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X:\OEF-FINANCOVANI\ROZPOCTY\ROZPOCET_MU\2021\04_Schváleno AS\Ke zveřejnění\Rozpočet 2021\"/>
    </mc:Choice>
  </mc:AlternateContent>
  <bookViews>
    <workbookView xWindow="0" yWindow="0" windowWidth="11496" windowHeight="9168" tabRatio="893"/>
  </bookViews>
  <sheets>
    <sheet name="titl" sheetId="27" r:id="rId1"/>
    <sheet name="Celkem" sheetId="26" r:id="rId2"/>
    <sheet name="fakulty" sheetId="25" r:id="rId3"/>
    <sheet name="ostatní" sheetId="23" r:id="rId4"/>
    <sheet name="LF" sheetId="2" r:id="rId5"/>
    <sheet name="FaF" sheetId="49" r:id="rId6"/>
    <sheet name="FF" sheetId="3" r:id="rId7"/>
    <sheet name="PrF" sheetId="4" r:id="rId8"/>
    <sheet name="FSS" sheetId="5" r:id="rId9"/>
    <sheet name="PřF" sheetId="6" r:id="rId10"/>
    <sheet name="FI" sheetId="7" r:id="rId11"/>
    <sheet name="PdF" sheetId="8" r:id="rId12"/>
    <sheet name="FSpS" sheetId="9" r:id="rId13"/>
    <sheet name="ESF" sheetId="10" r:id="rId14"/>
    <sheet name="fak" sheetId="24" r:id="rId15"/>
    <sheet name="CEITEC" sheetId="40" r:id="rId16"/>
    <sheet name="CŘS" sheetId="39" r:id="rId17"/>
    <sheet name="SKM" sheetId="11" r:id="rId18"/>
    <sheet name="SUKB" sheetId="12" r:id="rId19"/>
    <sheet name="UCT" sheetId="13" r:id="rId20"/>
    <sheet name="SPSSN" sheetId="14" r:id="rId21"/>
    <sheet name="CTT" sheetId="41" r:id="rId22"/>
    <sheet name="ÚVT" sheetId="16" r:id="rId23"/>
    <sheet name="CJV" sheetId="18" r:id="rId24"/>
    <sheet name="CZS" sheetId="19" r:id="rId25"/>
    <sheet name="RMU" sheetId="20" r:id="rId26"/>
    <sheet name="ostatni" sheetId="22" r:id="rId27"/>
    <sheet name="příl. č. 1-osnova NEI rozpo" sheetId="46" r:id="rId28"/>
    <sheet name="MU_skut" sheetId="31" state="hidden" r:id="rId29"/>
    <sheet name="fak-skut." sheetId="32" state="hidden" r:id="rId30"/>
    <sheet name="ostatni_skut" sheetId="33" state="hidden" r:id="rId31"/>
    <sheet name="MU_odhad" sheetId="34" state="hidden" r:id="rId32"/>
    <sheet name="fak-odhad" sheetId="35" state="hidden" r:id="rId33"/>
    <sheet name="ostatni_odhad" sheetId="36" state="hidden" r:id="rId34"/>
    <sheet name="osnova14" sheetId="43" state="hidden" r:id="rId35"/>
  </sheets>
  <definedNames>
    <definedName name="bla" localSheetId="5">#REF!</definedName>
    <definedName name="bla" localSheetId="34">#REF!</definedName>
    <definedName name="bla" localSheetId="27">#REF!</definedName>
    <definedName name="bla">#REF!</definedName>
    <definedName name="_xlnm.Database" localSheetId="5">#REF!</definedName>
    <definedName name="_xlnm.Database" localSheetId="34">#REF!</definedName>
    <definedName name="_xlnm.Database" localSheetId="27">#REF!</definedName>
    <definedName name="_xlnm.Database">#REF!</definedName>
    <definedName name="_xlnm.Print_Area" localSheetId="1">Celkem!$A$3:$Q$48</definedName>
    <definedName name="_xlnm.Print_Area" localSheetId="23">CJV!$A$3:$V$48</definedName>
    <definedName name="_xlnm.Print_Area" localSheetId="16">CŘS!$A$3:$V$48</definedName>
    <definedName name="_xlnm.Print_Area" localSheetId="21">CTT!$A$3:$V$48</definedName>
    <definedName name="_xlnm.Print_Area" localSheetId="24">CZS!$A$3:$V$48</definedName>
    <definedName name="_xlnm.Print_Area" localSheetId="32">'fak-odhad'!$A$1:$R$49</definedName>
    <definedName name="_xlnm.Print_Area" localSheetId="31">MU_odhad!$A$1:$K$50</definedName>
    <definedName name="_xlnm.Print_Area" localSheetId="3">ostatní!$A$3:$Z$49</definedName>
    <definedName name="_xlnm.Print_Area" localSheetId="20">SPSSN!$A$3:$V$48</definedName>
    <definedName name="_xlnm.Print_Area" localSheetId="22">ÚVT!$A$3:$V$49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26" l="1"/>
  <c r="Q8" i="25"/>
  <c r="R8" i="25"/>
  <c r="S8" i="25"/>
  <c r="T8" i="25"/>
  <c r="U8" i="25"/>
  <c r="V8" i="25"/>
  <c r="W8" i="25"/>
  <c r="X8" i="25"/>
  <c r="Q9" i="25"/>
  <c r="R9" i="25"/>
  <c r="S9" i="25"/>
  <c r="T9" i="25"/>
  <c r="U9" i="25"/>
  <c r="V9" i="25"/>
  <c r="W9" i="25"/>
  <c r="X9" i="25"/>
  <c r="Q10" i="25"/>
  <c r="R10" i="25"/>
  <c r="S10" i="25"/>
  <c r="T10" i="25"/>
  <c r="U10" i="25"/>
  <c r="V10" i="25"/>
  <c r="W10" i="25"/>
  <c r="X10" i="25"/>
  <c r="Q11" i="25"/>
  <c r="R11" i="25"/>
  <c r="S11" i="25"/>
  <c r="T11" i="25"/>
  <c r="U11" i="25"/>
  <c r="V11" i="25"/>
  <c r="W11" i="25"/>
  <c r="X11" i="25"/>
  <c r="Q12" i="25"/>
  <c r="R12" i="25"/>
  <c r="S12" i="25"/>
  <c r="T12" i="25"/>
  <c r="U12" i="25"/>
  <c r="V12" i="25"/>
  <c r="W12" i="25"/>
  <c r="X12" i="25"/>
  <c r="Q13" i="25"/>
  <c r="R13" i="25"/>
  <c r="S13" i="25"/>
  <c r="T13" i="25"/>
  <c r="U13" i="25"/>
  <c r="V13" i="25"/>
  <c r="W13" i="25"/>
  <c r="X13" i="25"/>
  <c r="Q14" i="25"/>
  <c r="R14" i="25"/>
  <c r="S14" i="25"/>
  <c r="T14" i="25"/>
  <c r="U14" i="25"/>
  <c r="V14" i="25"/>
  <c r="W14" i="25"/>
  <c r="X14" i="25"/>
  <c r="Q15" i="25"/>
  <c r="R15" i="25"/>
  <c r="S15" i="25"/>
  <c r="T15" i="25"/>
  <c r="U15" i="25"/>
  <c r="V15" i="25"/>
  <c r="W15" i="25"/>
  <c r="X15" i="25"/>
  <c r="Q16" i="25"/>
  <c r="R16" i="25"/>
  <c r="S16" i="25"/>
  <c r="T16" i="25"/>
  <c r="U16" i="25"/>
  <c r="V16" i="25"/>
  <c r="W16" i="25"/>
  <c r="X16" i="25"/>
  <c r="Q17" i="25"/>
  <c r="R17" i="25"/>
  <c r="S17" i="25"/>
  <c r="T17" i="25"/>
  <c r="U17" i="25"/>
  <c r="V17" i="25"/>
  <c r="W17" i="25"/>
  <c r="X17" i="25"/>
  <c r="R7" i="25"/>
  <c r="S7" i="25"/>
  <c r="T7" i="25"/>
  <c r="U7" i="25"/>
  <c r="V7" i="25"/>
  <c r="W7" i="25"/>
  <c r="X7" i="25"/>
  <c r="Q7" i="25"/>
  <c r="Q18" i="25"/>
  <c r="Q19" i="25"/>
  <c r="Q20" i="25"/>
  <c r="S30" i="25"/>
  <c r="T30" i="25"/>
  <c r="U30" i="25"/>
  <c r="V30" i="25"/>
  <c r="W30" i="25"/>
  <c r="X30" i="25"/>
  <c r="S31" i="25"/>
  <c r="T31" i="25"/>
  <c r="U31" i="25"/>
  <c r="V31" i="25"/>
  <c r="W31" i="25"/>
  <c r="X31" i="25"/>
  <c r="S32" i="25"/>
  <c r="T32" i="25"/>
  <c r="U32" i="25"/>
  <c r="V32" i="25"/>
  <c r="W32" i="25"/>
  <c r="X32" i="25"/>
  <c r="S33" i="25"/>
  <c r="T33" i="25"/>
  <c r="U33" i="25"/>
  <c r="V33" i="25"/>
  <c r="W33" i="25"/>
  <c r="X33" i="25"/>
  <c r="S34" i="25"/>
  <c r="T34" i="25"/>
  <c r="U34" i="25"/>
  <c r="V34" i="25"/>
  <c r="W34" i="25"/>
  <c r="X34" i="25"/>
  <c r="S35" i="25"/>
  <c r="T35" i="25"/>
  <c r="U35" i="25"/>
  <c r="V35" i="25"/>
  <c r="W35" i="25"/>
  <c r="X35" i="25"/>
  <c r="S36" i="25"/>
  <c r="T36" i="25"/>
  <c r="U36" i="25"/>
  <c r="V36" i="25"/>
  <c r="W36" i="25"/>
  <c r="X36" i="25"/>
  <c r="S37" i="25"/>
  <c r="T37" i="25"/>
  <c r="U37" i="25"/>
  <c r="V37" i="25"/>
  <c r="W37" i="25"/>
  <c r="X37" i="25"/>
  <c r="S38" i="25"/>
  <c r="T38" i="25"/>
  <c r="U38" i="25"/>
  <c r="V38" i="25"/>
  <c r="W38" i="25"/>
  <c r="X38" i="25"/>
  <c r="S39" i="25"/>
  <c r="T39" i="25"/>
  <c r="U39" i="25"/>
  <c r="V39" i="25"/>
  <c r="W39" i="25"/>
  <c r="X39" i="25"/>
  <c r="S40" i="25"/>
  <c r="T40" i="25"/>
  <c r="U40" i="25"/>
  <c r="V40" i="25"/>
  <c r="W40" i="25"/>
  <c r="X40" i="25"/>
  <c r="S41" i="25"/>
  <c r="T41" i="25"/>
  <c r="U41" i="25"/>
  <c r="V41" i="25"/>
  <c r="W41" i="25"/>
  <c r="X41" i="25"/>
  <c r="S42" i="25"/>
  <c r="T42" i="25"/>
  <c r="U42" i="25"/>
  <c r="V42" i="25"/>
  <c r="W42" i="25"/>
  <c r="X42" i="25"/>
  <c r="S43" i="25"/>
  <c r="T43" i="25"/>
  <c r="U43" i="25"/>
  <c r="V43" i="25"/>
  <c r="W43" i="25"/>
  <c r="X43" i="25"/>
  <c r="T29" i="25"/>
  <c r="U29" i="25"/>
  <c r="V29" i="25"/>
  <c r="W29" i="25"/>
  <c r="X29" i="25"/>
  <c r="S22" i="25"/>
  <c r="T22" i="25"/>
  <c r="U22" i="25"/>
  <c r="V22" i="25"/>
  <c r="W22" i="25"/>
  <c r="X22" i="25"/>
  <c r="S23" i="25"/>
  <c r="T23" i="25"/>
  <c r="U23" i="25"/>
  <c r="V23" i="25"/>
  <c r="W23" i="25"/>
  <c r="X23" i="25"/>
  <c r="S24" i="25"/>
  <c r="T24" i="25"/>
  <c r="U24" i="25"/>
  <c r="V24" i="25"/>
  <c r="W24" i="25"/>
  <c r="X24" i="25"/>
  <c r="S25" i="25"/>
  <c r="T25" i="25"/>
  <c r="U25" i="25"/>
  <c r="V25" i="25"/>
  <c r="W25" i="25"/>
  <c r="X25" i="25"/>
  <c r="S26" i="25"/>
  <c r="T26" i="25"/>
  <c r="U26" i="25"/>
  <c r="V26" i="25"/>
  <c r="W26" i="25"/>
  <c r="X26" i="25"/>
  <c r="S27" i="25"/>
  <c r="T27" i="25"/>
  <c r="U27" i="25"/>
  <c r="V27" i="25"/>
  <c r="W27" i="25"/>
  <c r="X27" i="25"/>
  <c r="T21" i="25"/>
  <c r="U21" i="25"/>
  <c r="V21" i="25"/>
  <c r="W21" i="25"/>
  <c r="X21" i="25"/>
  <c r="S29" i="25"/>
  <c r="S21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29" i="25"/>
  <c r="R22" i="25"/>
  <c r="R23" i="25"/>
  <c r="R24" i="25"/>
  <c r="R25" i="25"/>
  <c r="R26" i="25"/>
  <c r="R27" i="25"/>
  <c r="R21" i="25"/>
  <c r="Q35" i="25"/>
  <c r="Q36" i="25"/>
  <c r="Q37" i="25"/>
  <c r="Q38" i="25"/>
  <c r="Q39" i="25"/>
  <c r="Q40" i="25"/>
  <c r="Q41" i="25"/>
  <c r="Q42" i="25"/>
  <c r="Q43" i="25"/>
  <c r="Q31" i="25"/>
  <c r="Q32" i="25"/>
  <c r="Q33" i="25"/>
  <c r="Q34" i="25"/>
  <c r="Q30" i="25"/>
  <c r="Q29" i="25"/>
  <c r="Q22" i="25"/>
  <c r="Q23" i="25"/>
  <c r="Q24" i="25"/>
  <c r="Q25" i="25"/>
  <c r="Q26" i="25"/>
  <c r="Q27" i="25"/>
  <c r="Q21" i="25"/>
  <c r="P44" i="23"/>
  <c r="U43" i="24" l="1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 l="1"/>
  <c r="N43" i="24"/>
  <c r="M43" i="24"/>
  <c r="L43" i="24"/>
  <c r="N42" i="24"/>
  <c r="M42" i="24"/>
  <c r="L42" i="24"/>
  <c r="N41" i="24"/>
  <c r="M41" i="24"/>
  <c r="L41" i="24"/>
  <c r="N40" i="24"/>
  <c r="M40" i="24"/>
  <c r="L40" i="24"/>
  <c r="N39" i="24"/>
  <c r="M39" i="24"/>
  <c r="L39" i="24"/>
  <c r="N38" i="24"/>
  <c r="M38" i="24"/>
  <c r="L38" i="24"/>
  <c r="N37" i="24"/>
  <c r="M37" i="24"/>
  <c r="L37" i="24"/>
  <c r="N36" i="24"/>
  <c r="M36" i="24"/>
  <c r="L36" i="24"/>
  <c r="N35" i="24"/>
  <c r="M35" i="24"/>
  <c r="L35" i="24"/>
  <c r="N34" i="24"/>
  <c r="M34" i="24"/>
  <c r="L34" i="24"/>
  <c r="N33" i="24"/>
  <c r="M33" i="24"/>
  <c r="L33" i="24"/>
  <c r="N32" i="24"/>
  <c r="M32" i="24"/>
  <c r="L32" i="24"/>
  <c r="N31" i="24"/>
  <c r="M31" i="24"/>
  <c r="L31" i="24"/>
  <c r="N30" i="24"/>
  <c r="M30" i="24"/>
  <c r="L30" i="24"/>
  <c r="N29" i="24"/>
  <c r="M29" i="24"/>
  <c r="L29" i="24"/>
  <c r="J43" i="24"/>
  <c r="I43" i="24"/>
  <c r="H43" i="24"/>
  <c r="J42" i="24"/>
  <c r="I42" i="24"/>
  <c r="H42" i="24"/>
  <c r="J41" i="24"/>
  <c r="I41" i="24"/>
  <c r="H41" i="24"/>
  <c r="J40" i="24"/>
  <c r="I40" i="24"/>
  <c r="H40" i="24"/>
  <c r="J39" i="24"/>
  <c r="I39" i="24"/>
  <c r="H39" i="24"/>
  <c r="J38" i="24"/>
  <c r="I38" i="24"/>
  <c r="H38" i="24"/>
  <c r="J37" i="24"/>
  <c r="I37" i="24"/>
  <c r="H37" i="24"/>
  <c r="J36" i="24"/>
  <c r="I36" i="24"/>
  <c r="H36" i="24"/>
  <c r="J35" i="24"/>
  <c r="I35" i="24"/>
  <c r="H35" i="24"/>
  <c r="J34" i="24"/>
  <c r="I34" i="24"/>
  <c r="H34" i="24"/>
  <c r="J33" i="24"/>
  <c r="I33" i="24"/>
  <c r="H33" i="24"/>
  <c r="J32" i="24"/>
  <c r="I32" i="24"/>
  <c r="H32" i="24"/>
  <c r="J31" i="24"/>
  <c r="I31" i="24"/>
  <c r="H31" i="24"/>
  <c r="J30" i="24"/>
  <c r="I30" i="24"/>
  <c r="H30" i="24"/>
  <c r="J29" i="24"/>
  <c r="I29" i="24"/>
  <c r="H29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N27" i="24"/>
  <c r="M27" i="24"/>
  <c r="L27" i="24"/>
  <c r="N26" i="24"/>
  <c r="M26" i="24"/>
  <c r="L26" i="24"/>
  <c r="N25" i="24"/>
  <c r="M25" i="24"/>
  <c r="L25" i="24"/>
  <c r="N24" i="24"/>
  <c r="M24" i="24"/>
  <c r="L24" i="24"/>
  <c r="N23" i="24"/>
  <c r="M23" i="24"/>
  <c r="L23" i="24"/>
  <c r="N22" i="24"/>
  <c r="M22" i="24"/>
  <c r="L22" i="24"/>
  <c r="N21" i="24"/>
  <c r="M21" i="24"/>
  <c r="L21" i="24"/>
  <c r="N20" i="24"/>
  <c r="M20" i="24"/>
  <c r="L20" i="24"/>
  <c r="N19" i="24"/>
  <c r="M19" i="24"/>
  <c r="L19" i="24"/>
  <c r="N18" i="24"/>
  <c r="M18" i="24"/>
  <c r="L18" i="24"/>
  <c r="J27" i="24"/>
  <c r="I27" i="24"/>
  <c r="H27" i="24"/>
  <c r="J26" i="24"/>
  <c r="I26" i="24"/>
  <c r="H26" i="24"/>
  <c r="J25" i="24"/>
  <c r="I25" i="24"/>
  <c r="H25" i="24"/>
  <c r="J24" i="24"/>
  <c r="I24" i="24"/>
  <c r="H24" i="24"/>
  <c r="J23" i="24"/>
  <c r="I23" i="24"/>
  <c r="H23" i="24"/>
  <c r="J22" i="24"/>
  <c r="I22" i="24"/>
  <c r="H22" i="24"/>
  <c r="J21" i="24"/>
  <c r="I21" i="24"/>
  <c r="H21" i="24"/>
  <c r="J20" i="24"/>
  <c r="I20" i="24"/>
  <c r="H20" i="24"/>
  <c r="J19" i="24"/>
  <c r="I19" i="24"/>
  <c r="H19" i="24"/>
  <c r="J18" i="24"/>
  <c r="I18" i="24"/>
  <c r="H18" i="24"/>
  <c r="G27" i="24"/>
  <c r="G26" i="24"/>
  <c r="G25" i="24"/>
  <c r="G24" i="24"/>
  <c r="G23" i="24"/>
  <c r="G22" i="24"/>
  <c r="G21" i="24"/>
  <c r="G20" i="24"/>
  <c r="G19" i="24"/>
  <c r="G18" i="24"/>
  <c r="N17" i="24"/>
  <c r="N16" i="24"/>
  <c r="N15" i="24"/>
  <c r="N14" i="24"/>
  <c r="N13" i="24"/>
  <c r="N12" i="24"/>
  <c r="N11" i="24"/>
  <c r="N10" i="24"/>
  <c r="N9" i="24"/>
  <c r="N8" i="24"/>
  <c r="N7" i="24"/>
  <c r="M17" i="24"/>
  <c r="M16" i="24"/>
  <c r="M15" i="24"/>
  <c r="M14" i="24"/>
  <c r="M13" i="24"/>
  <c r="M12" i="24"/>
  <c r="M11" i="24"/>
  <c r="M10" i="24"/>
  <c r="M9" i="24"/>
  <c r="M8" i="24"/>
  <c r="M7" i="24"/>
  <c r="L17" i="24"/>
  <c r="L16" i="24"/>
  <c r="L15" i="24"/>
  <c r="L14" i="24"/>
  <c r="L13" i="24"/>
  <c r="L12" i="24"/>
  <c r="L11" i="24"/>
  <c r="L10" i="24"/>
  <c r="L9" i="24"/>
  <c r="L8" i="24"/>
  <c r="L7" i="24"/>
  <c r="J17" i="24"/>
  <c r="I17" i="24"/>
  <c r="H17" i="24"/>
  <c r="J16" i="24"/>
  <c r="I16" i="24"/>
  <c r="H16" i="24"/>
  <c r="J15" i="24"/>
  <c r="I15" i="24"/>
  <c r="H15" i="24"/>
  <c r="J14" i="24"/>
  <c r="I14" i="24"/>
  <c r="H14" i="24"/>
  <c r="J13" i="24"/>
  <c r="I13" i="24"/>
  <c r="H13" i="24"/>
  <c r="J12" i="24"/>
  <c r="I12" i="24"/>
  <c r="H12" i="24"/>
  <c r="J11" i="24"/>
  <c r="I11" i="24"/>
  <c r="H11" i="24"/>
  <c r="J10" i="24"/>
  <c r="I10" i="24"/>
  <c r="H10" i="24"/>
  <c r="J9" i="24"/>
  <c r="I9" i="24"/>
  <c r="H9" i="24"/>
  <c r="J8" i="24"/>
  <c r="I8" i="24"/>
  <c r="H8" i="24"/>
  <c r="J7" i="24"/>
  <c r="I7" i="24"/>
  <c r="H7" i="24"/>
  <c r="G17" i="24"/>
  <c r="G16" i="24"/>
  <c r="G15" i="24"/>
  <c r="G14" i="24"/>
  <c r="G13" i="24"/>
  <c r="G12" i="24"/>
  <c r="G11" i="24"/>
  <c r="G10" i="24"/>
  <c r="G9" i="24"/>
  <c r="G8" i="24"/>
  <c r="G7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12" l="1"/>
  <c r="G43" i="25" l="1"/>
  <c r="G11" i="25"/>
  <c r="G12" i="25"/>
  <c r="G21" i="25"/>
  <c r="G48" i="25"/>
  <c r="G47" i="25"/>
  <c r="V44" i="49"/>
  <c r="U44" i="49"/>
  <c r="F43" i="49"/>
  <c r="F42" i="49"/>
  <c r="G42" i="25" s="1"/>
  <c r="F41" i="49"/>
  <c r="G41" i="25" s="1"/>
  <c r="F40" i="49"/>
  <c r="G40" i="25" s="1"/>
  <c r="F39" i="49"/>
  <c r="G39" i="25" s="1"/>
  <c r="F38" i="49"/>
  <c r="G38" i="25" s="1"/>
  <c r="F37" i="49"/>
  <c r="G37" i="25" s="1"/>
  <c r="F36" i="49"/>
  <c r="G36" i="25" s="1"/>
  <c r="F35" i="49"/>
  <c r="G35" i="25" s="1"/>
  <c r="F34" i="49"/>
  <c r="G34" i="25" s="1"/>
  <c r="F33" i="49"/>
  <c r="G33" i="25" s="1"/>
  <c r="F32" i="49"/>
  <c r="G32" i="25" s="1"/>
  <c r="F31" i="49"/>
  <c r="G31" i="25" s="1"/>
  <c r="F30" i="49"/>
  <c r="G30" i="25" s="1"/>
  <c r="F29" i="49"/>
  <c r="G29" i="25" s="1"/>
  <c r="V28" i="49"/>
  <c r="U28" i="49"/>
  <c r="S28" i="49"/>
  <c r="S45" i="49" s="1"/>
  <c r="R28" i="49"/>
  <c r="P28" i="49"/>
  <c r="P45" i="49" s="1"/>
  <c r="O28" i="49"/>
  <c r="N28" i="49"/>
  <c r="M28" i="49"/>
  <c r="L28" i="49"/>
  <c r="K28" i="49"/>
  <c r="J28" i="49"/>
  <c r="I28" i="49"/>
  <c r="H28" i="49"/>
  <c r="G28" i="49"/>
  <c r="F27" i="49"/>
  <c r="G27" i="25" s="1"/>
  <c r="F26" i="49"/>
  <c r="G26" i="25" s="1"/>
  <c r="F25" i="49"/>
  <c r="G25" i="25" s="1"/>
  <c r="F24" i="49"/>
  <c r="G24" i="25" s="1"/>
  <c r="F23" i="49"/>
  <c r="G23" i="25" s="1"/>
  <c r="F22" i="49"/>
  <c r="G22" i="25" s="1"/>
  <c r="F21" i="49"/>
  <c r="F20" i="49"/>
  <c r="G20" i="25" s="1"/>
  <c r="F19" i="49"/>
  <c r="G19" i="25" s="1"/>
  <c r="F18" i="49"/>
  <c r="G18" i="25" s="1"/>
  <c r="F17" i="49"/>
  <c r="G17" i="25" s="1"/>
  <c r="F16" i="49"/>
  <c r="G16" i="25" s="1"/>
  <c r="F15" i="49"/>
  <c r="G15" i="25" s="1"/>
  <c r="F14" i="49"/>
  <c r="G14" i="25" s="1"/>
  <c r="F13" i="49"/>
  <c r="G13" i="25" s="1"/>
  <c r="F12" i="49"/>
  <c r="F11" i="49"/>
  <c r="F10" i="49"/>
  <c r="G10" i="25" s="1"/>
  <c r="F9" i="49"/>
  <c r="G9" i="25" s="1"/>
  <c r="F8" i="49"/>
  <c r="G8" i="25" s="1"/>
  <c r="F7" i="49"/>
  <c r="G7" i="25" s="1"/>
  <c r="S6" i="49"/>
  <c r="S44" i="49" s="1"/>
  <c r="R6" i="49"/>
  <c r="R44" i="49" s="1"/>
  <c r="P6" i="49"/>
  <c r="P44" i="49" s="1"/>
  <c r="O6" i="49"/>
  <c r="O44" i="49" s="1"/>
  <c r="N6" i="49"/>
  <c r="N44" i="49" s="1"/>
  <c r="M6" i="49"/>
  <c r="M44" i="49" s="1"/>
  <c r="L6" i="49"/>
  <c r="L44" i="49" s="1"/>
  <c r="K6" i="49"/>
  <c r="K44" i="49" s="1"/>
  <c r="J6" i="49"/>
  <c r="J44" i="49" s="1"/>
  <c r="I6" i="49"/>
  <c r="I44" i="49" s="1"/>
  <c r="H6" i="49"/>
  <c r="H44" i="49" s="1"/>
  <c r="G6" i="49"/>
  <c r="G44" i="49" s="1"/>
  <c r="V5" i="49"/>
  <c r="U5" i="49"/>
  <c r="S5" i="49"/>
  <c r="R5" i="49"/>
  <c r="P5" i="49"/>
  <c r="O5" i="49"/>
  <c r="N5" i="49"/>
  <c r="M5" i="49"/>
  <c r="L5" i="49"/>
  <c r="K5" i="49"/>
  <c r="J5" i="49"/>
  <c r="I5" i="49"/>
  <c r="H5" i="49"/>
  <c r="G5" i="49"/>
  <c r="R45" i="49" l="1"/>
  <c r="N45" i="49"/>
  <c r="O45" i="49"/>
  <c r="M45" i="49"/>
  <c r="I45" i="49"/>
  <c r="H45" i="49"/>
  <c r="G6" i="25"/>
  <c r="G44" i="25" s="1"/>
  <c r="G45" i="49"/>
  <c r="U45" i="49"/>
  <c r="V45" i="49"/>
  <c r="G28" i="25"/>
  <c r="G5" i="25"/>
  <c r="F5" i="49"/>
  <c r="Q5" i="49" s="1"/>
  <c r="L45" i="49"/>
  <c r="F28" i="49"/>
  <c r="K45" i="49"/>
  <c r="F6" i="49"/>
  <c r="Q6" i="49" s="1"/>
  <c r="Q44" i="49" s="1"/>
  <c r="F44" i="49"/>
  <c r="J45" i="49"/>
  <c r="G45" i="25" l="1"/>
  <c r="F45" i="49"/>
  <c r="Q28" i="49"/>
  <c r="S28" i="2" l="1"/>
  <c r="V44" i="11" l="1"/>
  <c r="S6" i="14" l="1"/>
  <c r="O28" i="46" l="1"/>
  <c r="N28" i="46"/>
  <c r="M28" i="46"/>
  <c r="L28" i="46"/>
  <c r="K28" i="46"/>
  <c r="J28" i="46"/>
  <c r="I28" i="46"/>
  <c r="H28" i="46"/>
  <c r="O4" i="46"/>
  <c r="O44" i="46" s="1"/>
  <c r="N4" i="46"/>
  <c r="M4" i="46"/>
  <c r="M3" i="46" s="1"/>
  <c r="M45" i="46" s="1"/>
  <c r="L4" i="46"/>
  <c r="L3" i="46" s="1"/>
  <c r="K4" i="46"/>
  <c r="K3" i="46" s="1"/>
  <c r="J4" i="46"/>
  <c r="J3" i="46" s="1"/>
  <c r="I4" i="46"/>
  <c r="H4" i="46"/>
  <c r="H3" i="46" s="1"/>
  <c r="F4" i="46"/>
  <c r="F5" i="46" s="1"/>
  <c r="F6" i="46" s="1"/>
  <c r="F7" i="46" s="1"/>
  <c r="F8" i="46" s="1"/>
  <c r="F9" i="46" s="1"/>
  <c r="F10" i="46" s="1"/>
  <c r="F11" i="46" s="1"/>
  <c r="F12" i="46" s="1"/>
  <c r="F13" i="46" s="1"/>
  <c r="F14" i="46" s="1"/>
  <c r="F15" i="46" s="1"/>
  <c r="F18" i="46" s="1"/>
  <c r="F19" i="46" s="1"/>
  <c r="F20" i="46" s="1"/>
  <c r="F21" i="46" s="1"/>
  <c r="F22" i="46" s="1"/>
  <c r="F23" i="46" s="1"/>
  <c r="F24" i="46" s="1"/>
  <c r="F25" i="46" s="1"/>
  <c r="F26" i="46" s="1"/>
  <c r="F27" i="46" s="1"/>
  <c r="F28" i="46" s="1"/>
  <c r="F29" i="46" s="1"/>
  <c r="F30" i="46" s="1"/>
  <c r="F31" i="46" s="1"/>
  <c r="F32" i="46" s="1"/>
  <c r="F33" i="46" s="1"/>
  <c r="F34" i="46" s="1"/>
  <c r="F35" i="46" s="1"/>
  <c r="F36" i="46" s="1"/>
  <c r="F37" i="46" s="1"/>
  <c r="F38" i="46" s="1"/>
  <c r="F39" i="46" s="1"/>
  <c r="F40" i="46" s="1"/>
  <c r="F41" i="46" s="1"/>
  <c r="F42" i="46" s="1"/>
  <c r="F43" i="46" s="1"/>
  <c r="F44" i="46" s="1"/>
  <c r="F45" i="46" s="1"/>
  <c r="O3" i="46"/>
  <c r="N3" i="46"/>
  <c r="I3" i="46"/>
  <c r="I45" i="46" s="1"/>
  <c r="J45" i="46" l="1"/>
  <c r="N45" i="46"/>
  <c r="H45" i="46"/>
  <c r="L45" i="46"/>
  <c r="K45" i="46"/>
  <c r="O45" i="46"/>
  <c r="H44" i="46"/>
  <c r="V30" i="22" l="1"/>
  <c r="V31" i="22"/>
  <c r="V32" i="22"/>
  <c r="V33" i="22"/>
  <c r="V34" i="22"/>
  <c r="V35" i="22"/>
  <c r="V36" i="22"/>
  <c r="V37" i="22"/>
  <c r="V38" i="22"/>
  <c r="V39" i="22"/>
  <c r="V40" i="22"/>
  <c r="V41" i="22"/>
  <c r="V42" i="22"/>
  <c r="V43" i="22"/>
  <c r="V29" i="22"/>
  <c r="V8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27" i="22"/>
  <c r="V7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29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7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29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7" i="22"/>
  <c r="U44" i="20" l="1"/>
  <c r="V44" i="19"/>
  <c r="U44" i="19"/>
  <c r="V44" i="18"/>
  <c r="U44" i="18"/>
  <c r="V44" i="41"/>
  <c r="V44" i="40" l="1"/>
  <c r="S6" i="20" l="1"/>
  <c r="Y43" i="23"/>
  <c r="X43" i="23"/>
  <c r="W43" i="23"/>
  <c r="V43" i="23"/>
  <c r="U43" i="23"/>
  <c r="T43" i="23"/>
  <c r="Y42" i="23"/>
  <c r="X42" i="23"/>
  <c r="W42" i="23"/>
  <c r="V42" i="23"/>
  <c r="U42" i="23"/>
  <c r="T42" i="23"/>
  <c r="Y41" i="23"/>
  <c r="X41" i="23"/>
  <c r="W41" i="23"/>
  <c r="V41" i="23"/>
  <c r="U41" i="23"/>
  <c r="T41" i="23"/>
  <c r="Y40" i="23"/>
  <c r="X40" i="23"/>
  <c r="W40" i="23"/>
  <c r="V40" i="23"/>
  <c r="U40" i="23"/>
  <c r="T40" i="23"/>
  <c r="Y39" i="23"/>
  <c r="X39" i="23"/>
  <c r="W39" i="23"/>
  <c r="V39" i="23"/>
  <c r="U39" i="23"/>
  <c r="T39" i="23"/>
  <c r="Y38" i="23"/>
  <c r="X38" i="23"/>
  <c r="W38" i="23"/>
  <c r="V38" i="23"/>
  <c r="U38" i="23"/>
  <c r="T38" i="23"/>
  <c r="Y37" i="23"/>
  <c r="X37" i="23"/>
  <c r="W37" i="23"/>
  <c r="V37" i="23"/>
  <c r="U37" i="23"/>
  <c r="T37" i="23"/>
  <c r="Y36" i="23"/>
  <c r="X36" i="23"/>
  <c r="W36" i="23"/>
  <c r="V36" i="23"/>
  <c r="U36" i="23"/>
  <c r="T36" i="23"/>
  <c r="Y35" i="23"/>
  <c r="X35" i="23"/>
  <c r="W35" i="23"/>
  <c r="V35" i="23"/>
  <c r="U35" i="23"/>
  <c r="T35" i="23"/>
  <c r="Y34" i="23"/>
  <c r="X34" i="23"/>
  <c r="W34" i="23"/>
  <c r="V34" i="23"/>
  <c r="U34" i="23"/>
  <c r="T34" i="23"/>
  <c r="Y33" i="23"/>
  <c r="X33" i="23"/>
  <c r="W33" i="23"/>
  <c r="V33" i="23"/>
  <c r="U33" i="23"/>
  <c r="T33" i="23"/>
  <c r="Y32" i="23"/>
  <c r="X32" i="23"/>
  <c r="W32" i="23"/>
  <c r="V32" i="23"/>
  <c r="U32" i="23"/>
  <c r="T32" i="23"/>
  <c r="Y31" i="23"/>
  <c r="X31" i="23"/>
  <c r="W31" i="23"/>
  <c r="V31" i="23"/>
  <c r="U31" i="23"/>
  <c r="T31" i="23"/>
  <c r="Y30" i="23"/>
  <c r="X30" i="23"/>
  <c r="W30" i="23"/>
  <c r="V30" i="23"/>
  <c r="U30" i="23"/>
  <c r="T30" i="23"/>
  <c r="Y29" i="23"/>
  <c r="X29" i="23"/>
  <c r="W29" i="23"/>
  <c r="V29" i="23"/>
  <c r="U29" i="23"/>
  <c r="T29" i="23"/>
  <c r="S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Y27" i="23"/>
  <c r="X27" i="23"/>
  <c r="W27" i="23"/>
  <c r="V27" i="23"/>
  <c r="U27" i="23"/>
  <c r="T27" i="23"/>
  <c r="Y26" i="23"/>
  <c r="X26" i="23"/>
  <c r="W26" i="23"/>
  <c r="V26" i="23"/>
  <c r="U26" i="23"/>
  <c r="T26" i="23"/>
  <c r="Y25" i="23"/>
  <c r="X25" i="23"/>
  <c r="W25" i="23"/>
  <c r="V25" i="23"/>
  <c r="U25" i="23"/>
  <c r="T25" i="23"/>
  <c r="Y24" i="23"/>
  <c r="X24" i="23"/>
  <c r="W24" i="23"/>
  <c r="V24" i="23"/>
  <c r="U24" i="23"/>
  <c r="T24" i="23"/>
  <c r="Y23" i="23"/>
  <c r="X23" i="23"/>
  <c r="W23" i="23"/>
  <c r="V23" i="23"/>
  <c r="U23" i="23"/>
  <c r="T23" i="23"/>
  <c r="Y22" i="23"/>
  <c r="X22" i="23"/>
  <c r="W22" i="23"/>
  <c r="V22" i="23"/>
  <c r="U22" i="23"/>
  <c r="T22" i="23"/>
  <c r="Y21" i="23"/>
  <c r="X21" i="23"/>
  <c r="W21" i="23"/>
  <c r="V21" i="23"/>
  <c r="U21" i="23"/>
  <c r="T21" i="23"/>
  <c r="Y20" i="23"/>
  <c r="X20" i="23"/>
  <c r="W20" i="23"/>
  <c r="V20" i="23"/>
  <c r="U20" i="23"/>
  <c r="T20" i="23"/>
  <c r="Y19" i="23"/>
  <c r="X19" i="23"/>
  <c r="W19" i="23"/>
  <c r="V19" i="23"/>
  <c r="U19" i="23"/>
  <c r="T19" i="23"/>
  <c r="Y18" i="23"/>
  <c r="X18" i="23"/>
  <c r="W18" i="23"/>
  <c r="V18" i="23"/>
  <c r="U18" i="23"/>
  <c r="T18" i="23"/>
  <c r="Y17" i="23"/>
  <c r="X17" i="23"/>
  <c r="W17" i="23"/>
  <c r="V17" i="23"/>
  <c r="U17" i="23"/>
  <c r="T17" i="23"/>
  <c r="Y16" i="23"/>
  <c r="X16" i="23"/>
  <c r="W16" i="23"/>
  <c r="V16" i="23"/>
  <c r="U16" i="23"/>
  <c r="T16" i="23"/>
  <c r="Y15" i="23"/>
  <c r="X15" i="23"/>
  <c r="W15" i="23"/>
  <c r="V15" i="23"/>
  <c r="U15" i="23"/>
  <c r="T15" i="23"/>
  <c r="Y14" i="23"/>
  <c r="X14" i="23"/>
  <c r="W14" i="23"/>
  <c r="V14" i="23"/>
  <c r="U14" i="23"/>
  <c r="T14" i="23"/>
  <c r="Y13" i="23"/>
  <c r="X13" i="23"/>
  <c r="W13" i="23"/>
  <c r="V13" i="23"/>
  <c r="U13" i="23"/>
  <c r="T13" i="23"/>
  <c r="Y12" i="23"/>
  <c r="X12" i="23"/>
  <c r="W12" i="23"/>
  <c r="V12" i="23"/>
  <c r="U12" i="23"/>
  <c r="T12" i="23"/>
  <c r="Y11" i="23"/>
  <c r="X11" i="23"/>
  <c r="W11" i="23"/>
  <c r="V11" i="23"/>
  <c r="U11" i="23"/>
  <c r="T11" i="23"/>
  <c r="Y10" i="23"/>
  <c r="X10" i="23"/>
  <c r="W10" i="23"/>
  <c r="V10" i="23"/>
  <c r="U10" i="23"/>
  <c r="T10" i="23"/>
  <c r="Y9" i="23"/>
  <c r="X9" i="23"/>
  <c r="W9" i="23"/>
  <c r="V9" i="23"/>
  <c r="U9" i="23"/>
  <c r="T9" i="23"/>
  <c r="Y8" i="23"/>
  <c r="X8" i="23"/>
  <c r="W8" i="23"/>
  <c r="V8" i="23"/>
  <c r="U8" i="23"/>
  <c r="T8" i="23"/>
  <c r="Y7" i="23"/>
  <c r="X7" i="23"/>
  <c r="W7" i="23"/>
  <c r="V7" i="23"/>
  <c r="U7" i="23"/>
  <c r="T7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R43" i="23"/>
  <c r="R45" i="36" s="1"/>
  <c r="R42" i="23"/>
  <c r="R44" i="36" s="1"/>
  <c r="R41" i="23"/>
  <c r="R43" i="36" s="1"/>
  <c r="R40" i="23"/>
  <c r="R42" i="36" s="1"/>
  <c r="R39" i="23"/>
  <c r="R41" i="36" s="1"/>
  <c r="R38" i="23"/>
  <c r="R40" i="36" s="1"/>
  <c r="R37" i="23"/>
  <c r="R38" i="36" s="1"/>
  <c r="R36" i="23"/>
  <c r="R35" i="23"/>
  <c r="R34" i="23"/>
  <c r="R35" i="36" s="1"/>
  <c r="R33" i="23"/>
  <c r="R34" i="36" s="1"/>
  <c r="R32" i="23"/>
  <c r="R32" i="36" s="1"/>
  <c r="R31" i="23"/>
  <c r="R31" i="36" s="1"/>
  <c r="R30" i="23"/>
  <c r="R30" i="36" s="1"/>
  <c r="R29" i="23"/>
  <c r="R29" i="36" s="1"/>
  <c r="R27" i="23"/>
  <c r="R26" i="23"/>
  <c r="R27" i="36" s="1"/>
  <c r="R25" i="23"/>
  <c r="R26" i="36" s="1"/>
  <c r="R24" i="23"/>
  <c r="R25" i="36" s="1"/>
  <c r="R23" i="23"/>
  <c r="R24" i="36" s="1"/>
  <c r="R22" i="23"/>
  <c r="R21" i="36" s="1"/>
  <c r="R21" i="23"/>
  <c r="R20" i="36" s="1"/>
  <c r="R20" i="23"/>
  <c r="R18" i="36" s="1"/>
  <c r="R19" i="23"/>
  <c r="R17" i="36" s="1"/>
  <c r="R18" i="23"/>
  <c r="R16" i="36" s="1"/>
  <c r="R17" i="23"/>
  <c r="R16" i="23"/>
  <c r="R14" i="36" s="1"/>
  <c r="R15" i="23"/>
  <c r="R13" i="36" s="1"/>
  <c r="R14" i="23"/>
  <c r="R12" i="36" s="1"/>
  <c r="R13" i="23"/>
  <c r="R11" i="36" s="1"/>
  <c r="R12" i="23"/>
  <c r="R11" i="23"/>
  <c r="R10" i="23"/>
  <c r="R8" i="36" s="1"/>
  <c r="R9" i="23"/>
  <c r="R7" i="36" s="1"/>
  <c r="R8" i="23"/>
  <c r="R7" i="23"/>
  <c r="R5" i="36" s="1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N43" i="22"/>
  <c r="M43" i="22"/>
  <c r="L43" i="22"/>
  <c r="K43" i="22"/>
  <c r="J43" i="22"/>
  <c r="I43" i="22"/>
  <c r="N42" i="22"/>
  <c r="M42" i="22"/>
  <c r="L42" i="22"/>
  <c r="K42" i="22"/>
  <c r="J42" i="22"/>
  <c r="I42" i="22"/>
  <c r="N41" i="22"/>
  <c r="M41" i="22"/>
  <c r="L41" i="22"/>
  <c r="K41" i="22"/>
  <c r="J41" i="22"/>
  <c r="I41" i="22"/>
  <c r="N40" i="22"/>
  <c r="M40" i="22"/>
  <c r="L40" i="22"/>
  <c r="K40" i="22"/>
  <c r="J40" i="22"/>
  <c r="I40" i="22"/>
  <c r="N39" i="22"/>
  <c r="M39" i="22"/>
  <c r="L39" i="22"/>
  <c r="K39" i="22"/>
  <c r="J39" i="22"/>
  <c r="I39" i="22"/>
  <c r="N38" i="22"/>
  <c r="M38" i="22"/>
  <c r="L38" i="22"/>
  <c r="K38" i="22"/>
  <c r="J38" i="22"/>
  <c r="I38" i="22"/>
  <c r="N37" i="22"/>
  <c r="M37" i="22"/>
  <c r="L37" i="22"/>
  <c r="K37" i="22"/>
  <c r="J37" i="22"/>
  <c r="I37" i="22"/>
  <c r="N36" i="22"/>
  <c r="M36" i="22"/>
  <c r="L36" i="22"/>
  <c r="K36" i="22"/>
  <c r="J36" i="22"/>
  <c r="I36" i="22"/>
  <c r="N35" i="22"/>
  <c r="M35" i="22"/>
  <c r="L35" i="22"/>
  <c r="K35" i="22"/>
  <c r="J35" i="22"/>
  <c r="I35" i="22"/>
  <c r="N34" i="22"/>
  <c r="M34" i="22"/>
  <c r="L34" i="22"/>
  <c r="K34" i="22"/>
  <c r="J34" i="22"/>
  <c r="I34" i="22"/>
  <c r="N33" i="22"/>
  <c r="M33" i="22"/>
  <c r="L33" i="22"/>
  <c r="K33" i="22"/>
  <c r="J33" i="22"/>
  <c r="I33" i="22"/>
  <c r="N32" i="22"/>
  <c r="M32" i="22"/>
  <c r="L32" i="22"/>
  <c r="K32" i="22"/>
  <c r="J32" i="22"/>
  <c r="I32" i="22"/>
  <c r="N31" i="22"/>
  <c r="M31" i="22"/>
  <c r="L31" i="22"/>
  <c r="K31" i="22"/>
  <c r="J31" i="22"/>
  <c r="I31" i="22"/>
  <c r="N30" i="22"/>
  <c r="M30" i="22"/>
  <c r="L30" i="22"/>
  <c r="K30" i="22"/>
  <c r="J30" i="22"/>
  <c r="I30" i="22"/>
  <c r="N29" i="22"/>
  <c r="M29" i="22"/>
  <c r="L29" i="22"/>
  <c r="K29" i="22"/>
  <c r="J29" i="22"/>
  <c r="I29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N27" i="22"/>
  <c r="M27" i="22"/>
  <c r="L27" i="22"/>
  <c r="K27" i="22"/>
  <c r="J27" i="22"/>
  <c r="I27" i="22"/>
  <c r="N26" i="22"/>
  <c r="M26" i="22"/>
  <c r="L26" i="22"/>
  <c r="K26" i="22"/>
  <c r="J26" i="22"/>
  <c r="I26" i="22"/>
  <c r="N25" i="22"/>
  <c r="M25" i="22"/>
  <c r="L25" i="22"/>
  <c r="K25" i="22"/>
  <c r="J25" i="22"/>
  <c r="I25" i="22"/>
  <c r="N24" i="22"/>
  <c r="M24" i="22"/>
  <c r="L24" i="22"/>
  <c r="K24" i="22"/>
  <c r="J24" i="22"/>
  <c r="I24" i="22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7" i="22"/>
  <c r="S6" i="19"/>
  <c r="S6" i="18"/>
  <c r="S44" i="18" s="1"/>
  <c r="S6" i="16"/>
  <c r="S6" i="41"/>
  <c r="S44" i="41" s="1"/>
  <c r="U44" i="13"/>
  <c r="F7" i="5"/>
  <c r="J7" i="25" s="1"/>
  <c r="F8" i="5"/>
  <c r="F9" i="5"/>
  <c r="F10" i="5"/>
  <c r="J10" i="25" s="1"/>
  <c r="F11" i="5"/>
  <c r="J11" i="25" s="1"/>
  <c r="F12" i="5"/>
  <c r="F13" i="5"/>
  <c r="F14" i="5"/>
  <c r="J14" i="25" s="1"/>
  <c r="F15" i="5"/>
  <c r="J15" i="25" s="1"/>
  <c r="F16" i="5"/>
  <c r="F17" i="5"/>
  <c r="J17" i="25" s="1"/>
  <c r="I6" i="7"/>
  <c r="I44" i="7" s="1"/>
  <c r="J6" i="7"/>
  <c r="J44" i="7" s="1"/>
  <c r="K6" i="7"/>
  <c r="L6" i="7"/>
  <c r="L44" i="7" s="1"/>
  <c r="M6" i="7"/>
  <c r="M44" i="7" s="1"/>
  <c r="N6" i="7"/>
  <c r="N44" i="7" s="1"/>
  <c r="H6" i="7"/>
  <c r="H44" i="7" s="1"/>
  <c r="G6" i="7"/>
  <c r="G44" i="7" s="1"/>
  <c r="S28" i="6"/>
  <c r="O6" i="14"/>
  <c r="O44" i="14" s="1"/>
  <c r="P6" i="14"/>
  <c r="Q6" i="14"/>
  <c r="R6" i="14"/>
  <c r="S28" i="14"/>
  <c r="O6" i="40"/>
  <c r="O44" i="40" s="1"/>
  <c r="P6" i="40"/>
  <c r="P44" i="40" s="1"/>
  <c r="Q6" i="40"/>
  <c r="Q44" i="40" s="1"/>
  <c r="R6" i="40"/>
  <c r="R44" i="40" s="1"/>
  <c r="S6" i="40"/>
  <c r="S44" i="40" s="1"/>
  <c r="S6" i="9"/>
  <c r="S44" i="9" s="1"/>
  <c r="O6" i="12"/>
  <c r="O44" i="12" s="1"/>
  <c r="P6" i="12"/>
  <c r="P44" i="12" s="1"/>
  <c r="Q6" i="12"/>
  <c r="Q44" i="12" s="1"/>
  <c r="R6" i="12"/>
  <c r="R44" i="12" s="1"/>
  <c r="S44" i="12"/>
  <c r="S44" i="16"/>
  <c r="G28" i="19"/>
  <c r="H28" i="19"/>
  <c r="I28" i="19"/>
  <c r="G28" i="20"/>
  <c r="H28" i="20"/>
  <c r="I28" i="20"/>
  <c r="J28" i="20"/>
  <c r="K28" i="20"/>
  <c r="L28" i="20"/>
  <c r="S6" i="11"/>
  <c r="S6" i="13"/>
  <c r="S44" i="13" s="1"/>
  <c r="S6" i="2"/>
  <c r="S44" i="2" s="1"/>
  <c r="S6" i="5"/>
  <c r="S44" i="5" s="1"/>
  <c r="S6" i="4"/>
  <c r="S44" i="4" s="1"/>
  <c r="S28" i="4"/>
  <c r="G5" i="39"/>
  <c r="G6" i="39"/>
  <c r="G44" i="39" s="1"/>
  <c r="S28" i="40"/>
  <c r="S5" i="16"/>
  <c r="S28" i="16"/>
  <c r="S5" i="14"/>
  <c r="S28" i="19"/>
  <c r="H6" i="13"/>
  <c r="H44" i="13" s="1"/>
  <c r="U20" i="25"/>
  <c r="U19" i="25"/>
  <c r="U18" i="25"/>
  <c r="N43" i="26"/>
  <c r="O42" i="26"/>
  <c r="K42" i="26"/>
  <c r="N41" i="26"/>
  <c r="O40" i="26"/>
  <c r="N39" i="26"/>
  <c r="O38" i="26"/>
  <c r="L38" i="26"/>
  <c r="M37" i="26"/>
  <c r="O36" i="26"/>
  <c r="O34" i="26"/>
  <c r="L34" i="26"/>
  <c r="J34" i="26"/>
  <c r="N33" i="26"/>
  <c r="O32" i="26"/>
  <c r="N31" i="26"/>
  <c r="O30" i="26"/>
  <c r="L30" i="26"/>
  <c r="K30" i="26"/>
  <c r="F48" i="24"/>
  <c r="F47" i="24"/>
  <c r="P30" i="43"/>
  <c r="O30" i="43"/>
  <c r="N30" i="43"/>
  <c r="M30" i="43"/>
  <c r="L30" i="43"/>
  <c r="K30" i="43"/>
  <c r="J30" i="43"/>
  <c r="I30" i="43"/>
  <c r="H30" i="43"/>
  <c r="P4" i="43"/>
  <c r="P3" i="43" s="1"/>
  <c r="O4" i="43"/>
  <c r="O3" i="43"/>
  <c r="O49" i="43" s="1"/>
  <c r="N4" i="43"/>
  <c r="N3" i="43" s="1"/>
  <c r="M4" i="43"/>
  <c r="L4" i="43"/>
  <c r="L3" i="43" s="1"/>
  <c r="K4" i="43"/>
  <c r="K3" i="43" s="1"/>
  <c r="J4" i="43"/>
  <c r="J3" i="43"/>
  <c r="I4" i="43"/>
  <c r="I3" i="43" s="1"/>
  <c r="H4" i="43"/>
  <c r="H3" i="43" s="1"/>
  <c r="M3" i="43"/>
  <c r="O64" i="36"/>
  <c r="L64" i="36"/>
  <c r="O63" i="36"/>
  <c r="L63" i="36"/>
  <c r="O62" i="36"/>
  <c r="L62" i="36"/>
  <c r="F62" i="36"/>
  <c r="P62" i="36" s="1"/>
  <c r="O61" i="36"/>
  <c r="L61" i="36"/>
  <c r="O60" i="36"/>
  <c r="L60" i="36"/>
  <c r="H60" i="36"/>
  <c r="P49" i="36"/>
  <c r="O49" i="36"/>
  <c r="N49" i="36"/>
  <c r="M49" i="36"/>
  <c r="L49" i="36"/>
  <c r="J49" i="36"/>
  <c r="I49" i="36"/>
  <c r="H49" i="36"/>
  <c r="G49" i="36"/>
  <c r="F49" i="36"/>
  <c r="O45" i="36"/>
  <c r="N45" i="36"/>
  <c r="M45" i="36"/>
  <c r="L45" i="36"/>
  <c r="J45" i="36"/>
  <c r="I45" i="36"/>
  <c r="H45" i="36"/>
  <c r="G45" i="36"/>
  <c r="F45" i="36"/>
  <c r="O44" i="36"/>
  <c r="N44" i="36"/>
  <c r="M44" i="36"/>
  <c r="L44" i="36"/>
  <c r="J44" i="36"/>
  <c r="I44" i="36"/>
  <c r="H44" i="36"/>
  <c r="G44" i="36"/>
  <c r="F44" i="36"/>
  <c r="O43" i="36"/>
  <c r="N43" i="36"/>
  <c r="M43" i="36"/>
  <c r="L43" i="36"/>
  <c r="J43" i="36"/>
  <c r="I43" i="36"/>
  <c r="H43" i="36"/>
  <c r="G43" i="36"/>
  <c r="F43" i="36"/>
  <c r="O42" i="36"/>
  <c r="N42" i="36"/>
  <c r="M42" i="36"/>
  <c r="L42" i="36"/>
  <c r="J42" i="36"/>
  <c r="I42" i="36"/>
  <c r="H42" i="36"/>
  <c r="G42" i="36"/>
  <c r="F42" i="36"/>
  <c r="O41" i="36"/>
  <c r="N41" i="36"/>
  <c r="M41" i="36"/>
  <c r="L41" i="36"/>
  <c r="J41" i="36"/>
  <c r="I41" i="36"/>
  <c r="H41" i="36"/>
  <c r="G41" i="36"/>
  <c r="F41" i="36"/>
  <c r="P41" i="36"/>
  <c r="G41" i="34" s="1"/>
  <c r="O40" i="36"/>
  <c r="N40" i="36"/>
  <c r="M40" i="36"/>
  <c r="L40" i="36"/>
  <c r="J40" i="36"/>
  <c r="I40" i="36"/>
  <c r="H40" i="36"/>
  <c r="G40" i="36"/>
  <c r="F40" i="36"/>
  <c r="R39" i="36"/>
  <c r="O39" i="36"/>
  <c r="N39" i="36"/>
  <c r="M39" i="36"/>
  <c r="L39" i="36"/>
  <c r="J39" i="36"/>
  <c r="I39" i="36"/>
  <c r="H39" i="36"/>
  <c r="G39" i="36"/>
  <c r="F39" i="36"/>
  <c r="O38" i="36"/>
  <c r="N38" i="36"/>
  <c r="M38" i="36"/>
  <c r="L38" i="36"/>
  <c r="J38" i="36"/>
  <c r="I38" i="36"/>
  <c r="H38" i="36"/>
  <c r="G38" i="36"/>
  <c r="F38" i="36"/>
  <c r="O37" i="36"/>
  <c r="N37" i="36"/>
  <c r="M37" i="36"/>
  <c r="L37" i="36"/>
  <c r="J37" i="36"/>
  <c r="I37" i="36"/>
  <c r="H37" i="36"/>
  <c r="G37" i="36"/>
  <c r="F37" i="36"/>
  <c r="O36" i="36"/>
  <c r="N36" i="36"/>
  <c r="M36" i="36"/>
  <c r="L36" i="36"/>
  <c r="J36" i="36"/>
  <c r="I36" i="36"/>
  <c r="H36" i="36"/>
  <c r="G36" i="36"/>
  <c r="F36" i="36"/>
  <c r="O35" i="36"/>
  <c r="N35" i="36"/>
  <c r="M35" i="36"/>
  <c r="L35" i="36"/>
  <c r="J35" i="36"/>
  <c r="I35" i="36"/>
  <c r="H35" i="36"/>
  <c r="G35" i="36"/>
  <c r="F35" i="36"/>
  <c r="O34" i="36"/>
  <c r="N34" i="36"/>
  <c r="M34" i="36"/>
  <c r="L34" i="36"/>
  <c r="J34" i="36"/>
  <c r="I34" i="36"/>
  <c r="H34" i="36"/>
  <c r="G34" i="36"/>
  <c r="F34" i="36"/>
  <c r="R33" i="36"/>
  <c r="O33" i="36"/>
  <c r="N33" i="36"/>
  <c r="M33" i="36"/>
  <c r="L33" i="36"/>
  <c r="J33" i="36"/>
  <c r="I33" i="36"/>
  <c r="H33" i="36"/>
  <c r="G33" i="36"/>
  <c r="F33" i="36"/>
  <c r="P33" i="36" s="1"/>
  <c r="G33" i="34" s="1"/>
  <c r="O32" i="36"/>
  <c r="N32" i="36"/>
  <c r="M32" i="36"/>
  <c r="L32" i="36"/>
  <c r="J32" i="36"/>
  <c r="I32" i="36"/>
  <c r="H32" i="36"/>
  <c r="G32" i="36"/>
  <c r="F32" i="36"/>
  <c r="O31" i="36"/>
  <c r="N31" i="36"/>
  <c r="M31" i="36"/>
  <c r="L31" i="36"/>
  <c r="J31" i="36"/>
  <c r="I31" i="36"/>
  <c r="H31" i="36"/>
  <c r="G31" i="36"/>
  <c r="F31" i="36"/>
  <c r="O30" i="36"/>
  <c r="N30" i="36"/>
  <c r="M30" i="36"/>
  <c r="L30" i="36"/>
  <c r="J30" i="36"/>
  <c r="I30" i="36"/>
  <c r="H30" i="36"/>
  <c r="G30" i="36"/>
  <c r="F30" i="36"/>
  <c r="O29" i="36"/>
  <c r="N29" i="36"/>
  <c r="M29" i="36"/>
  <c r="L29" i="36"/>
  <c r="J29" i="36"/>
  <c r="I29" i="36"/>
  <c r="H29" i="36"/>
  <c r="G29" i="36"/>
  <c r="F29" i="36"/>
  <c r="Q28" i="36"/>
  <c r="K28" i="36"/>
  <c r="K47" i="36" s="1"/>
  <c r="K65" i="36" s="1"/>
  <c r="O27" i="36"/>
  <c r="N27" i="36"/>
  <c r="M27" i="36"/>
  <c r="L27" i="36"/>
  <c r="J27" i="36"/>
  <c r="I27" i="36"/>
  <c r="H27" i="36"/>
  <c r="G27" i="36"/>
  <c r="F27" i="36"/>
  <c r="O26" i="36"/>
  <c r="N26" i="36"/>
  <c r="M26" i="36"/>
  <c r="L26" i="36"/>
  <c r="J26" i="36"/>
  <c r="I26" i="36"/>
  <c r="H26" i="36"/>
  <c r="G26" i="36"/>
  <c r="F26" i="36"/>
  <c r="O25" i="36"/>
  <c r="N25" i="36"/>
  <c r="M25" i="36"/>
  <c r="L25" i="36"/>
  <c r="J25" i="36"/>
  <c r="I25" i="36"/>
  <c r="H25" i="36"/>
  <c r="G25" i="36"/>
  <c r="F25" i="36"/>
  <c r="P25" i="36" s="1"/>
  <c r="G25" i="34" s="1"/>
  <c r="O24" i="36"/>
  <c r="N24" i="36"/>
  <c r="M24" i="36"/>
  <c r="L24" i="36"/>
  <c r="J24" i="36"/>
  <c r="I24" i="36"/>
  <c r="H24" i="36"/>
  <c r="G24" i="36"/>
  <c r="F24" i="36"/>
  <c r="R23" i="36"/>
  <c r="O23" i="36"/>
  <c r="N23" i="36"/>
  <c r="M23" i="36"/>
  <c r="L23" i="36"/>
  <c r="J23" i="36"/>
  <c r="I23" i="36"/>
  <c r="H23" i="36"/>
  <c r="G23" i="36"/>
  <c r="F23" i="36"/>
  <c r="R22" i="36"/>
  <c r="O22" i="36"/>
  <c r="N22" i="36"/>
  <c r="M22" i="36"/>
  <c r="L22" i="36"/>
  <c r="J22" i="36"/>
  <c r="I22" i="36"/>
  <c r="H22" i="36"/>
  <c r="G22" i="36"/>
  <c r="F22" i="36"/>
  <c r="O21" i="36"/>
  <c r="N21" i="36"/>
  <c r="M21" i="36"/>
  <c r="L21" i="36"/>
  <c r="J21" i="36"/>
  <c r="I21" i="36"/>
  <c r="H21" i="36"/>
  <c r="G21" i="36"/>
  <c r="F21" i="36"/>
  <c r="O20" i="36"/>
  <c r="N20" i="36"/>
  <c r="M20" i="36"/>
  <c r="L20" i="36"/>
  <c r="J20" i="36"/>
  <c r="I20" i="36"/>
  <c r="H20" i="36"/>
  <c r="G20" i="36"/>
  <c r="F20" i="36"/>
  <c r="R19" i="36"/>
  <c r="O19" i="36"/>
  <c r="N19" i="36"/>
  <c r="M19" i="36"/>
  <c r="L19" i="36"/>
  <c r="J19" i="36"/>
  <c r="I19" i="36"/>
  <c r="H19" i="36"/>
  <c r="G19" i="36"/>
  <c r="F19" i="36"/>
  <c r="P19" i="36" s="1"/>
  <c r="G19" i="34" s="1"/>
  <c r="O18" i="36"/>
  <c r="N18" i="36"/>
  <c r="M18" i="36"/>
  <c r="L18" i="36"/>
  <c r="J18" i="36"/>
  <c r="I18" i="36"/>
  <c r="H18" i="36"/>
  <c r="G18" i="36"/>
  <c r="F18" i="36"/>
  <c r="O17" i="36"/>
  <c r="N17" i="36"/>
  <c r="M17" i="36"/>
  <c r="L17" i="36"/>
  <c r="J17" i="36"/>
  <c r="I17" i="36"/>
  <c r="P17" i="36" s="1"/>
  <c r="G17" i="34" s="1"/>
  <c r="H17" i="36"/>
  <c r="G17" i="36"/>
  <c r="F17" i="36"/>
  <c r="O16" i="36"/>
  <c r="N16" i="36"/>
  <c r="M16" i="36"/>
  <c r="L16" i="36"/>
  <c r="J16" i="36"/>
  <c r="I16" i="36"/>
  <c r="H16" i="36"/>
  <c r="G16" i="36"/>
  <c r="F16" i="36"/>
  <c r="O15" i="36"/>
  <c r="N15" i="36"/>
  <c r="M15" i="36"/>
  <c r="L15" i="36"/>
  <c r="J15" i="36"/>
  <c r="I15" i="36"/>
  <c r="H15" i="36"/>
  <c r="G15" i="36"/>
  <c r="F15" i="36"/>
  <c r="O14" i="36"/>
  <c r="N14" i="36"/>
  <c r="M14" i="36"/>
  <c r="L14" i="36"/>
  <c r="J14" i="36"/>
  <c r="I14" i="36"/>
  <c r="H14" i="36"/>
  <c r="G14" i="36"/>
  <c r="F14" i="36"/>
  <c r="O13" i="36"/>
  <c r="N13" i="36"/>
  <c r="M13" i="36"/>
  <c r="L13" i="36"/>
  <c r="J13" i="36"/>
  <c r="I13" i="36"/>
  <c r="H13" i="36"/>
  <c r="G13" i="36"/>
  <c r="F13" i="36"/>
  <c r="O12" i="36"/>
  <c r="N12" i="36"/>
  <c r="M12" i="36"/>
  <c r="L12" i="36"/>
  <c r="J12" i="36"/>
  <c r="I12" i="36"/>
  <c r="H12" i="36"/>
  <c r="G12" i="36"/>
  <c r="F12" i="36"/>
  <c r="O11" i="36"/>
  <c r="N11" i="36"/>
  <c r="M11" i="36"/>
  <c r="L11" i="36"/>
  <c r="J11" i="36"/>
  <c r="I11" i="36"/>
  <c r="H11" i="36"/>
  <c r="G11" i="36"/>
  <c r="F11" i="36"/>
  <c r="O10" i="36"/>
  <c r="N10" i="36"/>
  <c r="M10" i="36"/>
  <c r="L10" i="36"/>
  <c r="J10" i="36"/>
  <c r="I10" i="36"/>
  <c r="H10" i="36"/>
  <c r="P10" i="36" s="1"/>
  <c r="G10" i="34" s="1"/>
  <c r="G10" i="36"/>
  <c r="F10" i="36"/>
  <c r="O9" i="36"/>
  <c r="N9" i="36"/>
  <c r="M9" i="36"/>
  <c r="L9" i="36"/>
  <c r="J9" i="36"/>
  <c r="I9" i="36"/>
  <c r="H9" i="36"/>
  <c r="G9" i="36"/>
  <c r="F9" i="36"/>
  <c r="O8" i="36"/>
  <c r="N8" i="36"/>
  <c r="M8" i="36"/>
  <c r="L8" i="36"/>
  <c r="J8" i="36"/>
  <c r="I8" i="36"/>
  <c r="H8" i="36"/>
  <c r="G8" i="36"/>
  <c r="F8" i="36"/>
  <c r="O7" i="36"/>
  <c r="N7" i="36"/>
  <c r="M7" i="36"/>
  <c r="L7" i="36"/>
  <c r="J7" i="36"/>
  <c r="I7" i="36"/>
  <c r="H7" i="36"/>
  <c r="G7" i="36"/>
  <c r="F7" i="36"/>
  <c r="O6" i="36"/>
  <c r="N6" i="36"/>
  <c r="M6" i="36"/>
  <c r="L6" i="36"/>
  <c r="J6" i="36"/>
  <c r="I6" i="36"/>
  <c r="H6" i="36"/>
  <c r="G6" i="36"/>
  <c r="F6" i="36"/>
  <c r="O5" i="36"/>
  <c r="N5" i="36"/>
  <c r="M5" i="36"/>
  <c r="L5" i="36"/>
  <c r="J5" i="36"/>
  <c r="I5" i="36"/>
  <c r="H5" i="36"/>
  <c r="G5" i="36"/>
  <c r="F5" i="36"/>
  <c r="Q4" i="36"/>
  <c r="Q46" i="36" s="1"/>
  <c r="Q3" i="36"/>
  <c r="K3" i="36"/>
  <c r="O49" i="35"/>
  <c r="N49" i="35"/>
  <c r="M49" i="35"/>
  <c r="L49" i="35"/>
  <c r="K49" i="35"/>
  <c r="J49" i="35"/>
  <c r="I49" i="35"/>
  <c r="H49" i="35"/>
  <c r="G49" i="35"/>
  <c r="F49" i="35"/>
  <c r="N45" i="35"/>
  <c r="M45" i="35"/>
  <c r="L45" i="35"/>
  <c r="K45" i="35"/>
  <c r="J45" i="35"/>
  <c r="I45" i="35"/>
  <c r="H45" i="35"/>
  <c r="G45" i="35"/>
  <c r="F45" i="35"/>
  <c r="N44" i="35"/>
  <c r="M44" i="35"/>
  <c r="L44" i="35"/>
  <c r="K44" i="35"/>
  <c r="J44" i="35"/>
  <c r="I44" i="35"/>
  <c r="H44" i="35"/>
  <c r="G44" i="35"/>
  <c r="F44" i="35"/>
  <c r="N43" i="35"/>
  <c r="M43" i="35"/>
  <c r="L43" i="35"/>
  <c r="K43" i="35"/>
  <c r="J43" i="35"/>
  <c r="I43" i="35"/>
  <c r="H43" i="35"/>
  <c r="G43" i="35"/>
  <c r="F43" i="35"/>
  <c r="N42" i="35"/>
  <c r="M42" i="35"/>
  <c r="L42" i="35"/>
  <c r="K42" i="35"/>
  <c r="J42" i="35"/>
  <c r="I42" i="35"/>
  <c r="H42" i="35"/>
  <c r="G42" i="35"/>
  <c r="F42" i="35"/>
  <c r="N41" i="35"/>
  <c r="M41" i="35"/>
  <c r="L41" i="35"/>
  <c r="K41" i="35"/>
  <c r="J41" i="35"/>
  <c r="I41" i="35"/>
  <c r="H41" i="35"/>
  <c r="G41" i="35"/>
  <c r="F41" i="35"/>
  <c r="N40" i="35"/>
  <c r="M40" i="35"/>
  <c r="L40" i="35"/>
  <c r="K40" i="35"/>
  <c r="J40" i="35"/>
  <c r="I40" i="35"/>
  <c r="H40" i="35"/>
  <c r="G40" i="35"/>
  <c r="F40" i="35"/>
  <c r="Q39" i="35"/>
  <c r="N39" i="35"/>
  <c r="M39" i="35"/>
  <c r="L39" i="35"/>
  <c r="K39" i="35"/>
  <c r="J39" i="35"/>
  <c r="I39" i="35"/>
  <c r="H39" i="35"/>
  <c r="G39" i="35"/>
  <c r="F39" i="35"/>
  <c r="N38" i="35"/>
  <c r="M38" i="35"/>
  <c r="L38" i="35"/>
  <c r="K38" i="35"/>
  <c r="J38" i="35"/>
  <c r="I38" i="35"/>
  <c r="H38" i="35"/>
  <c r="G38" i="35"/>
  <c r="F38" i="35"/>
  <c r="N37" i="35"/>
  <c r="M37" i="35"/>
  <c r="L37" i="35"/>
  <c r="K37" i="35"/>
  <c r="J37" i="35"/>
  <c r="I37" i="35"/>
  <c r="H37" i="35"/>
  <c r="G37" i="35"/>
  <c r="F37" i="35"/>
  <c r="N36" i="35"/>
  <c r="M36" i="35"/>
  <c r="L36" i="35"/>
  <c r="K36" i="35"/>
  <c r="J36" i="35"/>
  <c r="I36" i="35"/>
  <c r="H36" i="35"/>
  <c r="G36" i="35"/>
  <c r="F36" i="35"/>
  <c r="N35" i="35"/>
  <c r="M35" i="35"/>
  <c r="L35" i="35"/>
  <c r="K35" i="35"/>
  <c r="J35" i="35"/>
  <c r="I35" i="35"/>
  <c r="H35" i="35"/>
  <c r="G35" i="35"/>
  <c r="F35" i="35"/>
  <c r="N34" i="35"/>
  <c r="M34" i="35"/>
  <c r="L34" i="35"/>
  <c r="K34" i="35"/>
  <c r="J34" i="35"/>
  <c r="I34" i="35"/>
  <c r="H34" i="35"/>
  <c r="G34" i="35"/>
  <c r="F34" i="35"/>
  <c r="Q33" i="35"/>
  <c r="N33" i="35"/>
  <c r="M33" i="35"/>
  <c r="L33" i="35"/>
  <c r="K33" i="35"/>
  <c r="J33" i="35"/>
  <c r="I33" i="35"/>
  <c r="H33" i="35"/>
  <c r="G33" i="35"/>
  <c r="F33" i="35"/>
  <c r="S32" i="35"/>
  <c r="N32" i="35"/>
  <c r="M32" i="35"/>
  <c r="L32" i="35"/>
  <c r="K32" i="35"/>
  <c r="J32" i="35"/>
  <c r="I32" i="35"/>
  <c r="H32" i="35"/>
  <c r="G32" i="35"/>
  <c r="F32" i="35"/>
  <c r="N31" i="35"/>
  <c r="M31" i="35"/>
  <c r="L31" i="35"/>
  <c r="K31" i="35"/>
  <c r="J31" i="35"/>
  <c r="I31" i="35"/>
  <c r="H31" i="35"/>
  <c r="G31" i="35"/>
  <c r="F31" i="35"/>
  <c r="N30" i="35"/>
  <c r="M30" i="35"/>
  <c r="L30" i="35"/>
  <c r="K30" i="35"/>
  <c r="J30" i="35"/>
  <c r="I30" i="35"/>
  <c r="H30" i="35"/>
  <c r="G30" i="35"/>
  <c r="F30" i="35"/>
  <c r="N29" i="35"/>
  <c r="M29" i="35"/>
  <c r="L29" i="35"/>
  <c r="K29" i="35"/>
  <c r="J29" i="35"/>
  <c r="I29" i="35"/>
  <c r="H29" i="35"/>
  <c r="G29" i="35"/>
  <c r="F29" i="35"/>
  <c r="P28" i="35"/>
  <c r="N27" i="35"/>
  <c r="M27" i="35"/>
  <c r="L27" i="35"/>
  <c r="K27" i="35"/>
  <c r="J27" i="35"/>
  <c r="I27" i="35"/>
  <c r="H27" i="35"/>
  <c r="G27" i="35"/>
  <c r="F27" i="35"/>
  <c r="N26" i="35"/>
  <c r="M26" i="35"/>
  <c r="L26" i="35"/>
  <c r="K26" i="35"/>
  <c r="J26" i="35"/>
  <c r="I26" i="35"/>
  <c r="H26" i="35"/>
  <c r="G26" i="35"/>
  <c r="F26" i="35"/>
  <c r="N25" i="35"/>
  <c r="M25" i="35"/>
  <c r="L25" i="35"/>
  <c r="K25" i="35"/>
  <c r="J25" i="35"/>
  <c r="I25" i="35"/>
  <c r="H25" i="35"/>
  <c r="G25" i="35"/>
  <c r="F25" i="35"/>
  <c r="N24" i="35"/>
  <c r="M24" i="35"/>
  <c r="L24" i="35"/>
  <c r="K24" i="35"/>
  <c r="J24" i="35"/>
  <c r="I24" i="35"/>
  <c r="H24" i="35"/>
  <c r="G24" i="35"/>
  <c r="F24" i="35"/>
  <c r="Q23" i="35"/>
  <c r="N23" i="35"/>
  <c r="M23" i="35"/>
  <c r="L23" i="35"/>
  <c r="K23" i="35"/>
  <c r="J23" i="35"/>
  <c r="I23" i="35"/>
  <c r="H23" i="35"/>
  <c r="G23" i="35"/>
  <c r="F23" i="35"/>
  <c r="Q22" i="35"/>
  <c r="N22" i="35"/>
  <c r="M22" i="35"/>
  <c r="L22" i="35"/>
  <c r="K22" i="35"/>
  <c r="J22" i="35"/>
  <c r="I22" i="35"/>
  <c r="H22" i="35"/>
  <c r="G22" i="35"/>
  <c r="F22" i="35"/>
  <c r="N21" i="35"/>
  <c r="M21" i="35"/>
  <c r="L21" i="35"/>
  <c r="K21" i="35"/>
  <c r="J21" i="35"/>
  <c r="I21" i="35"/>
  <c r="H21" i="35"/>
  <c r="G21" i="35"/>
  <c r="F21" i="35"/>
  <c r="N20" i="35"/>
  <c r="M20" i="35"/>
  <c r="L20" i="35"/>
  <c r="K20" i="35"/>
  <c r="J20" i="35"/>
  <c r="I20" i="35"/>
  <c r="H20" i="35"/>
  <c r="G20" i="35"/>
  <c r="F20" i="35"/>
  <c r="Q19" i="35"/>
  <c r="N19" i="35"/>
  <c r="M19" i="35"/>
  <c r="L19" i="35"/>
  <c r="K19" i="35"/>
  <c r="J19" i="35"/>
  <c r="I19" i="35"/>
  <c r="H19" i="35"/>
  <c r="G19" i="35"/>
  <c r="F19" i="35"/>
  <c r="O19" i="35" s="1"/>
  <c r="F19" i="34" s="1"/>
  <c r="H19" i="34" s="1"/>
  <c r="N18" i="35"/>
  <c r="M18" i="35"/>
  <c r="L18" i="35"/>
  <c r="K18" i="35"/>
  <c r="J18" i="35"/>
  <c r="I18" i="35"/>
  <c r="H18" i="35"/>
  <c r="G18" i="35"/>
  <c r="F18" i="35"/>
  <c r="N17" i="35"/>
  <c r="M17" i="35"/>
  <c r="L17" i="35"/>
  <c r="K17" i="35"/>
  <c r="J17" i="35"/>
  <c r="I17" i="35"/>
  <c r="H17" i="35"/>
  <c r="G17" i="35"/>
  <c r="F17" i="35"/>
  <c r="N16" i="35"/>
  <c r="M16" i="35"/>
  <c r="L16" i="35"/>
  <c r="K16" i="35"/>
  <c r="J16" i="35"/>
  <c r="I16" i="35"/>
  <c r="H16" i="35"/>
  <c r="G16" i="35"/>
  <c r="F16" i="35"/>
  <c r="N15" i="35"/>
  <c r="M15" i="35"/>
  <c r="L15" i="35"/>
  <c r="K15" i="35"/>
  <c r="J15" i="35"/>
  <c r="I15" i="35"/>
  <c r="H15" i="35"/>
  <c r="G15" i="35"/>
  <c r="F15" i="35"/>
  <c r="N14" i="35"/>
  <c r="M14" i="35"/>
  <c r="L14" i="35"/>
  <c r="K14" i="35"/>
  <c r="J14" i="35"/>
  <c r="I14" i="35"/>
  <c r="H14" i="35"/>
  <c r="G14" i="35"/>
  <c r="F14" i="35"/>
  <c r="N13" i="35"/>
  <c r="M13" i="35"/>
  <c r="L13" i="35"/>
  <c r="K13" i="35"/>
  <c r="J13" i="35"/>
  <c r="I13" i="35"/>
  <c r="H13" i="35"/>
  <c r="G13" i="35"/>
  <c r="F13" i="35"/>
  <c r="N12" i="35"/>
  <c r="M12" i="35"/>
  <c r="L12" i="35"/>
  <c r="K12" i="35"/>
  <c r="J12" i="35"/>
  <c r="I12" i="35"/>
  <c r="H12" i="35"/>
  <c r="G12" i="35"/>
  <c r="F12" i="35"/>
  <c r="N11" i="35"/>
  <c r="M11" i="35"/>
  <c r="L11" i="35"/>
  <c r="K11" i="35"/>
  <c r="J11" i="35"/>
  <c r="I11" i="35"/>
  <c r="H11" i="35"/>
  <c r="G11" i="35"/>
  <c r="F11" i="35"/>
  <c r="N10" i="35"/>
  <c r="M10" i="35"/>
  <c r="L10" i="35"/>
  <c r="K10" i="35"/>
  <c r="J10" i="35"/>
  <c r="I10" i="35"/>
  <c r="H10" i="35"/>
  <c r="G10" i="35"/>
  <c r="F10" i="35"/>
  <c r="N9" i="35"/>
  <c r="M9" i="35"/>
  <c r="L9" i="35"/>
  <c r="K9" i="35"/>
  <c r="J9" i="35"/>
  <c r="I9" i="35"/>
  <c r="H9" i="35"/>
  <c r="G9" i="35"/>
  <c r="F9" i="35"/>
  <c r="N8" i="35"/>
  <c r="M8" i="35"/>
  <c r="L8" i="35"/>
  <c r="K8" i="35"/>
  <c r="J8" i="35"/>
  <c r="I8" i="35"/>
  <c r="H8" i="35"/>
  <c r="G8" i="35"/>
  <c r="F8" i="35"/>
  <c r="N7" i="35"/>
  <c r="M7" i="35"/>
  <c r="L7" i="35"/>
  <c r="K7" i="35"/>
  <c r="J7" i="35"/>
  <c r="I7" i="35"/>
  <c r="H7" i="35"/>
  <c r="G7" i="35"/>
  <c r="F7" i="35"/>
  <c r="N6" i="35"/>
  <c r="M6" i="35"/>
  <c r="L6" i="35"/>
  <c r="K6" i="35"/>
  <c r="J6" i="35"/>
  <c r="I6" i="35"/>
  <c r="H6" i="35"/>
  <c r="G6" i="35"/>
  <c r="F6" i="35"/>
  <c r="N5" i="35"/>
  <c r="M5" i="35"/>
  <c r="L5" i="35"/>
  <c r="K5" i="35"/>
  <c r="J5" i="35"/>
  <c r="I5" i="35"/>
  <c r="H5" i="35"/>
  <c r="G5" i="35"/>
  <c r="F5" i="35"/>
  <c r="P4" i="35"/>
  <c r="P46" i="35" s="1"/>
  <c r="P3" i="35"/>
  <c r="K46" i="34"/>
  <c r="K45" i="34"/>
  <c r="K44" i="34"/>
  <c r="K43" i="34"/>
  <c r="K42" i="34"/>
  <c r="K41" i="34"/>
  <c r="K40" i="34"/>
  <c r="K39" i="34"/>
  <c r="J39" i="34"/>
  <c r="K38" i="34"/>
  <c r="K37" i="34"/>
  <c r="K36" i="34"/>
  <c r="K35" i="34"/>
  <c r="K34" i="34"/>
  <c r="K33" i="34"/>
  <c r="L33" i="34" s="1"/>
  <c r="J33" i="34"/>
  <c r="K32" i="34"/>
  <c r="L32" i="34" s="1"/>
  <c r="K31" i="34"/>
  <c r="K30" i="34"/>
  <c r="K29" i="34"/>
  <c r="K28" i="34" s="1"/>
  <c r="I28" i="34"/>
  <c r="K27" i="34"/>
  <c r="K26" i="34"/>
  <c r="K25" i="34"/>
  <c r="K24" i="34"/>
  <c r="K23" i="34"/>
  <c r="J23" i="34"/>
  <c r="K22" i="34"/>
  <c r="K21" i="34"/>
  <c r="K20" i="34"/>
  <c r="K19" i="34"/>
  <c r="J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3" i="34" s="1"/>
  <c r="I4" i="34"/>
  <c r="I46" i="34" s="1"/>
  <c r="I3" i="34"/>
  <c r="O64" i="33"/>
  <c r="L64" i="33"/>
  <c r="G64" i="33"/>
  <c r="O63" i="33"/>
  <c r="L63" i="33"/>
  <c r="G63" i="33"/>
  <c r="O62" i="33"/>
  <c r="N62" i="33"/>
  <c r="M62" i="33"/>
  <c r="L62" i="33"/>
  <c r="J62" i="33"/>
  <c r="I62" i="33"/>
  <c r="H62" i="33"/>
  <c r="F62" i="33"/>
  <c r="P62" i="33" s="1"/>
  <c r="O61" i="33"/>
  <c r="L61" i="33"/>
  <c r="O60" i="33"/>
  <c r="N60" i="33"/>
  <c r="M60" i="33"/>
  <c r="L60" i="33"/>
  <c r="J60" i="33"/>
  <c r="I60" i="33"/>
  <c r="H60" i="33"/>
  <c r="G60" i="33"/>
  <c r="F60" i="33"/>
  <c r="P60" i="33" s="1"/>
  <c r="P51" i="33"/>
  <c r="O51" i="33"/>
  <c r="N51" i="33"/>
  <c r="M51" i="33"/>
  <c r="L51" i="33"/>
  <c r="J51" i="33"/>
  <c r="I51" i="33"/>
  <c r="H51" i="33"/>
  <c r="G51" i="33"/>
  <c r="F51" i="33"/>
  <c r="S49" i="33"/>
  <c r="P49" i="33"/>
  <c r="G49" i="31" s="1"/>
  <c r="T45" i="33"/>
  <c r="O45" i="33"/>
  <c r="N45" i="33"/>
  <c r="M45" i="33"/>
  <c r="L45" i="33"/>
  <c r="J45" i="33"/>
  <c r="I45" i="33"/>
  <c r="H45" i="33"/>
  <c r="G45" i="33"/>
  <c r="F45" i="33"/>
  <c r="T44" i="33"/>
  <c r="O44" i="33"/>
  <c r="N44" i="33"/>
  <c r="M44" i="33"/>
  <c r="L44" i="33"/>
  <c r="J44" i="33"/>
  <c r="I44" i="33"/>
  <c r="H44" i="33"/>
  <c r="G44" i="33"/>
  <c r="F44" i="33"/>
  <c r="T43" i="33"/>
  <c r="O43" i="33"/>
  <c r="N43" i="33"/>
  <c r="M43" i="33"/>
  <c r="L43" i="33"/>
  <c r="J43" i="33"/>
  <c r="I43" i="33"/>
  <c r="H43" i="33"/>
  <c r="G43" i="33"/>
  <c r="F43" i="33"/>
  <c r="T42" i="33"/>
  <c r="O42" i="33"/>
  <c r="N42" i="33"/>
  <c r="M42" i="33"/>
  <c r="L42" i="33"/>
  <c r="J42" i="33"/>
  <c r="I42" i="33"/>
  <c r="H42" i="33"/>
  <c r="H28" i="33" s="1"/>
  <c r="G42" i="33"/>
  <c r="F42" i="33"/>
  <c r="T41" i="33"/>
  <c r="O41" i="33"/>
  <c r="N41" i="33"/>
  <c r="M41" i="33"/>
  <c r="L41" i="33"/>
  <c r="J41" i="33"/>
  <c r="I41" i="33"/>
  <c r="H41" i="33"/>
  <c r="G41" i="33"/>
  <c r="F41" i="33"/>
  <c r="P41" i="33"/>
  <c r="G41" i="31" s="1"/>
  <c r="T40" i="33"/>
  <c r="O40" i="33"/>
  <c r="N40" i="33"/>
  <c r="M40" i="33"/>
  <c r="L40" i="33"/>
  <c r="J40" i="33"/>
  <c r="I40" i="33"/>
  <c r="H40" i="33"/>
  <c r="G40" i="33"/>
  <c r="F40" i="33"/>
  <c r="T39" i="33"/>
  <c r="L39" i="31" s="1"/>
  <c r="S39" i="33"/>
  <c r="S39" i="36" s="1"/>
  <c r="R39" i="33"/>
  <c r="O39" i="33"/>
  <c r="N39" i="33"/>
  <c r="M39" i="33"/>
  <c r="L39" i="33"/>
  <c r="J39" i="33"/>
  <c r="I39" i="33"/>
  <c r="P39" i="33" s="1"/>
  <c r="G39" i="31" s="1"/>
  <c r="H39" i="33"/>
  <c r="G39" i="33"/>
  <c r="F39" i="33"/>
  <c r="T38" i="33"/>
  <c r="O38" i="33"/>
  <c r="N38" i="33"/>
  <c r="M38" i="33"/>
  <c r="L38" i="33"/>
  <c r="J38" i="33"/>
  <c r="I38" i="33"/>
  <c r="H38" i="33"/>
  <c r="G38" i="33"/>
  <c r="F38" i="33"/>
  <c r="T37" i="33"/>
  <c r="O37" i="33"/>
  <c r="N37" i="33"/>
  <c r="M37" i="33"/>
  <c r="L37" i="33"/>
  <c r="J37" i="33"/>
  <c r="I37" i="33"/>
  <c r="H37" i="33"/>
  <c r="G37" i="33"/>
  <c r="F37" i="33"/>
  <c r="T36" i="33"/>
  <c r="O36" i="33"/>
  <c r="N36" i="33"/>
  <c r="M36" i="33"/>
  <c r="L36" i="33"/>
  <c r="J36" i="33"/>
  <c r="I36" i="33"/>
  <c r="H36" i="33"/>
  <c r="G36" i="33"/>
  <c r="P36" i="33" s="1"/>
  <c r="G36" i="31" s="1"/>
  <c r="F36" i="33"/>
  <c r="T35" i="33"/>
  <c r="O35" i="33"/>
  <c r="N35" i="33"/>
  <c r="M35" i="33"/>
  <c r="L35" i="33"/>
  <c r="J35" i="33"/>
  <c r="I35" i="33"/>
  <c r="H35" i="33"/>
  <c r="G35" i="33"/>
  <c r="F35" i="33"/>
  <c r="T34" i="33"/>
  <c r="O34" i="33"/>
  <c r="N34" i="33"/>
  <c r="M34" i="33"/>
  <c r="L34" i="33"/>
  <c r="J34" i="33"/>
  <c r="I34" i="33"/>
  <c r="H34" i="33"/>
  <c r="G34" i="33"/>
  <c r="F34" i="33"/>
  <c r="T33" i="33"/>
  <c r="S33" i="33"/>
  <c r="S33" i="36" s="1"/>
  <c r="R33" i="33"/>
  <c r="O33" i="33"/>
  <c r="N33" i="33"/>
  <c r="M33" i="33"/>
  <c r="L33" i="33"/>
  <c r="J33" i="33"/>
  <c r="I33" i="33"/>
  <c r="H33" i="33"/>
  <c r="G33" i="33"/>
  <c r="F33" i="33"/>
  <c r="P33" i="33" s="1"/>
  <c r="G33" i="31" s="1"/>
  <c r="T32" i="33"/>
  <c r="O32" i="33"/>
  <c r="N32" i="33"/>
  <c r="M32" i="33"/>
  <c r="L32" i="33"/>
  <c r="J32" i="33"/>
  <c r="I32" i="33"/>
  <c r="P32" i="33" s="1"/>
  <c r="G32" i="31" s="1"/>
  <c r="H32" i="33"/>
  <c r="G32" i="33"/>
  <c r="F32" i="33"/>
  <c r="T31" i="33"/>
  <c r="O31" i="33"/>
  <c r="N31" i="33"/>
  <c r="M31" i="33"/>
  <c r="L31" i="33"/>
  <c r="J31" i="33"/>
  <c r="I31" i="33"/>
  <c r="H31" i="33"/>
  <c r="G31" i="33"/>
  <c r="F31" i="33"/>
  <c r="T30" i="33"/>
  <c r="O30" i="33"/>
  <c r="N30" i="33"/>
  <c r="M30" i="33"/>
  <c r="L30" i="33"/>
  <c r="J30" i="33"/>
  <c r="I30" i="33"/>
  <c r="H30" i="33"/>
  <c r="G30" i="33"/>
  <c r="F30" i="33"/>
  <c r="T29" i="33"/>
  <c r="T28" i="33" s="1"/>
  <c r="O29" i="33"/>
  <c r="N29" i="33"/>
  <c r="M29" i="33"/>
  <c r="L29" i="33"/>
  <c r="J29" i="33"/>
  <c r="I29" i="33"/>
  <c r="H29" i="33"/>
  <c r="G29" i="33"/>
  <c r="G28" i="33" s="1"/>
  <c r="F29" i="33"/>
  <c r="Q28" i="33"/>
  <c r="K28" i="33"/>
  <c r="T27" i="33"/>
  <c r="O27" i="33"/>
  <c r="N27" i="33"/>
  <c r="M27" i="33"/>
  <c r="L27" i="33"/>
  <c r="J27" i="33"/>
  <c r="I27" i="33"/>
  <c r="H27" i="33"/>
  <c r="G27" i="33"/>
  <c r="F27" i="33"/>
  <c r="T26" i="33"/>
  <c r="O26" i="33"/>
  <c r="N26" i="33"/>
  <c r="M26" i="33"/>
  <c r="L26" i="33"/>
  <c r="J26" i="33"/>
  <c r="I26" i="33"/>
  <c r="H26" i="33"/>
  <c r="G26" i="33"/>
  <c r="F26" i="33"/>
  <c r="T25" i="33"/>
  <c r="L25" i="31" s="1"/>
  <c r="O25" i="33"/>
  <c r="N25" i="33"/>
  <c r="M25" i="33"/>
  <c r="L25" i="33"/>
  <c r="J25" i="33"/>
  <c r="I25" i="33"/>
  <c r="H25" i="33"/>
  <c r="G25" i="33"/>
  <c r="F25" i="33"/>
  <c r="P25" i="33" s="1"/>
  <c r="G25" i="31" s="1"/>
  <c r="T24" i="33"/>
  <c r="O24" i="33"/>
  <c r="N24" i="33"/>
  <c r="M24" i="33"/>
  <c r="L24" i="33"/>
  <c r="J24" i="33"/>
  <c r="I24" i="33"/>
  <c r="P24" i="33" s="1"/>
  <c r="G24" i="31" s="1"/>
  <c r="H24" i="33"/>
  <c r="G24" i="33"/>
  <c r="F24" i="33"/>
  <c r="T23" i="33"/>
  <c r="S23" i="33"/>
  <c r="S23" i="36" s="1"/>
  <c r="R23" i="33"/>
  <c r="O23" i="33"/>
  <c r="N23" i="33"/>
  <c r="M23" i="33"/>
  <c r="L23" i="33"/>
  <c r="J23" i="33"/>
  <c r="I23" i="33"/>
  <c r="H23" i="33"/>
  <c r="G23" i="33"/>
  <c r="F23" i="33"/>
  <c r="T22" i="33"/>
  <c r="S22" i="33"/>
  <c r="S22" i="36" s="1"/>
  <c r="R22" i="33"/>
  <c r="O22" i="33"/>
  <c r="N22" i="33"/>
  <c r="M22" i="33"/>
  <c r="L22" i="33"/>
  <c r="J22" i="33"/>
  <c r="I22" i="33"/>
  <c r="H22" i="33"/>
  <c r="G22" i="33"/>
  <c r="F22" i="33"/>
  <c r="T21" i="33"/>
  <c r="O21" i="33"/>
  <c r="N21" i="33"/>
  <c r="M21" i="33"/>
  <c r="L21" i="33"/>
  <c r="J21" i="33"/>
  <c r="I21" i="33"/>
  <c r="H21" i="33"/>
  <c r="G21" i="33"/>
  <c r="F21" i="33"/>
  <c r="T20" i="33"/>
  <c r="O20" i="33"/>
  <c r="N20" i="33"/>
  <c r="M20" i="33"/>
  <c r="L20" i="33"/>
  <c r="J20" i="33"/>
  <c r="I20" i="33"/>
  <c r="H20" i="33"/>
  <c r="G20" i="33"/>
  <c r="F20" i="33"/>
  <c r="P20" i="33" s="1"/>
  <c r="G20" i="31" s="1"/>
  <c r="T19" i="33"/>
  <c r="S19" i="33"/>
  <c r="S19" i="36" s="1"/>
  <c r="R19" i="33"/>
  <c r="O19" i="33"/>
  <c r="N19" i="33"/>
  <c r="M19" i="33"/>
  <c r="L19" i="33"/>
  <c r="J19" i="33"/>
  <c r="I19" i="33"/>
  <c r="H19" i="33"/>
  <c r="G19" i="33"/>
  <c r="F19" i="33"/>
  <c r="P19" i="33" s="1"/>
  <c r="G19" i="31" s="1"/>
  <c r="T18" i="33"/>
  <c r="O18" i="33"/>
  <c r="N18" i="33"/>
  <c r="M18" i="33"/>
  <c r="L18" i="33"/>
  <c r="J18" i="33"/>
  <c r="I18" i="33"/>
  <c r="H18" i="33"/>
  <c r="G18" i="33"/>
  <c r="F18" i="33"/>
  <c r="T17" i="33"/>
  <c r="O17" i="33"/>
  <c r="N17" i="33"/>
  <c r="M17" i="33"/>
  <c r="L17" i="33"/>
  <c r="J17" i="33"/>
  <c r="I17" i="33"/>
  <c r="H17" i="33"/>
  <c r="G17" i="33"/>
  <c r="F17" i="33"/>
  <c r="P17" i="33" s="1"/>
  <c r="G17" i="31" s="1"/>
  <c r="T16" i="33"/>
  <c r="O16" i="33"/>
  <c r="N16" i="33"/>
  <c r="M16" i="33"/>
  <c r="L16" i="33"/>
  <c r="J16" i="33"/>
  <c r="I16" i="33"/>
  <c r="H16" i="33"/>
  <c r="G16" i="33"/>
  <c r="F16" i="33"/>
  <c r="T15" i="33"/>
  <c r="O15" i="33"/>
  <c r="N15" i="33"/>
  <c r="M15" i="33"/>
  <c r="L15" i="33"/>
  <c r="J15" i="33"/>
  <c r="I15" i="33"/>
  <c r="H15" i="33"/>
  <c r="G15" i="33"/>
  <c r="F15" i="33"/>
  <c r="T14" i="33"/>
  <c r="O14" i="33"/>
  <c r="N14" i="33"/>
  <c r="M14" i="33"/>
  <c r="L14" i="33"/>
  <c r="J14" i="33"/>
  <c r="I14" i="33"/>
  <c r="H14" i="33"/>
  <c r="G14" i="33"/>
  <c r="F14" i="33"/>
  <c r="T13" i="33"/>
  <c r="O13" i="33"/>
  <c r="N13" i="33"/>
  <c r="M13" i="33"/>
  <c r="L13" i="33"/>
  <c r="J13" i="33"/>
  <c r="I13" i="33"/>
  <c r="H13" i="33"/>
  <c r="G13" i="33"/>
  <c r="F13" i="33"/>
  <c r="P13" i="33" s="1"/>
  <c r="G13" i="31" s="1"/>
  <c r="T12" i="33"/>
  <c r="O12" i="33"/>
  <c r="N12" i="33"/>
  <c r="M12" i="33"/>
  <c r="L12" i="33"/>
  <c r="J12" i="33"/>
  <c r="I12" i="33"/>
  <c r="H12" i="33"/>
  <c r="P12" i="33" s="1"/>
  <c r="G12" i="31" s="1"/>
  <c r="G12" i="33"/>
  <c r="F12" i="33"/>
  <c r="T11" i="33"/>
  <c r="O11" i="33"/>
  <c r="N11" i="33"/>
  <c r="M11" i="33"/>
  <c r="L11" i="33"/>
  <c r="J11" i="33"/>
  <c r="I11" i="33"/>
  <c r="H11" i="33"/>
  <c r="G11" i="33"/>
  <c r="F11" i="33"/>
  <c r="T10" i="33"/>
  <c r="O10" i="33"/>
  <c r="N10" i="33"/>
  <c r="M10" i="33"/>
  <c r="L10" i="33"/>
  <c r="J10" i="33"/>
  <c r="I10" i="33"/>
  <c r="H10" i="33"/>
  <c r="G10" i="33"/>
  <c r="F10" i="33"/>
  <c r="T9" i="33"/>
  <c r="O9" i="33"/>
  <c r="N9" i="33"/>
  <c r="M9" i="33"/>
  <c r="L9" i="33"/>
  <c r="J9" i="33"/>
  <c r="I9" i="33"/>
  <c r="H9" i="33"/>
  <c r="G9" i="33"/>
  <c r="F9" i="33"/>
  <c r="F3" i="33" s="1"/>
  <c r="T8" i="33"/>
  <c r="O8" i="33"/>
  <c r="N8" i="33"/>
  <c r="M8" i="33"/>
  <c r="L8" i="33"/>
  <c r="J8" i="33"/>
  <c r="I8" i="33"/>
  <c r="H8" i="33"/>
  <c r="H3" i="33" s="1"/>
  <c r="G8" i="33"/>
  <c r="F8" i="33"/>
  <c r="T7" i="33"/>
  <c r="O7" i="33"/>
  <c r="N7" i="33"/>
  <c r="M7" i="33"/>
  <c r="L7" i="33"/>
  <c r="J7" i="33"/>
  <c r="I7" i="33"/>
  <c r="H7" i="33"/>
  <c r="G7" i="33"/>
  <c r="F7" i="33"/>
  <c r="T6" i="33"/>
  <c r="O6" i="33"/>
  <c r="N6" i="33"/>
  <c r="M6" i="33"/>
  <c r="M3" i="33" s="1"/>
  <c r="L6" i="33"/>
  <c r="J6" i="33"/>
  <c r="I6" i="33"/>
  <c r="H6" i="33"/>
  <c r="G6" i="33"/>
  <c r="F6" i="33"/>
  <c r="T5" i="33"/>
  <c r="O5" i="33"/>
  <c r="O3" i="33" s="1"/>
  <c r="N5" i="33"/>
  <c r="M5" i="33"/>
  <c r="L5" i="33"/>
  <c r="J5" i="33"/>
  <c r="J4" i="33"/>
  <c r="I5" i="33"/>
  <c r="H5" i="33"/>
  <c r="G5" i="33"/>
  <c r="G3" i="33" s="1"/>
  <c r="F5" i="33"/>
  <c r="Q4" i="33"/>
  <c r="Q46" i="33" s="1"/>
  <c r="Q3" i="33"/>
  <c r="K3" i="33"/>
  <c r="O51" i="32"/>
  <c r="N51" i="32"/>
  <c r="M51" i="32"/>
  <c r="L51" i="32"/>
  <c r="K51" i="32"/>
  <c r="J51" i="32"/>
  <c r="I51" i="32"/>
  <c r="H51" i="32"/>
  <c r="G51" i="32"/>
  <c r="F51" i="32"/>
  <c r="R49" i="32"/>
  <c r="O49" i="32"/>
  <c r="F49" i="31" s="1"/>
  <c r="H49" i="31" s="1"/>
  <c r="N49" i="32"/>
  <c r="M49" i="32"/>
  <c r="L49" i="32"/>
  <c r="K49" i="32"/>
  <c r="J49" i="32"/>
  <c r="I49" i="32"/>
  <c r="H49" i="32"/>
  <c r="G49" i="32"/>
  <c r="F49" i="32"/>
  <c r="S45" i="32"/>
  <c r="R45" i="32"/>
  <c r="R45" i="35" s="1"/>
  <c r="N45" i="32"/>
  <c r="M45" i="32"/>
  <c r="L45" i="32"/>
  <c r="K45" i="32"/>
  <c r="J45" i="32"/>
  <c r="O45" i="32" s="1"/>
  <c r="F45" i="31" s="1"/>
  <c r="I45" i="32"/>
  <c r="H45" i="32"/>
  <c r="G45" i="32"/>
  <c r="F45" i="32"/>
  <c r="S44" i="32"/>
  <c r="R44" i="32"/>
  <c r="R44" i="35" s="1"/>
  <c r="N44" i="32"/>
  <c r="M44" i="32"/>
  <c r="O44" i="32" s="1"/>
  <c r="F44" i="31" s="1"/>
  <c r="L44" i="32"/>
  <c r="K44" i="32"/>
  <c r="J44" i="32"/>
  <c r="I44" i="32"/>
  <c r="H44" i="32"/>
  <c r="G44" i="32"/>
  <c r="F44" i="32"/>
  <c r="S43" i="32"/>
  <c r="L43" i="31" s="1"/>
  <c r="R43" i="32"/>
  <c r="R43" i="35" s="1"/>
  <c r="N43" i="32"/>
  <c r="M43" i="32"/>
  <c r="L43" i="32"/>
  <c r="K43" i="32"/>
  <c r="J43" i="32"/>
  <c r="I43" i="32"/>
  <c r="H43" i="32"/>
  <c r="G43" i="32"/>
  <c r="F43" i="32"/>
  <c r="S42" i="32"/>
  <c r="R42" i="32"/>
  <c r="R42" i="35" s="1"/>
  <c r="N42" i="32"/>
  <c r="M42" i="32"/>
  <c r="L42" i="32"/>
  <c r="K42" i="32"/>
  <c r="O42" i="32" s="1"/>
  <c r="F42" i="31" s="1"/>
  <c r="J42" i="32"/>
  <c r="I42" i="32"/>
  <c r="H42" i="32"/>
  <c r="G42" i="32"/>
  <c r="F42" i="32"/>
  <c r="S41" i="32"/>
  <c r="R41" i="32"/>
  <c r="R41" i="35" s="1"/>
  <c r="N41" i="32"/>
  <c r="M41" i="32"/>
  <c r="L41" i="32"/>
  <c r="K41" i="32"/>
  <c r="J41" i="32"/>
  <c r="I41" i="32"/>
  <c r="H41" i="32"/>
  <c r="G41" i="32"/>
  <c r="F41" i="32"/>
  <c r="O41" i="32" s="1"/>
  <c r="F41" i="31" s="1"/>
  <c r="H41" i="31" s="1"/>
  <c r="S40" i="32"/>
  <c r="R40" i="32"/>
  <c r="R40" i="35" s="1"/>
  <c r="N40" i="32"/>
  <c r="M40" i="32"/>
  <c r="L40" i="32"/>
  <c r="K40" i="32"/>
  <c r="J40" i="32"/>
  <c r="I40" i="32"/>
  <c r="O40" i="32" s="1"/>
  <c r="F40" i="31" s="1"/>
  <c r="H40" i="32"/>
  <c r="G40" i="32"/>
  <c r="F40" i="32"/>
  <c r="S39" i="32"/>
  <c r="R39" i="32"/>
  <c r="Q39" i="32"/>
  <c r="N39" i="32"/>
  <c r="M39" i="32"/>
  <c r="O39" i="32" s="1"/>
  <c r="F39" i="31" s="1"/>
  <c r="L39" i="32"/>
  <c r="K39" i="32"/>
  <c r="J39" i="32"/>
  <c r="I39" i="32"/>
  <c r="H39" i="32"/>
  <c r="G39" i="32"/>
  <c r="F39" i="32"/>
  <c r="S38" i="32"/>
  <c r="L38" i="31" s="1"/>
  <c r="R38" i="32"/>
  <c r="R38" i="35" s="1"/>
  <c r="N38" i="32"/>
  <c r="M38" i="32"/>
  <c r="L38" i="32"/>
  <c r="K38" i="32"/>
  <c r="J38" i="32"/>
  <c r="I38" i="32"/>
  <c r="H38" i="32"/>
  <c r="O38" i="32" s="1"/>
  <c r="F38" i="31" s="1"/>
  <c r="G38" i="32"/>
  <c r="F38" i="32"/>
  <c r="S37" i="32"/>
  <c r="R37" i="32"/>
  <c r="R37" i="35" s="1"/>
  <c r="N37" i="32"/>
  <c r="M37" i="32"/>
  <c r="L37" i="32"/>
  <c r="K37" i="32"/>
  <c r="O37" i="32" s="1"/>
  <c r="F37" i="31" s="1"/>
  <c r="J37" i="32"/>
  <c r="I37" i="32"/>
  <c r="H37" i="32"/>
  <c r="G37" i="32"/>
  <c r="F37" i="32"/>
  <c r="S36" i="32"/>
  <c r="R36" i="32"/>
  <c r="R36" i="35" s="1"/>
  <c r="N36" i="32"/>
  <c r="M36" i="32"/>
  <c r="L36" i="32"/>
  <c r="K36" i="32"/>
  <c r="J36" i="32"/>
  <c r="I36" i="32"/>
  <c r="H36" i="32"/>
  <c r="G36" i="32"/>
  <c r="F36" i="32"/>
  <c r="O36" i="32" s="1"/>
  <c r="F36" i="31" s="1"/>
  <c r="S35" i="32"/>
  <c r="R35" i="32"/>
  <c r="R35" i="35" s="1"/>
  <c r="N35" i="32"/>
  <c r="M35" i="32"/>
  <c r="L35" i="32"/>
  <c r="K35" i="32"/>
  <c r="J35" i="32"/>
  <c r="I35" i="32"/>
  <c r="O35" i="32" s="1"/>
  <c r="F35" i="31" s="1"/>
  <c r="H35" i="32"/>
  <c r="G35" i="32"/>
  <c r="F35" i="32"/>
  <c r="S34" i="32"/>
  <c r="R34" i="32"/>
  <c r="R34" i="35" s="1"/>
  <c r="N34" i="32"/>
  <c r="M34" i="32"/>
  <c r="L34" i="32"/>
  <c r="O34" i="32" s="1"/>
  <c r="F34" i="31" s="1"/>
  <c r="K34" i="32"/>
  <c r="J34" i="32"/>
  <c r="I34" i="32"/>
  <c r="H34" i="32"/>
  <c r="G34" i="32"/>
  <c r="F34" i="32"/>
  <c r="S33" i="32"/>
  <c r="R33" i="32"/>
  <c r="R33" i="35" s="1"/>
  <c r="Q33" i="32"/>
  <c r="N33" i="32"/>
  <c r="M33" i="32"/>
  <c r="L33" i="32"/>
  <c r="K33" i="32"/>
  <c r="J33" i="32"/>
  <c r="I33" i="32"/>
  <c r="H33" i="32"/>
  <c r="H28" i="32" s="1"/>
  <c r="H47" i="32" s="1"/>
  <c r="G33" i="32"/>
  <c r="F33" i="32"/>
  <c r="S32" i="32"/>
  <c r="R32" i="32"/>
  <c r="R32" i="35" s="1"/>
  <c r="N32" i="32"/>
  <c r="M32" i="32"/>
  <c r="L32" i="32"/>
  <c r="K32" i="32"/>
  <c r="O32" i="32" s="1"/>
  <c r="F32" i="31" s="1"/>
  <c r="J32" i="32"/>
  <c r="I32" i="32"/>
  <c r="H32" i="32"/>
  <c r="G32" i="32"/>
  <c r="F32" i="32"/>
  <c r="S31" i="32"/>
  <c r="R31" i="32"/>
  <c r="R31" i="35" s="1"/>
  <c r="N31" i="32"/>
  <c r="M31" i="32"/>
  <c r="L31" i="32"/>
  <c r="K31" i="32"/>
  <c r="J31" i="32"/>
  <c r="I31" i="32"/>
  <c r="H31" i="32"/>
  <c r="G31" i="32"/>
  <c r="F31" i="32"/>
  <c r="F28" i="32" s="1"/>
  <c r="S30" i="32"/>
  <c r="R30" i="32"/>
  <c r="R30" i="35" s="1"/>
  <c r="N30" i="32"/>
  <c r="M30" i="32"/>
  <c r="L30" i="32"/>
  <c r="K30" i="32"/>
  <c r="J30" i="32"/>
  <c r="I30" i="32"/>
  <c r="I28" i="32" s="1"/>
  <c r="I47" i="32" s="1"/>
  <c r="H30" i="32"/>
  <c r="G30" i="32"/>
  <c r="F30" i="32"/>
  <c r="S29" i="32"/>
  <c r="R29" i="32"/>
  <c r="R29" i="35" s="1"/>
  <c r="N29" i="32"/>
  <c r="M29" i="32"/>
  <c r="L29" i="32"/>
  <c r="L28" i="32" s="1"/>
  <c r="K29" i="32"/>
  <c r="J29" i="32"/>
  <c r="I29" i="32"/>
  <c r="H29" i="32"/>
  <c r="G29" i="32"/>
  <c r="F29" i="32"/>
  <c r="P28" i="32"/>
  <c r="S27" i="32"/>
  <c r="L27" i="31" s="1"/>
  <c r="R27" i="32"/>
  <c r="R27" i="35" s="1"/>
  <c r="N27" i="32"/>
  <c r="M27" i="32"/>
  <c r="L27" i="32"/>
  <c r="K27" i="32"/>
  <c r="J27" i="32"/>
  <c r="I27" i="32"/>
  <c r="H27" i="32"/>
  <c r="O27" i="32" s="1"/>
  <c r="F27" i="31" s="1"/>
  <c r="G27" i="32"/>
  <c r="F27" i="32"/>
  <c r="S26" i="32"/>
  <c r="R26" i="32"/>
  <c r="R26" i="35" s="1"/>
  <c r="N26" i="32"/>
  <c r="M26" i="32"/>
  <c r="L26" i="32"/>
  <c r="K26" i="32"/>
  <c r="J26" i="32"/>
  <c r="I26" i="32"/>
  <c r="H26" i="32"/>
  <c r="G26" i="32"/>
  <c r="F26" i="32"/>
  <c r="S25" i="32"/>
  <c r="R25" i="32"/>
  <c r="R25" i="35" s="1"/>
  <c r="N25" i="32"/>
  <c r="M25" i="32"/>
  <c r="L25" i="32"/>
  <c r="K25" i="32"/>
  <c r="J25" i="32"/>
  <c r="I25" i="32"/>
  <c r="H25" i="32"/>
  <c r="G25" i="32"/>
  <c r="F25" i="32"/>
  <c r="O25" i="32" s="1"/>
  <c r="F25" i="31" s="1"/>
  <c r="H25" i="31" s="1"/>
  <c r="S24" i="32"/>
  <c r="R24" i="32"/>
  <c r="R24" i="35" s="1"/>
  <c r="N24" i="32"/>
  <c r="M24" i="32"/>
  <c r="L24" i="32"/>
  <c r="K24" i="32"/>
  <c r="J24" i="32"/>
  <c r="I24" i="32"/>
  <c r="O24" i="32" s="1"/>
  <c r="F24" i="31" s="1"/>
  <c r="H24" i="32"/>
  <c r="G24" i="32"/>
  <c r="F24" i="32"/>
  <c r="S23" i="32"/>
  <c r="R23" i="32"/>
  <c r="R23" i="35" s="1"/>
  <c r="Q23" i="32"/>
  <c r="N23" i="32"/>
  <c r="M23" i="32"/>
  <c r="O23" i="32" s="1"/>
  <c r="F23" i="31" s="1"/>
  <c r="L23" i="32"/>
  <c r="K23" i="32"/>
  <c r="J23" i="32"/>
  <c r="I23" i="32"/>
  <c r="H23" i="32"/>
  <c r="G23" i="32"/>
  <c r="F23" i="32"/>
  <c r="S22" i="32"/>
  <c r="R22" i="32"/>
  <c r="R22" i="35" s="1"/>
  <c r="Q22" i="32"/>
  <c r="N22" i="32"/>
  <c r="M22" i="32"/>
  <c r="L22" i="32"/>
  <c r="K22" i="32"/>
  <c r="J22" i="32"/>
  <c r="I22" i="32"/>
  <c r="O22" i="32" s="1"/>
  <c r="F22" i="31" s="1"/>
  <c r="H22" i="32"/>
  <c r="G22" i="32"/>
  <c r="F22" i="32"/>
  <c r="S21" i="32"/>
  <c r="R21" i="32"/>
  <c r="R21" i="35" s="1"/>
  <c r="N21" i="32"/>
  <c r="M21" i="32"/>
  <c r="L21" i="32"/>
  <c r="O21" i="32" s="1"/>
  <c r="F21" i="31" s="1"/>
  <c r="K21" i="32"/>
  <c r="J21" i="32"/>
  <c r="I21" i="32"/>
  <c r="H21" i="32"/>
  <c r="G21" i="32"/>
  <c r="F21" i="32"/>
  <c r="S20" i="32"/>
  <c r="R20" i="32"/>
  <c r="R20" i="35" s="1"/>
  <c r="N20" i="32"/>
  <c r="M20" i="32"/>
  <c r="L20" i="32"/>
  <c r="K20" i="32"/>
  <c r="J20" i="32"/>
  <c r="I20" i="32"/>
  <c r="H20" i="32"/>
  <c r="G20" i="32"/>
  <c r="O20" i="32" s="1"/>
  <c r="F20" i="31" s="1"/>
  <c r="F20" i="32"/>
  <c r="S19" i="32"/>
  <c r="R19" i="32"/>
  <c r="R19" i="35" s="1"/>
  <c r="Q19" i="32"/>
  <c r="N19" i="32"/>
  <c r="M19" i="32"/>
  <c r="L19" i="32"/>
  <c r="K19" i="32"/>
  <c r="J19" i="32"/>
  <c r="I19" i="32"/>
  <c r="H19" i="32"/>
  <c r="G19" i="32"/>
  <c r="F19" i="32"/>
  <c r="O19" i="32" s="1"/>
  <c r="F19" i="31" s="1"/>
  <c r="H19" i="31" s="1"/>
  <c r="S18" i="32"/>
  <c r="R18" i="32"/>
  <c r="R18" i="35" s="1"/>
  <c r="N18" i="32"/>
  <c r="M18" i="32"/>
  <c r="L18" i="32"/>
  <c r="K18" i="32"/>
  <c r="J18" i="32"/>
  <c r="I18" i="32"/>
  <c r="H18" i="32"/>
  <c r="G18" i="32"/>
  <c r="F18" i="32"/>
  <c r="S17" i="32"/>
  <c r="R17" i="32"/>
  <c r="R17" i="35" s="1"/>
  <c r="N17" i="32"/>
  <c r="M17" i="32"/>
  <c r="L17" i="32"/>
  <c r="K17" i="32"/>
  <c r="J17" i="32"/>
  <c r="I17" i="32"/>
  <c r="H17" i="32"/>
  <c r="G17" i="32"/>
  <c r="F17" i="32"/>
  <c r="S16" i="32"/>
  <c r="R16" i="32"/>
  <c r="R16" i="35" s="1"/>
  <c r="N16" i="32"/>
  <c r="M16" i="32"/>
  <c r="O16" i="32" s="1"/>
  <c r="F16" i="31" s="1"/>
  <c r="L16" i="32"/>
  <c r="K16" i="32"/>
  <c r="J16" i="32"/>
  <c r="I16" i="32"/>
  <c r="H16" i="32"/>
  <c r="G16" i="32"/>
  <c r="F16" i="32"/>
  <c r="S15" i="32"/>
  <c r="L15" i="31" s="1"/>
  <c r="R15" i="32"/>
  <c r="R15" i="35" s="1"/>
  <c r="N15" i="32"/>
  <c r="M15" i="32"/>
  <c r="L15" i="32"/>
  <c r="K15" i="32"/>
  <c r="J15" i="32"/>
  <c r="I15" i="32"/>
  <c r="H15" i="32"/>
  <c r="O15" i="32" s="1"/>
  <c r="F15" i="31" s="1"/>
  <c r="G15" i="32"/>
  <c r="F15" i="32"/>
  <c r="S14" i="32"/>
  <c r="R14" i="32"/>
  <c r="R14" i="35" s="1"/>
  <c r="N14" i="32"/>
  <c r="M14" i="32"/>
  <c r="L14" i="32"/>
  <c r="K14" i="32"/>
  <c r="O14" i="32" s="1"/>
  <c r="F14" i="31" s="1"/>
  <c r="J14" i="32"/>
  <c r="I14" i="32"/>
  <c r="H14" i="32"/>
  <c r="G14" i="32"/>
  <c r="F14" i="32"/>
  <c r="S13" i="32"/>
  <c r="R13" i="32"/>
  <c r="R13" i="35" s="1"/>
  <c r="N13" i="32"/>
  <c r="M13" i="32"/>
  <c r="L13" i="32"/>
  <c r="K13" i="32"/>
  <c r="J13" i="32"/>
  <c r="I13" i="32"/>
  <c r="H13" i="32"/>
  <c r="G13" i="32"/>
  <c r="F13" i="32"/>
  <c r="O13" i="32" s="1"/>
  <c r="F13" i="31" s="1"/>
  <c r="S12" i="32"/>
  <c r="R12" i="32"/>
  <c r="R12" i="35" s="1"/>
  <c r="N12" i="32"/>
  <c r="M12" i="32"/>
  <c r="L12" i="32"/>
  <c r="K12" i="32"/>
  <c r="J12" i="32"/>
  <c r="I12" i="32"/>
  <c r="I3" i="32" s="1"/>
  <c r="H12" i="32"/>
  <c r="G12" i="32"/>
  <c r="F12" i="32"/>
  <c r="S11" i="32"/>
  <c r="R11" i="32"/>
  <c r="R11" i="35" s="1"/>
  <c r="N11" i="32"/>
  <c r="M11" i="32"/>
  <c r="L11" i="32"/>
  <c r="L4" i="32" s="1"/>
  <c r="L46" i="32" s="1"/>
  <c r="K11" i="32"/>
  <c r="J11" i="32"/>
  <c r="I11" i="32"/>
  <c r="H11" i="32"/>
  <c r="G11" i="32"/>
  <c r="F11" i="32"/>
  <c r="S10" i="32"/>
  <c r="R10" i="32"/>
  <c r="R10" i="35" s="1"/>
  <c r="N10" i="32"/>
  <c r="M10" i="32"/>
  <c r="L10" i="32"/>
  <c r="K10" i="32"/>
  <c r="J10" i="32"/>
  <c r="I10" i="32"/>
  <c r="H10" i="32"/>
  <c r="G10" i="32"/>
  <c r="O10" i="32" s="1"/>
  <c r="F10" i="31" s="1"/>
  <c r="F10" i="32"/>
  <c r="S9" i="32"/>
  <c r="R9" i="32"/>
  <c r="R9" i="35" s="1"/>
  <c r="N9" i="32"/>
  <c r="M9" i="32"/>
  <c r="L9" i="32"/>
  <c r="K9" i="32"/>
  <c r="J9" i="32"/>
  <c r="O9" i="32" s="1"/>
  <c r="F9" i="31" s="1"/>
  <c r="I9" i="32"/>
  <c r="H9" i="32"/>
  <c r="G9" i="32"/>
  <c r="F9" i="32"/>
  <c r="S8" i="32"/>
  <c r="R8" i="32"/>
  <c r="R8" i="35" s="1"/>
  <c r="N8" i="32"/>
  <c r="M8" i="32"/>
  <c r="M4" i="32" s="1"/>
  <c r="M46" i="32" s="1"/>
  <c r="L8" i="32"/>
  <c r="K8" i="32"/>
  <c r="J8" i="32"/>
  <c r="I8" i="32"/>
  <c r="H8" i="32"/>
  <c r="G8" i="32"/>
  <c r="F8" i="32"/>
  <c r="S7" i="32"/>
  <c r="L7" i="31" s="1"/>
  <c r="R7" i="32"/>
  <c r="R7" i="35" s="1"/>
  <c r="N7" i="32"/>
  <c r="M7" i="32"/>
  <c r="L7" i="32"/>
  <c r="K7" i="32"/>
  <c r="J7" i="32"/>
  <c r="I7" i="32"/>
  <c r="H7" i="32"/>
  <c r="H3" i="32" s="1"/>
  <c r="G7" i="32"/>
  <c r="F7" i="32"/>
  <c r="S6" i="32"/>
  <c r="R6" i="32"/>
  <c r="N6" i="32"/>
  <c r="M6" i="32"/>
  <c r="L6" i="32"/>
  <c r="K6" i="32"/>
  <c r="O6" i="32" s="1"/>
  <c r="F6" i="31" s="1"/>
  <c r="J6" i="32"/>
  <c r="I6" i="32"/>
  <c r="H6" i="32"/>
  <c r="G6" i="32"/>
  <c r="F6" i="32"/>
  <c r="S5" i="32"/>
  <c r="R5" i="32"/>
  <c r="R5" i="35" s="1"/>
  <c r="N5" i="32"/>
  <c r="N4" i="32" s="1"/>
  <c r="N46" i="32" s="1"/>
  <c r="M5" i="32"/>
  <c r="L5" i="32"/>
  <c r="K5" i="32"/>
  <c r="J5" i="32"/>
  <c r="I5" i="32"/>
  <c r="H5" i="32"/>
  <c r="G5" i="32"/>
  <c r="F5" i="32"/>
  <c r="F3" i="32" s="1"/>
  <c r="P4" i="32"/>
  <c r="P46" i="32" s="1"/>
  <c r="P3" i="32"/>
  <c r="J39" i="31"/>
  <c r="J33" i="31"/>
  <c r="I28" i="31"/>
  <c r="J23" i="31"/>
  <c r="J19" i="31"/>
  <c r="I4" i="31"/>
  <c r="I46" i="31" s="1"/>
  <c r="I3" i="31"/>
  <c r="P49" i="22"/>
  <c r="M46" i="22"/>
  <c r="L46" i="22"/>
  <c r="K46" i="22"/>
  <c r="J46" i="22"/>
  <c r="I46" i="22"/>
  <c r="H46" i="22"/>
  <c r="Z43" i="23"/>
  <c r="S45" i="33" s="1"/>
  <c r="R43" i="22"/>
  <c r="Q43" i="22"/>
  <c r="P43" i="22"/>
  <c r="O43" i="22"/>
  <c r="Z42" i="23"/>
  <c r="S44" i="33" s="1"/>
  <c r="R42" i="22"/>
  <c r="Q42" i="22"/>
  <c r="P42" i="22"/>
  <c r="O42" i="22"/>
  <c r="Z41" i="23"/>
  <c r="S43" i="33" s="1"/>
  <c r="R41" i="22"/>
  <c r="Q41" i="22"/>
  <c r="P41" i="22"/>
  <c r="O41" i="22"/>
  <c r="Z40" i="23"/>
  <c r="S42" i="33" s="1"/>
  <c r="R40" i="22"/>
  <c r="Q40" i="22"/>
  <c r="P40" i="22"/>
  <c r="O40" i="22"/>
  <c r="Z39" i="23"/>
  <c r="S41" i="33" s="1"/>
  <c r="R39" i="22"/>
  <c r="Q39" i="22"/>
  <c r="P39" i="22"/>
  <c r="O39" i="22"/>
  <c r="Z38" i="23"/>
  <c r="S40" i="33" s="1"/>
  <c r="R38" i="22"/>
  <c r="Q38" i="22"/>
  <c r="P38" i="22"/>
  <c r="O38" i="22"/>
  <c r="Z37" i="23"/>
  <c r="S38" i="33" s="1"/>
  <c r="R37" i="22"/>
  <c r="Q37" i="22"/>
  <c r="P37" i="22"/>
  <c r="O37" i="22"/>
  <c r="Z36" i="23"/>
  <c r="S37" i="33" s="1"/>
  <c r="R36" i="22"/>
  <c r="Q36" i="22"/>
  <c r="P36" i="22"/>
  <c r="O36" i="22"/>
  <c r="Z35" i="23"/>
  <c r="S36" i="33" s="1"/>
  <c r="R35" i="22"/>
  <c r="Q35" i="22"/>
  <c r="P35" i="22"/>
  <c r="O35" i="22"/>
  <c r="Z34" i="23"/>
  <c r="S35" i="33" s="1"/>
  <c r="R34" i="22"/>
  <c r="Q34" i="22"/>
  <c r="P34" i="22"/>
  <c r="O34" i="22"/>
  <c r="Z33" i="23"/>
  <c r="S34" i="33" s="1"/>
  <c r="R33" i="22"/>
  <c r="Q33" i="22"/>
  <c r="P33" i="22"/>
  <c r="O33" i="22"/>
  <c r="Z32" i="23"/>
  <c r="S32" i="33" s="1"/>
  <c r="R32" i="22"/>
  <c r="T32" i="36" s="1"/>
  <c r="Q32" i="22"/>
  <c r="P32" i="22"/>
  <c r="O32" i="22"/>
  <c r="Z31" i="23"/>
  <c r="S31" i="33" s="1"/>
  <c r="R31" i="22"/>
  <c r="Q31" i="22"/>
  <c r="P31" i="22"/>
  <c r="O31" i="22"/>
  <c r="Z30" i="23"/>
  <c r="S30" i="33" s="1"/>
  <c r="S30" i="36" s="1"/>
  <c r="R30" i="22"/>
  <c r="Q30" i="22"/>
  <c r="P30" i="22"/>
  <c r="O30" i="22"/>
  <c r="Z29" i="23"/>
  <c r="S29" i="33" s="1"/>
  <c r="R29" i="22"/>
  <c r="R28" i="22" s="1"/>
  <c r="Q29" i="22"/>
  <c r="Q28" i="22" s="1"/>
  <c r="P29" i="22"/>
  <c r="O29" i="22"/>
  <c r="Z27" i="23"/>
  <c r="R27" i="22"/>
  <c r="Q27" i="22"/>
  <c r="P27" i="22"/>
  <c r="O27" i="22"/>
  <c r="R26" i="22"/>
  <c r="Q26" i="22"/>
  <c r="P26" i="22"/>
  <c r="O26" i="22"/>
  <c r="Z25" i="23"/>
  <c r="S26" i="33" s="1"/>
  <c r="S26" i="36" s="1"/>
  <c r="R25" i="22"/>
  <c r="Q25" i="22"/>
  <c r="P25" i="22"/>
  <c r="O25" i="22"/>
  <c r="Z24" i="23"/>
  <c r="S25" i="33" s="1"/>
  <c r="R24" i="22"/>
  <c r="Q24" i="22"/>
  <c r="P24" i="22"/>
  <c r="O24" i="22"/>
  <c r="Z23" i="23"/>
  <c r="S24" i="33" s="1"/>
  <c r="R23" i="22"/>
  <c r="Q23" i="22"/>
  <c r="P23" i="22"/>
  <c r="O23" i="22"/>
  <c r="Z22" i="23"/>
  <c r="S21" i="33" s="1"/>
  <c r="R22" i="22"/>
  <c r="Q22" i="22"/>
  <c r="P22" i="22"/>
  <c r="O22" i="22"/>
  <c r="Z21" i="23"/>
  <c r="S20" i="33" s="1"/>
  <c r="S20" i="36" s="1"/>
  <c r="R21" i="22"/>
  <c r="Q21" i="22"/>
  <c r="P21" i="22"/>
  <c r="O21" i="22"/>
  <c r="Z20" i="23"/>
  <c r="S18" i="33" s="1"/>
  <c r="R20" i="22"/>
  <c r="Q20" i="22"/>
  <c r="P20" i="22"/>
  <c r="O20" i="22"/>
  <c r="Z19" i="23"/>
  <c r="S17" i="33" s="1"/>
  <c r="R19" i="22"/>
  <c r="Q19" i="22"/>
  <c r="P19" i="22"/>
  <c r="O19" i="22"/>
  <c r="Z18" i="23"/>
  <c r="S16" i="33" s="1"/>
  <c r="R18" i="22"/>
  <c r="Q18" i="22"/>
  <c r="P18" i="22"/>
  <c r="O18" i="22"/>
  <c r="Z17" i="23"/>
  <c r="S15" i="33" s="1"/>
  <c r="R17" i="22"/>
  <c r="Q17" i="22"/>
  <c r="P17" i="22"/>
  <c r="O17" i="22"/>
  <c r="Z16" i="23"/>
  <c r="S14" i="33" s="1"/>
  <c r="R16" i="22"/>
  <c r="Q16" i="22"/>
  <c r="P16" i="22"/>
  <c r="O16" i="22"/>
  <c r="Z15" i="23"/>
  <c r="S13" i="33" s="1"/>
  <c r="R15" i="22"/>
  <c r="Q15" i="22"/>
  <c r="P15" i="22"/>
  <c r="O15" i="22"/>
  <c r="Z14" i="23"/>
  <c r="S12" i="33" s="1"/>
  <c r="R14" i="22"/>
  <c r="Q14" i="22"/>
  <c r="P14" i="22"/>
  <c r="O14" i="22"/>
  <c r="Z13" i="23"/>
  <c r="S11" i="33" s="1"/>
  <c r="R13" i="22"/>
  <c r="Q13" i="22"/>
  <c r="P13" i="22"/>
  <c r="O13" i="22"/>
  <c r="Z12" i="23"/>
  <c r="S10" i="33" s="1"/>
  <c r="R12" i="22"/>
  <c r="Q12" i="22"/>
  <c r="P12" i="22"/>
  <c r="O12" i="22"/>
  <c r="Z11" i="23"/>
  <c r="S9" i="33" s="1"/>
  <c r="S9" i="36" s="1"/>
  <c r="R11" i="22"/>
  <c r="Q11" i="22"/>
  <c r="P11" i="22"/>
  <c r="O11" i="22"/>
  <c r="R10" i="22"/>
  <c r="Q10" i="22"/>
  <c r="P10" i="22"/>
  <c r="O10" i="22"/>
  <c r="Z9" i="23"/>
  <c r="S7" i="33" s="1"/>
  <c r="S7" i="36" s="1"/>
  <c r="R9" i="22"/>
  <c r="Q9" i="22"/>
  <c r="P9" i="22"/>
  <c r="O9" i="22"/>
  <c r="Z8" i="23"/>
  <c r="S6" i="33" s="1"/>
  <c r="S6" i="36" s="1"/>
  <c r="R8" i="22"/>
  <c r="Q8" i="22"/>
  <c r="P8" i="22"/>
  <c r="O8" i="22"/>
  <c r="Z7" i="23"/>
  <c r="S5" i="33" s="1"/>
  <c r="R7" i="22"/>
  <c r="R5" i="22" s="1"/>
  <c r="Q7" i="22"/>
  <c r="P7" i="22"/>
  <c r="O7" i="22"/>
  <c r="F43" i="20"/>
  <c r="P43" i="23" s="1"/>
  <c r="F42" i="20"/>
  <c r="P42" i="23" s="1"/>
  <c r="F41" i="20"/>
  <c r="P41" i="23" s="1"/>
  <c r="F40" i="20"/>
  <c r="P40" i="23" s="1"/>
  <c r="F39" i="20"/>
  <c r="P39" i="23" s="1"/>
  <c r="F38" i="20"/>
  <c r="P38" i="23" s="1"/>
  <c r="F37" i="20"/>
  <c r="F36" i="20"/>
  <c r="P36" i="23" s="1"/>
  <c r="F35" i="20"/>
  <c r="P35" i="23" s="1"/>
  <c r="F34" i="20"/>
  <c r="P34" i="23" s="1"/>
  <c r="F33" i="20"/>
  <c r="P33" i="23" s="1"/>
  <c r="F32" i="20"/>
  <c r="P32" i="23" s="1"/>
  <c r="F31" i="20"/>
  <c r="P31" i="23" s="1"/>
  <c r="F30" i="20"/>
  <c r="P30" i="23" s="1"/>
  <c r="F29" i="20"/>
  <c r="P29" i="23" s="1"/>
  <c r="V28" i="20"/>
  <c r="U28" i="20"/>
  <c r="S28" i="20"/>
  <c r="R28" i="20"/>
  <c r="P28" i="20"/>
  <c r="O28" i="20"/>
  <c r="N28" i="20"/>
  <c r="M28" i="20"/>
  <c r="F27" i="20"/>
  <c r="P27" i="23" s="1"/>
  <c r="F26" i="20"/>
  <c r="P26" i="23" s="1"/>
  <c r="F25" i="20"/>
  <c r="P25" i="23" s="1"/>
  <c r="F23" i="20"/>
  <c r="P23" i="23" s="1"/>
  <c r="F22" i="20"/>
  <c r="P22" i="23" s="1"/>
  <c r="F21" i="20"/>
  <c r="P21" i="23" s="1"/>
  <c r="F20" i="20"/>
  <c r="P20" i="23" s="1"/>
  <c r="F19" i="20"/>
  <c r="P19" i="23" s="1"/>
  <c r="F18" i="20"/>
  <c r="P18" i="23" s="1"/>
  <c r="F17" i="20"/>
  <c r="P17" i="23" s="1"/>
  <c r="F16" i="20"/>
  <c r="P16" i="23" s="1"/>
  <c r="F15" i="20"/>
  <c r="P15" i="23" s="1"/>
  <c r="F14" i="20"/>
  <c r="P14" i="23" s="1"/>
  <c r="F13" i="20"/>
  <c r="P13" i="23" s="1"/>
  <c r="F12" i="20"/>
  <c r="P12" i="23" s="1"/>
  <c r="F11" i="20"/>
  <c r="P11" i="23" s="1"/>
  <c r="F10" i="20"/>
  <c r="P10" i="23" s="1"/>
  <c r="F9" i="20"/>
  <c r="P9" i="23" s="1"/>
  <c r="F8" i="20"/>
  <c r="P8" i="23" s="1"/>
  <c r="F7" i="20"/>
  <c r="P7" i="23" s="1"/>
  <c r="V44" i="20"/>
  <c r="S44" i="20"/>
  <c r="R6" i="20"/>
  <c r="R44" i="20" s="1"/>
  <c r="P6" i="20"/>
  <c r="P44" i="20" s="1"/>
  <c r="O6" i="20"/>
  <c r="O44" i="20" s="1"/>
  <c r="N6" i="20"/>
  <c r="N44" i="20"/>
  <c r="M6" i="20"/>
  <c r="M44" i="20" s="1"/>
  <c r="L6" i="20"/>
  <c r="L44" i="20" s="1"/>
  <c r="K6" i="20"/>
  <c r="K44" i="20" s="1"/>
  <c r="J6" i="20"/>
  <c r="J44" i="20" s="1"/>
  <c r="I6" i="20"/>
  <c r="I44" i="20" s="1"/>
  <c r="H6" i="20"/>
  <c r="H44" i="20" s="1"/>
  <c r="G6" i="20"/>
  <c r="G44" i="20" s="1"/>
  <c r="V5" i="20"/>
  <c r="U5" i="20"/>
  <c r="S5" i="20"/>
  <c r="R5" i="20"/>
  <c r="P5" i="20"/>
  <c r="P45" i="20" s="1"/>
  <c r="O5" i="20"/>
  <c r="N5" i="20"/>
  <c r="M5" i="20"/>
  <c r="L5" i="20"/>
  <c r="K5" i="20"/>
  <c r="J5" i="20"/>
  <c r="I5" i="20"/>
  <c r="I45" i="20" s="1"/>
  <c r="H5" i="20"/>
  <c r="R60" i="19"/>
  <c r="N62" i="36" s="1"/>
  <c r="P59" i="19"/>
  <c r="P61" i="19" s="1"/>
  <c r="P62" i="19" s="1"/>
  <c r="N64" i="33" s="1"/>
  <c r="R58" i="19"/>
  <c r="F43" i="19"/>
  <c r="F42" i="19"/>
  <c r="O42" i="23" s="1"/>
  <c r="F41" i="19"/>
  <c r="O41" i="23" s="1"/>
  <c r="F40" i="19"/>
  <c r="O40" i="23" s="1"/>
  <c r="F39" i="19"/>
  <c r="O39" i="23" s="1"/>
  <c r="F38" i="19"/>
  <c r="O38" i="23" s="1"/>
  <c r="F37" i="19"/>
  <c r="O37" i="23" s="1"/>
  <c r="F36" i="19"/>
  <c r="O36" i="23" s="1"/>
  <c r="F35" i="19"/>
  <c r="O35" i="23" s="1"/>
  <c r="F34" i="19"/>
  <c r="O34" i="23" s="1"/>
  <c r="F33" i="19"/>
  <c r="O33" i="23" s="1"/>
  <c r="F32" i="19"/>
  <c r="O32" i="23" s="1"/>
  <c r="F31" i="19"/>
  <c r="O31" i="23" s="1"/>
  <c r="F30" i="19"/>
  <c r="O30" i="23" s="1"/>
  <c r="F29" i="19"/>
  <c r="O29" i="23" s="1"/>
  <c r="V28" i="19"/>
  <c r="U28" i="19"/>
  <c r="R28" i="19"/>
  <c r="P28" i="19"/>
  <c r="O28" i="19"/>
  <c r="N28" i="19"/>
  <c r="N45" i="19" s="1"/>
  <c r="M28" i="19"/>
  <c r="L28" i="19"/>
  <c r="K28" i="19"/>
  <c r="J28" i="19"/>
  <c r="F27" i="19"/>
  <c r="O27" i="23" s="1"/>
  <c r="F26" i="19"/>
  <c r="O26" i="23" s="1"/>
  <c r="F25" i="19"/>
  <c r="O25" i="23" s="1"/>
  <c r="F24" i="19"/>
  <c r="O24" i="23" s="1"/>
  <c r="F23" i="19"/>
  <c r="O23" i="23" s="1"/>
  <c r="F22" i="19"/>
  <c r="O22" i="23" s="1"/>
  <c r="F21" i="19"/>
  <c r="O21" i="23" s="1"/>
  <c r="F20" i="19"/>
  <c r="O20" i="23" s="1"/>
  <c r="F19" i="19"/>
  <c r="O19" i="23" s="1"/>
  <c r="F18" i="19"/>
  <c r="O18" i="23" s="1"/>
  <c r="F17" i="19"/>
  <c r="O17" i="23" s="1"/>
  <c r="F16" i="19"/>
  <c r="O16" i="23" s="1"/>
  <c r="F15" i="19"/>
  <c r="O15" i="23" s="1"/>
  <c r="F14" i="19"/>
  <c r="O14" i="23" s="1"/>
  <c r="F13" i="19"/>
  <c r="O13" i="23" s="1"/>
  <c r="F12" i="19"/>
  <c r="O12" i="23" s="1"/>
  <c r="F11" i="19"/>
  <c r="O11" i="23" s="1"/>
  <c r="F10" i="19"/>
  <c r="O10" i="23" s="1"/>
  <c r="F9" i="19"/>
  <c r="O9" i="23" s="1"/>
  <c r="F8" i="19"/>
  <c r="O8" i="23" s="1"/>
  <c r="F7" i="19"/>
  <c r="O7" i="23" s="1"/>
  <c r="S44" i="19"/>
  <c r="R6" i="19"/>
  <c r="R44" i="19" s="1"/>
  <c r="P6" i="19"/>
  <c r="P44" i="19" s="1"/>
  <c r="O6" i="19"/>
  <c r="O44" i="19" s="1"/>
  <c r="N6" i="19"/>
  <c r="N44" i="19" s="1"/>
  <c r="M6" i="19"/>
  <c r="M44" i="19" s="1"/>
  <c r="L6" i="19"/>
  <c r="L44" i="19" s="1"/>
  <c r="K6" i="19"/>
  <c r="K44" i="19" s="1"/>
  <c r="J6" i="19"/>
  <c r="J44" i="19" s="1"/>
  <c r="I6" i="19"/>
  <c r="I44" i="19" s="1"/>
  <c r="H6" i="19"/>
  <c r="H44" i="19" s="1"/>
  <c r="G6" i="19"/>
  <c r="G44" i="19" s="1"/>
  <c r="V5" i="19"/>
  <c r="S5" i="19"/>
  <c r="R5" i="19"/>
  <c r="P5" i="19"/>
  <c r="O5" i="19"/>
  <c r="N5" i="19"/>
  <c r="M5" i="19"/>
  <c r="L5" i="19"/>
  <c r="K5" i="19"/>
  <c r="J5" i="19"/>
  <c r="I5" i="19"/>
  <c r="H5" i="19"/>
  <c r="H45" i="19" s="1"/>
  <c r="G5" i="19"/>
  <c r="R57" i="18"/>
  <c r="M62" i="36" s="1"/>
  <c r="P56" i="18"/>
  <c r="R55" i="18"/>
  <c r="M60" i="36" s="1"/>
  <c r="F43" i="18"/>
  <c r="N43" i="23" s="1"/>
  <c r="F42" i="18"/>
  <c r="N42" i="23" s="1"/>
  <c r="F41" i="18"/>
  <c r="N41" i="23" s="1"/>
  <c r="F40" i="18"/>
  <c r="N40" i="23" s="1"/>
  <c r="F39" i="18"/>
  <c r="N39" i="23" s="1"/>
  <c r="F38" i="18"/>
  <c r="N38" i="23" s="1"/>
  <c r="F37" i="18"/>
  <c r="N37" i="23" s="1"/>
  <c r="F36" i="18"/>
  <c r="N36" i="23" s="1"/>
  <c r="F35" i="18"/>
  <c r="N35" i="23" s="1"/>
  <c r="F34" i="18"/>
  <c r="N34" i="23" s="1"/>
  <c r="F33" i="18"/>
  <c r="N33" i="23" s="1"/>
  <c r="F32" i="18"/>
  <c r="N32" i="23" s="1"/>
  <c r="F31" i="18"/>
  <c r="N31" i="23" s="1"/>
  <c r="F30" i="18"/>
  <c r="N30" i="23" s="1"/>
  <c r="F29" i="18"/>
  <c r="N29" i="23" s="1"/>
  <c r="V28" i="18"/>
  <c r="U28" i="18"/>
  <c r="S28" i="18"/>
  <c r="R28" i="18"/>
  <c r="P28" i="18"/>
  <c r="O28" i="18"/>
  <c r="N28" i="18"/>
  <c r="M28" i="18"/>
  <c r="L28" i="18"/>
  <c r="K28" i="18"/>
  <c r="J28" i="18"/>
  <c r="I28" i="18"/>
  <c r="H28" i="18"/>
  <c r="G28" i="18"/>
  <c r="F27" i="18"/>
  <c r="N27" i="23" s="1"/>
  <c r="F26" i="18"/>
  <c r="N26" i="23" s="1"/>
  <c r="F25" i="18"/>
  <c r="N25" i="23" s="1"/>
  <c r="F24" i="18"/>
  <c r="N24" i="23" s="1"/>
  <c r="F23" i="18"/>
  <c r="N23" i="23" s="1"/>
  <c r="F22" i="18"/>
  <c r="N22" i="23" s="1"/>
  <c r="F21" i="18"/>
  <c r="N21" i="23" s="1"/>
  <c r="F20" i="18"/>
  <c r="N20" i="23" s="1"/>
  <c r="F19" i="18"/>
  <c r="N19" i="23" s="1"/>
  <c r="F18" i="18"/>
  <c r="N18" i="23" s="1"/>
  <c r="F17" i="18"/>
  <c r="N17" i="23" s="1"/>
  <c r="F16" i="18"/>
  <c r="N16" i="23" s="1"/>
  <c r="F15" i="18"/>
  <c r="N15" i="23" s="1"/>
  <c r="F14" i="18"/>
  <c r="N14" i="23" s="1"/>
  <c r="F13" i="18"/>
  <c r="N13" i="23" s="1"/>
  <c r="F12" i="18"/>
  <c r="N12" i="23" s="1"/>
  <c r="F11" i="18"/>
  <c r="N11" i="23" s="1"/>
  <c r="F10" i="18"/>
  <c r="N10" i="23" s="1"/>
  <c r="F9" i="18"/>
  <c r="N9" i="23" s="1"/>
  <c r="F8" i="18"/>
  <c r="N8" i="23" s="1"/>
  <c r="F7" i="18"/>
  <c r="R6" i="18"/>
  <c r="R44" i="18" s="1"/>
  <c r="P6" i="18"/>
  <c r="P44" i="18" s="1"/>
  <c r="O6" i="18"/>
  <c r="O44" i="18"/>
  <c r="N6" i="18"/>
  <c r="N44" i="18" s="1"/>
  <c r="M6" i="18"/>
  <c r="M44" i="18" s="1"/>
  <c r="L6" i="18"/>
  <c r="L44" i="18" s="1"/>
  <c r="K6" i="18"/>
  <c r="K44" i="18" s="1"/>
  <c r="J6" i="18"/>
  <c r="J44" i="18" s="1"/>
  <c r="I6" i="18"/>
  <c r="I44" i="18" s="1"/>
  <c r="H6" i="18"/>
  <c r="H44" i="18" s="1"/>
  <c r="G6" i="18"/>
  <c r="G44" i="18" s="1"/>
  <c r="V5" i="18"/>
  <c r="U5" i="18"/>
  <c r="S5" i="18"/>
  <c r="R5" i="18"/>
  <c r="R45" i="18" s="1"/>
  <c r="P5" i="18"/>
  <c r="O5" i="18"/>
  <c r="N5" i="18"/>
  <c r="M5" i="18"/>
  <c r="L5" i="18"/>
  <c r="K5" i="18"/>
  <c r="J5" i="18"/>
  <c r="I5" i="18"/>
  <c r="H5" i="18"/>
  <c r="G5" i="18"/>
  <c r="V44" i="16"/>
  <c r="U44" i="16"/>
  <c r="F43" i="16"/>
  <c r="M43" i="23" s="1"/>
  <c r="F42" i="16"/>
  <c r="M42" i="23" s="1"/>
  <c r="F41" i="16"/>
  <c r="M41" i="23" s="1"/>
  <c r="F40" i="16"/>
  <c r="M40" i="23" s="1"/>
  <c r="F39" i="16"/>
  <c r="M39" i="23" s="1"/>
  <c r="F38" i="16"/>
  <c r="M38" i="23" s="1"/>
  <c r="F37" i="16"/>
  <c r="M37" i="23" s="1"/>
  <c r="F36" i="16"/>
  <c r="M36" i="23" s="1"/>
  <c r="F35" i="16"/>
  <c r="M35" i="23" s="1"/>
  <c r="F34" i="16"/>
  <c r="M34" i="23" s="1"/>
  <c r="F33" i="16"/>
  <c r="M33" i="23" s="1"/>
  <c r="F32" i="16"/>
  <c r="M32" i="23" s="1"/>
  <c r="F31" i="16"/>
  <c r="M31" i="23" s="1"/>
  <c r="F30" i="16"/>
  <c r="M30" i="23" s="1"/>
  <c r="F29" i="16"/>
  <c r="M29" i="23" s="1"/>
  <c r="V28" i="16"/>
  <c r="U28" i="16"/>
  <c r="R28" i="16"/>
  <c r="Q28" i="16"/>
  <c r="P28" i="16"/>
  <c r="P45" i="16" s="1"/>
  <c r="O28" i="16"/>
  <c r="N28" i="16"/>
  <c r="M28" i="16"/>
  <c r="L28" i="16"/>
  <c r="K28" i="16"/>
  <c r="J28" i="16"/>
  <c r="I28" i="16"/>
  <c r="H28" i="16"/>
  <c r="G28" i="16"/>
  <c r="F27" i="16"/>
  <c r="M27" i="23" s="1"/>
  <c r="F26" i="16"/>
  <c r="M26" i="23" s="1"/>
  <c r="F25" i="16"/>
  <c r="M25" i="23" s="1"/>
  <c r="F24" i="16"/>
  <c r="M24" i="23" s="1"/>
  <c r="F23" i="16"/>
  <c r="M23" i="23" s="1"/>
  <c r="F22" i="16"/>
  <c r="M22" i="23" s="1"/>
  <c r="F21" i="16"/>
  <c r="M21" i="23" s="1"/>
  <c r="F20" i="16"/>
  <c r="M20" i="23" s="1"/>
  <c r="F19" i="16"/>
  <c r="M19" i="23" s="1"/>
  <c r="F18" i="16"/>
  <c r="M18" i="23" s="1"/>
  <c r="F17" i="16"/>
  <c r="M17" i="23" s="1"/>
  <c r="F16" i="16"/>
  <c r="M16" i="23" s="1"/>
  <c r="F15" i="16"/>
  <c r="M15" i="23" s="1"/>
  <c r="F14" i="16"/>
  <c r="M14" i="23" s="1"/>
  <c r="F13" i="16"/>
  <c r="M13" i="23" s="1"/>
  <c r="F12" i="16"/>
  <c r="F11" i="16"/>
  <c r="M11" i="23" s="1"/>
  <c r="F10" i="16"/>
  <c r="M10" i="23" s="1"/>
  <c r="F9" i="16"/>
  <c r="M9" i="23" s="1"/>
  <c r="F8" i="16"/>
  <c r="M8" i="23" s="1"/>
  <c r="F7" i="16"/>
  <c r="M7" i="23" s="1"/>
  <c r="R6" i="16"/>
  <c r="R44" i="16" s="1"/>
  <c r="P6" i="16"/>
  <c r="P44" i="16" s="1"/>
  <c r="O6" i="16"/>
  <c r="O44" i="16" s="1"/>
  <c r="N6" i="16"/>
  <c r="N44" i="16" s="1"/>
  <c r="M6" i="16"/>
  <c r="M44" i="16" s="1"/>
  <c r="L6" i="16"/>
  <c r="L44" i="16" s="1"/>
  <c r="K6" i="16"/>
  <c r="K44" i="16" s="1"/>
  <c r="J6" i="16"/>
  <c r="J44" i="16" s="1"/>
  <c r="I6" i="16"/>
  <c r="I44" i="16" s="1"/>
  <c r="H6" i="16"/>
  <c r="H44" i="16" s="1"/>
  <c r="G6" i="16"/>
  <c r="G44" i="16" s="1"/>
  <c r="V5" i="16"/>
  <c r="U5" i="16"/>
  <c r="R5" i="16"/>
  <c r="P5" i="16"/>
  <c r="O5" i="16"/>
  <c r="N5" i="16"/>
  <c r="M5" i="16"/>
  <c r="L5" i="16"/>
  <c r="L45" i="16" s="1"/>
  <c r="K5" i="16"/>
  <c r="J5" i="16"/>
  <c r="I5" i="16"/>
  <c r="H5" i="16"/>
  <c r="G5" i="16"/>
  <c r="R60" i="41"/>
  <c r="P59" i="41"/>
  <c r="R59" i="41" s="1"/>
  <c r="R58" i="41"/>
  <c r="F43" i="41"/>
  <c r="L43" i="23" s="1"/>
  <c r="F42" i="41"/>
  <c r="L42" i="23" s="1"/>
  <c r="F41" i="41"/>
  <c r="L41" i="23" s="1"/>
  <c r="F40" i="41"/>
  <c r="L40" i="23" s="1"/>
  <c r="F39" i="41"/>
  <c r="L39" i="23" s="1"/>
  <c r="F38" i="41"/>
  <c r="L38" i="23" s="1"/>
  <c r="F37" i="41"/>
  <c r="L37" i="23" s="1"/>
  <c r="F36" i="41"/>
  <c r="L36" i="23" s="1"/>
  <c r="F35" i="41"/>
  <c r="L35" i="23" s="1"/>
  <c r="F34" i="41"/>
  <c r="L34" i="23" s="1"/>
  <c r="F33" i="41"/>
  <c r="L33" i="23" s="1"/>
  <c r="F32" i="41"/>
  <c r="L32" i="23" s="1"/>
  <c r="F31" i="41"/>
  <c r="L31" i="23" s="1"/>
  <c r="F30" i="41"/>
  <c r="L30" i="23" s="1"/>
  <c r="F29" i="41"/>
  <c r="L29" i="23" s="1"/>
  <c r="V28" i="41"/>
  <c r="U28" i="41"/>
  <c r="S28" i="41"/>
  <c r="R28" i="41"/>
  <c r="P28" i="41"/>
  <c r="O28" i="41"/>
  <c r="N28" i="41"/>
  <c r="M28" i="41"/>
  <c r="M45" i="41" s="1"/>
  <c r="L28" i="41"/>
  <c r="K28" i="41"/>
  <c r="J28" i="41"/>
  <c r="I28" i="41"/>
  <c r="H28" i="41"/>
  <c r="G28" i="41"/>
  <c r="F27" i="41"/>
  <c r="L27" i="23" s="1"/>
  <c r="F26" i="41"/>
  <c r="L26" i="23" s="1"/>
  <c r="F25" i="41"/>
  <c r="L25" i="23" s="1"/>
  <c r="F24" i="41"/>
  <c r="L24" i="23" s="1"/>
  <c r="F23" i="41"/>
  <c r="L23" i="23" s="1"/>
  <c r="F22" i="41"/>
  <c r="L22" i="23" s="1"/>
  <c r="F21" i="41"/>
  <c r="L21" i="23" s="1"/>
  <c r="F20" i="41"/>
  <c r="L20" i="23" s="1"/>
  <c r="F19" i="41"/>
  <c r="L19" i="23" s="1"/>
  <c r="F18" i="41"/>
  <c r="L18" i="23" s="1"/>
  <c r="F17" i="41"/>
  <c r="L17" i="23" s="1"/>
  <c r="F16" i="41"/>
  <c r="L16" i="23" s="1"/>
  <c r="F15" i="41"/>
  <c r="L15" i="23" s="1"/>
  <c r="F14" i="41"/>
  <c r="L14" i="23" s="1"/>
  <c r="F13" i="41"/>
  <c r="L13" i="23" s="1"/>
  <c r="F12" i="41"/>
  <c r="L12" i="23" s="1"/>
  <c r="F11" i="41"/>
  <c r="L11" i="23" s="1"/>
  <c r="F10" i="41"/>
  <c r="L10" i="23" s="1"/>
  <c r="F9" i="41"/>
  <c r="L9" i="23" s="1"/>
  <c r="F8" i="41"/>
  <c r="L8" i="23" s="1"/>
  <c r="F7" i="41"/>
  <c r="L7" i="23" s="1"/>
  <c r="R6" i="41"/>
  <c r="R44" i="41" s="1"/>
  <c r="P6" i="41"/>
  <c r="P44" i="41" s="1"/>
  <c r="O6" i="41"/>
  <c r="O44" i="41" s="1"/>
  <c r="N6" i="41"/>
  <c r="N44" i="41" s="1"/>
  <c r="M6" i="41"/>
  <c r="M44" i="41" s="1"/>
  <c r="L6" i="41"/>
  <c r="L44" i="41" s="1"/>
  <c r="K6" i="41"/>
  <c r="K44" i="41" s="1"/>
  <c r="J6" i="41"/>
  <c r="J44" i="41" s="1"/>
  <c r="I6" i="41"/>
  <c r="I44" i="41" s="1"/>
  <c r="H6" i="41"/>
  <c r="H44" i="41" s="1"/>
  <c r="G6" i="41"/>
  <c r="G44" i="41" s="1"/>
  <c r="V5" i="41"/>
  <c r="U5" i="41"/>
  <c r="S5" i="41"/>
  <c r="R5" i="41"/>
  <c r="P5" i="41"/>
  <c r="O5" i="41"/>
  <c r="N5" i="41"/>
  <c r="N45" i="41" s="1"/>
  <c r="M5" i="41"/>
  <c r="L5" i="41"/>
  <c r="L45" i="41" s="1"/>
  <c r="K5" i="41"/>
  <c r="J5" i="41"/>
  <c r="I5" i="41"/>
  <c r="H5" i="41"/>
  <c r="G5" i="41"/>
  <c r="J62" i="36"/>
  <c r="J61" i="36"/>
  <c r="J60" i="36"/>
  <c r="R60" i="14"/>
  <c r="P59" i="14"/>
  <c r="R58" i="14"/>
  <c r="I60" i="36" s="1"/>
  <c r="S44" i="14"/>
  <c r="F43" i="14"/>
  <c r="K43" i="23" s="1"/>
  <c r="F42" i="14"/>
  <c r="K42" i="23" s="1"/>
  <c r="F41" i="14"/>
  <c r="K41" i="23" s="1"/>
  <c r="F40" i="14"/>
  <c r="K40" i="23" s="1"/>
  <c r="F39" i="14"/>
  <c r="K39" i="23" s="1"/>
  <c r="F38" i="14"/>
  <c r="K38" i="23" s="1"/>
  <c r="F37" i="14"/>
  <c r="K37" i="23" s="1"/>
  <c r="F36" i="14"/>
  <c r="K36" i="23" s="1"/>
  <c r="F35" i="14"/>
  <c r="K35" i="23" s="1"/>
  <c r="F34" i="14"/>
  <c r="K34" i="23" s="1"/>
  <c r="F33" i="14"/>
  <c r="K33" i="23" s="1"/>
  <c r="F32" i="14"/>
  <c r="K32" i="23" s="1"/>
  <c r="F31" i="14"/>
  <c r="K31" i="23" s="1"/>
  <c r="F30" i="14"/>
  <c r="K30" i="23" s="1"/>
  <c r="F29" i="14"/>
  <c r="V28" i="14"/>
  <c r="U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7" i="14"/>
  <c r="K27" i="23" s="1"/>
  <c r="F26" i="14"/>
  <c r="K26" i="23" s="1"/>
  <c r="F25" i="14"/>
  <c r="K25" i="23" s="1"/>
  <c r="F24" i="14"/>
  <c r="K24" i="23" s="1"/>
  <c r="F23" i="14"/>
  <c r="K23" i="23" s="1"/>
  <c r="F22" i="14"/>
  <c r="K22" i="23" s="1"/>
  <c r="F21" i="14"/>
  <c r="K21" i="23" s="1"/>
  <c r="F20" i="14"/>
  <c r="K20" i="23" s="1"/>
  <c r="F19" i="14"/>
  <c r="K19" i="23" s="1"/>
  <c r="F18" i="14"/>
  <c r="K18" i="23" s="1"/>
  <c r="F17" i="14"/>
  <c r="K17" i="23" s="1"/>
  <c r="F16" i="14"/>
  <c r="K16" i="23" s="1"/>
  <c r="F15" i="14"/>
  <c r="K15" i="23" s="1"/>
  <c r="F14" i="14"/>
  <c r="K14" i="23" s="1"/>
  <c r="F13" i="14"/>
  <c r="K13" i="23" s="1"/>
  <c r="F12" i="14"/>
  <c r="K12" i="23" s="1"/>
  <c r="F11" i="14"/>
  <c r="K11" i="23" s="1"/>
  <c r="F10" i="14"/>
  <c r="K10" i="23" s="1"/>
  <c r="F9" i="14"/>
  <c r="F8" i="14"/>
  <c r="K8" i="23" s="1"/>
  <c r="F7" i="14"/>
  <c r="R44" i="14"/>
  <c r="P44" i="14"/>
  <c r="N6" i="14"/>
  <c r="N44" i="14"/>
  <c r="M6" i="14"/>
  <c r="M44" i="14" s="1"/>
  <c r="L6" i="14"/>
  <c r="L44" i="14" s="1"/>
  <c r="K6" i="14"/>
  <c r="K44" i="14" s="1"/>
  <c r="J6" i="14"/>
  <c r="J44" i="14" s="1"/>
  <c r="I6" i="14"/>
  <c r="I44" i="14" s="1"/>
  <c r="H6" i="14"/>
  <c r="H44" i="14" s="1"/>
  <c r="G6" i="14"/>
  <c r="G44" i="14" s="1"/>
  <c r="V5" i="14"/>
  <c r="U5" i="14"/>
  <c r="R5" i="14"/>
  <c r="P5" i="14"/>
  <c r="O5" i="14"/>
  <c r="N5" i="14"/>
  <c r="M5" i="14"/>
  <c r="L5" i="14"/>
  <c r="K5" i="14"/>
  <c r="J5" i="14"/>
  <c r="I5" i="14"/>
  <c r="H5" i="14"/>
  <c r="G5" i="14"/>
  <c r="R53" i="13"/>
  <c r="H62" i="36" s="1"/>
  <c r="P52" i="13"/>
  <c r="R52" i="13" s="1"/>
  <c r="H61" i="36" s="1"/>
  <c r="F43" i="13"/>
  <c r="J43" i="23" s="1"/>
  <c r="F42" i="13"/>
  <c r="J42" i="23" s="1"/>
  <c r="F41" i="13"/>
  <c r="J41" i="23" s="1"/>
  <c r="F40" i="13"/>
  <c r="J40" i="23" s="1"/>
  <c r="F39" i="13"/>
  <c r="J39" i="23" s="1"/>
  <c r="F38" i="13"/>
  <c r="J38" i="23" s="1"/>
  <c r="F37" i="13"/>
  <c r="J37" i="23" s="1"/>
  <c r="F36" i="13"/>
  <c r="J36" i="23" s="1"/>
  <c r="F35" i="13"/>
  <c r="J35" i="23" s="1"/>
  <c r="F34" i="13"/>
  <c r="J34" i="23" s="1"/>
  <c r="F33" i="13"/>
  <c r="J33" i="23" s="1"/>
  <c r="F32" i="13"/>
  <c r="J32" i="23" s="1"/>
  <c r="F31" i="13"/>
  <c r="J31" i="23" s="1"/>
  <c r="F30" i="13"/>
  <c r="J30" i="23" s="1"/>
  <c r="F29" i="13"/>
  <c r="J29" i="23" s="1"/>
  <c r="V28" i="13"/>
  <c r="U28" i="13"/>
  <c r="S28" i="13"/>
  <c r="R28" i="13"/>
  <c r="P28" i="13"/>
  <c r="O28" i="13"/>
  <c r="N28" i="13"/>
  <c r="M28" i="13"/>
  <c r="L28" i="13"/>
  <c r="L45" i="13" s="1"/>
  <c r="K28" i="13"/>
  <c r="J28" i="13"/>
  <c r="I28" i="13"/>
  <c r="H28" i="13"/>
  <c r="G28" i="13"/>
  <c r="F27" i="13"/>
  <c r="J27" i="23" s="1"/>
  <c r="F26" i="13"/>
  <c r="J26" i="23" s="1"/>
  <c r="F25" i="13"/>
  <c r="J25" i="23" s="1"/>
  <c r="F24" i="13"/>
  <c r="J24" i="23" s="1"/>
  <c r="F23" i="13"/>
  <c r="J23" i="23" s="1"/>
  <c r="F22" i="13"/>
  <c r="J22" i="23" s="1"/>
  <c r="F21" i="13"/>
  <c r="J21" i="23" s="1"/>
  <c r="F20" i="13"/>
  <c r="J20" i="23" s="1"/>
  <c r="F19" i="13"/>
  <c r="F18" i="13"/>
  <c r="J18" i="23" s="1"/>
  <c r="F17" i="13"/>
  <c r="J17" i="23" s="1"/>
  <c r="F16" i="13"/>
  <c r="J16" i="23" s="1"/>
  <c r="F15" i="13"/>
  <c r="J15" i="23" s="1"/>
  <c r="F14" i="13"/>
  <c r="J14" i="23" s="1"/>
  <c r="F13" i="13"/>
  <c r="J13" i="23" s="1"/>
  <c r="F12" i="13"/>
  <c r="J12" i="23" s="1"/>
  <c r="F11" i="13"/>
  <c r="J11" i="23" s="1"/>
  <c r="F10" i="13"/>
  <c r="J10" i="23" s="1"/>
  <c r="F9" i="13"/>
  <c r="J9" i="23" s="1"/>
  <c r="F8" i="13"/>
  <c r="J8" i="23" s="1"/>
  <c r="F7" i="13"/>
  <c r="J7" i="23" s="1"/>
  <c r="R6" i="13"/>
  <c r="R44" i="13" s="1"/>
  <c r="P6" i="13"/>
  <c r="P44" i="13"/>
  <c r="O6" i="13"/>
  <c r="O44" i="13" s="1"/>
  <c r="N6" i="13"/>
  <c r="N44" i="13" s="1"/>
  <c r="M6" i="13"/>
  <c r="M44" i="13" s="1"/>
  <c r="L6" i="13"/>
  <c r="L44" i="13" s="1"/>
  <c r="K6" i="13"/>
  <c r="K44" i="13" s="1"/>
  <c r="J6" i="13"/>
  <c r="J44" i="13"/>
  <c r="I6" i="13"/>
  <c r="I44" i="13" s="1"/>
  <c r="G6" i="13"/>
  <c r="G44" i="13" s="1"/>
  <c r="V5" i="13"/>
  <c r="U5" i="13"/>
  <c r="S5" i="13"/>
  <c r="R5" i="13"/>
  <c r="P5" i="13"/>
  <c r="O5" i="13"/>
  <c r="N5" i="13"/>
  <c r="M5" i="13"/>
  <c r="L5" i="13"/>
  <c r="K5" i="13"/>
  <c r="K45" i="13" s="1"/>
  <c r="J5" i="13"/>
  <c r="I5" i="13"/>
  <c r="H5" i="13"/>
  <c r="G5" i="13"/>
  <c r="R57" i="12"/>
  <c r="G62" i="36" s="1"/>
  <c r="P56" i="12"/>
  <c r="P58" i="12" s="1"/>
  <c r="R55" i="12"/>
  <c r="G60" i="36" s="1"/>
  <c r="V44" i="12"/>
  <c r="U28" i="12"/>
  <c r="F43" i="12"/>
  <c r="I43" i="23" s="1"/>
  <c r="F42" i="12"/>
  <c r="I42" i="23" s="1"/>
  <c r="F41" i="12"/>
  <c r="I41" i="23" s="1"/>
  <c r="F40" i="12"/>
  <c r="I40" i="23" s="1"/>
  <c r="F39" i="12"/>
  <c r="I39" i="23" s="1"/>
  <c r="F38" i="12"/>
  <c r="I38" i="23" s="1"/>
  <c r="F37" i="12"/>
  <c r="I37" i="23" s="1"/>
  <c r="F36" i="12"/>
  <c r="I36" i="23" s="1"/>
  <c r="F35" i="12"/>
  <c r="I35" i="23" s="1"/>
  <c r="F34" i="12"/>
  <c r="I34" i="23" s="1"/>
  <c r="F33" i="12"/>
  <c r="I33" i="23" s="1"/>
  <c r="F32" i="12"/>
  <c r="I32" i="23" s="1"/>
  <c r="F31" i="12"/>
  <c r="I31" i="23" s="1"/>
  <c r="F30" i="12"/>
  <c r="I30" i="23" s="1"/>
  <c r="F29" i="12"/>
  <c r="I29" i="23" s="1"/>
  <c r="V28" i="12"/>
  <c r="S28" i="12"/>
  <c r="R28" i="12"/>
  <c r="R45" i="12" s="1"/>
  <c r="Q28" i="12"/>
  <c r="P28" i="12"/>
  <c r="P45" i="12" s="1"/>
  <c r="O28" i="12"/>
  <c r="O45" i="12" s="1"/>
  <c r="N28" i="12"/>
  <c r="M28" i="12"/>
  <c r="L28" i="12"/>
  <c r="K28" i="12"/>
  <c r="J28" i="12"/>
  <c r="I28" i="12"/>
  <c r="H28" i="12"/>
  <c r="G28" i="12"/>
  <c r="F27" i="12"/>
  <c r="I27" i="23" s="1"/>
  <c r="Z26" i="23"/>
  <c r="S27" i="33" s="1"/>
  <c r="F26" i="12"/>
  <c r="I26" i="23" s="1"/>
  <c r="F25" i="12"/>
  <c r="I25" i="23" s="1"/>
  <c r="F24" i="12"/>
  <c r="I24" i="23" s="1"/>
  <c r="F23" i="12"/>
  <c r="I23" i="23" s="1"/>
  <c r="F22" i="12"/>
  <c r="I22" i="23" s="1"/>
  <c r="F21" i="12"/>
  <c r="I21" i="23" s="1"/>
  <c r="F20" i="12"/>
  <c r="I20" i="23" s="1"/>
  <c r="F19" i="12"/>
  <c r="I19" i="23" s="1"/>
  <c r="F18" i="12"/>
  <c r="I18" i="23" s="1"/>
  <c r="F16" i="12"/>
  <c r="I16" i="23" s="1"/>
  <c r="F15" i="12"/>
  <c r="F14" i="12"/>
  <c r="I14" i="23" s="1"/>
  <c r="F13" i="12"/>
  <c r="I13" i="23" s="1"/>
  <c r="F12" i="12"/>
  <c r="I12" i="23" s="1"/>
  <c r="F11" i="12"/>
  <c r="I11" i="23" s="1"/>
  <c r="F10" i="12"/>
  <c r="I10" i="23" s="1"/>
  <c r="F7" i="12"/>
  <c r="I7" i="23" s="1"/>
  <c r="N6" i="12"/>
  <c r="N44" i="12" s="1"/>
  <c r="M6" i="12"/>
  <c r="M44" i="12" s="1"/>
  <c r="L6" i="12"/>
  <c r="L44" i="12" s="1"/>
  <c r="K6" i="12"/>
  <c r="K44" i="12" s="1"/>
  <c r="J6" i="12"/>
  <c r="J44" i="12" s="1"/>
  <c r="I6" i="12"/>
  <c r="I44" i="12" s="1"/>
  <c r="H6" i="12"/>
  <c r="H44" i="12" s="1"/>
  <c r="V5" i="12"/>
  <c r="U5" i="12"/>
  <c r="N5" i="12"/>
  <c r="M5" i="12"/>
  <c r="L5" i="12"/>
  <c r="K5" i="12"/>
  <c r="J5" i="12"/>
  <c r="I5" i="12"/>
  <c r="H5" i="12"/>
  <c r="F64" i="36"/>
  <c r="F63" i="36"/>
  <c r="P63" i="36" s="1"/>
  <c r="F61" i="36"/>
  <c r="P61" i="36" s="1"/>
  <c r="F61" i="33"/>
  <c r="P61" i="33" s="1"/>
  <c r="F60" i="36"/>
  <c r="P60" i="36" s="1"/>
  <c r="O44" i="11"/>
  <c r="F43" i="11"/>
  <c r="H43" i="23" s="1"/>
  <c r="F42" i="11"/>
  <c r="H42" i="23" s="1"/>
  <c r="F41" i="11"/>
  <c r="H41" i="23" s="1"/>
  <c r="F40" i="11"/>
  <c r="H40" i="23" s="1"/>
  <c r="F39" i="11"/>
  <c r="H39" i="23" s="1"/>
  <c r="F38" i="11"/>
  <c r="H38" i="23" s="1"/>
  <c r="F37" i="11"/>
  <c r="H37" i="23" s="1"/>
  <c r="F36" i="11"/>
  <c r="H36" i="23" s="1"/>
  <c r="F35" i="11"/>
  <c r="H35" i="23" s="1"/>
  <c r="F34" i="11"/>
  <c r="H34" i="23" s="1"/>
  <c r="F33" i="11"/>
  <c r="H33" i="23" s="1"/>
  <c r="F32" i="11"/>
  <c r="H32" i="23" s="1"/>
  <c r="F31" i="11"/>
  <c r="H31" i="23" s="1"/>
  <c r="F30" i="11"/>
  <c r="H30" i="23" s="1"/>
  <c r="F29" i="11"/>
  <c r="H29" i="23" s="1"/>
  <c r="V28" i="11"/>
  <c r="U28" i="11"/>
  <c r="S28" i="11"/>
  <c r="R28" i="11"/>
  <c r="P28" i="11"/>
  <c r="O28" i="11"/>
  <c r="N28" i="11"/>
  <c r="N45" i="11" s="1"/>
  <c r="M28" i="11"/>
  <c r="L28" i="11"/>
  <c r="K28" i="11"/>
  <c r="J28" i="11"/>
  <c r="I28" i="11"/>
  <c r="H28" i="11"/>
  <c r="G28" i="11"/>
  <c r="F27" i="11"/>
  <c r="H27" i="23" s="1"/>
  <c r="F26" i="11"/>
  <c r="H26" i="23" s="1"/>
  <c r="F25" i="11"/>
  <c r="H25" i="23" s="1"/>
  <c r="F24" i="11"/>
  <c r="H24" i="23" s="1"/>
  <c r="F23" i="11"/>
  <c r="F22" i="11"/>
  <c r="H22" i="23" s="1"/>
  <c r="F21" i="11"/>
  <c r="H21" i="23" s="1"/>
  <c r="F20" i="11"/>
  <c r="H20" i="23" s="1"/>
  <c r="F19" i="11"/>
  <c r="H19" i="23" s="1"/>
  <c r="F18" i="11"/>
  <c r="H18" i="23" s="1"/>
  <c r="F17" i="11"/>
  <c r="H17" i="23" s="1"/>
  <c r="F16" i="11"/>
  <c r="H16" i="23" s="1"/>
  <c r="F15" i="11"/>
  <c r="H15" i="23" s="1"/>
  <c r="F14" i="11"/>
  <c r="H14" i="23" s="1"/>
  <c r="F13" i="11"/>
  <c r="H13" i="23" s="1"/>
  <c r="F12" i="11"/>
  <c r="H12" i="23" s="1"/>
  <c r="F11" i="11"/>
  <c r="H11" i="23" s="1"/>
  <c r="F10" i="11"/>
  <c r="H10" i="23" s="1"/>
  <c r="F9" i="11"/>
  <c r="H9" i="23" s="1"/>
  <c r="F8" i="11"/>
  <c r="H8" i="23" s="1"/>
  <c r="F7" i="11"/>
  <c r="H7" i="23" s="1"/>
  <c r="U44" i="11"/>
  <c r="S44" i="11"/>
  <c r="R6" i="11"/>
  <c r="R44" i="11" s="1"/>
  <c r="P6" i="11"/>
  <c r="P44" i="11" s="1"/>
  <c r="N6" i="11"/>
  <c r="N44" i="11" s="1"/>
  <c r="M6" i="11"/>
  <c r="M44" i="11" s="1"/>
  <c r="L6" i="11"/>
  <c r="L44" i="11" s="1"/>
  <c r="K6" i="11"/>
  <c r="K44" i="11" s="1"/>
  <c r="J6" i="11"/>
  <c r="J44" i="11" s="1"/>
  <c r="I6" i="11"/>
  <c r="I44" i="11" s="1"/>
  <c r="H6" i="11"/>
  <c r="H44" i="11" s="1"/>
  <c r="G6" i="11"/>
  <c r="G44" i="11" s="1"/>
  <c r="V5" i="11"/>
  <c r="V45" i="11" s="1"/>
  <c r="U5" i="11"/>
  <c r="S5" i="11"/>
  <c r="R5" i="11"/>
  <c r="P5" i="11"/>
  <c r="O5" i="11"/>
  <c r="N5" i="11"/>
  <c r="M5" i="11"/>
  <c r="L5" i="11"/>
  <c r="L45" i="11" s="1"/>
  <c r="K5" i="11"/>
  <c r="J5" i="11"/>
  <c r="J45" i="11" s="1"/>
  <c r="I5" i="11"/>
  <c r="H5" i="11"/>
  <c r="H45" i="11" s="1"/>
  <c r="G5" i="11"/>
  <c r="O44" i="39"/>
  <c r="F43" i="39"/>
  <c r="G43" i="23" s="1"/>
  <c r="F42" i="39"/>
  <c r="G42" i="23" s="1"/>
  <c r="F41" i="39"/>
  <c r="G41" i="23" s="1"/>
  <c r="F40" i="39"/>
  <c r="G40" i="23" s="1"/>
  <c r="F39" i="39"/>
  <c r="G39" i="23" s="1"/>
  <c r="F38" i="39"/>
  <c r="G38" i="23" s="1"/>
  <c r="F37" i="39"/>
  <c r="G37" i="23" s="1"/>
  <c r="F34" i="39"/>
  <c r="G34" i="23" s="1"/>
  <c r="F33" i="39"/>
  <c r="G33" i="23" s="1"/>
  <c r="F32" i="39"/>
  <c r="G32" i="23" s="1"/>
  <c r="F31" i="39"/>
  <c r="G31" i="23" s="1"/>
  <c r="F30" i="39"/>
  <c r="G30" i="23" s="1"/>
  <c r="F29" i="39"/>
  <c r="G29" i="23" s="1"/>
  <c r="V28" i="39"/>
  <c r="U28" i="39"/>
  <c r="S28" i="39"/>
  <c r="R28" i="39"/>
  <c r="P28" i="39"/>
  <c r="O28" i="39"/>
  <c r="N28" i="39"/>
  <c r="M28" i="39"/>
  <c r="L28" i="39"/>
  <c r="L45" i="39" s="1"/>
  <c r="K28" i="39"/>
  <c r="J28" i="39"/>
  <c r="I28" i="39"/>
  <c r="H28" i="39"/>
  <c r="F27" i="39"/>
  <c r="G27" i="23" s="1"/>
  <c r="F26" i="39"/>
  <c r="G26" i="23" s="1"/>
  <c r="F25" i="39"/>
  <c r="G25" i="23" s="1"/>
  <c r="F24" i="39"/>
  <c r="G24" i="23" s="1"/>
  <c r="F23" i="39"/>
  <c r="G23" i="23" s="1"/>
  <c r="F22" i="39"/>
  <c r="G22" i="23" s="1"/>
  <c r="F21" i="39"/>
  <c r="G21" i="23" s="1"/>
  <c r="F20" i="39"/>
  <c r="G20" i="23" s="1"/>
  <c r="F19" i="39"/>
  <c r="F18" i="39"/>
  <c r="G18" i="23" s="1"/>
  <c r="F17" i="39"/>
  <c r="G17" i="23" s="1"/>
  <c r="F16" i="39"/>
  <c r="G16" i="23" s="1"/>
  <c r="F15" i="39"/>
  <c r="G15" i="23" s="1"/>
  <c r="F14" i="39"/>
  <c r="G14" i="23" s="1"/>
  <c r="F13" i="39"/>
  <c r="G13" i="23" s="1"/>
  <c r="F12" i="39"/>
  <c r="G12" i="23" s="1"/>
  <c r="F11" i="39"/>
  <c r="G11" i="23" s="1"/>
  <c r="F10" i="39"/>
  <c r="G10" i="23" s="1"/>
  <c r="F9" i="39"/>
  <c r="F8" i="39"/>
  <c r="G8" i="23" s="1"/>
  <c r="F7" i="39"/>
  <c r="G7" i="23" s="1"/>
  <c r="V44" i="39"/>
  <c r="S6" i="39"/>
  <c r="S44" i="39" s="1"/>
  <c r="R6" i="39"/>
  <c r="R44" i="39" s="1"/>
  <c r="P6" i="39"/>
  <c r="P44" i="39" s="1"/>
  <c r="N6" i="39"/>
  <c r="N44" i="39"/>
  <c r="M6" i="39"/>
  <c r="M44" i="39" s="1"/>
  <c r="L6" i="39"/>
  <c r="L44" i="39" s="1"/>
  <c r="K6" i="39"/>
  <c r="K44" i="39" s="1"/>
  <c r="J6" i="39"/>
  <c r="J44" i="39" s="1"/>
  <c r="I6" i="39"/>
  <c r="I44" i="39" s="1"/>
  <c r="H6" i="39"/>
  <c r="H44" i="39" s="1"/>
  <c r="V5" i="39"/>
  <c r="U5" i="39"/>
  <c r="S5" i="39"/>
  <c r="R5" i="39"/>
  <c r="P5" i="39"/>
  <c r="P45" i="39" s="1"/>
  <c r="O5" i="39"/>
  <c r="N5" i="39"/>
  <c r="M5" i="39"/>
  <c r="L5" i="39"/>
  <c r="K5" i="39"/>
  <c r="J5" i="39"/>
  <c r="I5" i="39"/>
  <c r="H5" i="39"/>
  <c r="F43" i="40"/>
  <c r="F43" i="23" s="1"/>
  <c r="F42" i="40"/>
  <c r="F42" i="23" s="1"/>
  <c r="F41" i="40"/>
  <c r="F41" i="23" s="1"/>
  <c r="F40" i="40"/>
  <c r="F40" i="23" s="1"/>
  <c r="F39" i="40"/>
  <c r="F39" i="23" s="1"/>
  <c r="F38" i="40"/>
  <c r="F38" i="23" s="1"/>
  <c r="F37" i="40"/>
  <c r="F37" i="23" s="1"/>
  <c r="F36" i="40"/>
  <c r="F36" i="23" s="1"/>
  <c r="F35" i="40"/>
  <c r="F35" i="23" s="1"/>
  <c r="F34" i="40"/>
  <c r="F34" i="23" s="1"/>
  <c r="F33" i="40"/>
  <c r="F33" i="23" s="1"/>
  <c r="F32" i="40"/>
  <c r="F32" i="23" s="1"/>
  <c r="F31" i="40"/>
  <c r="F31" i="23" s="1"/>
  <c r="F30" i="40"/>
  <c r="F30" i="23" s="1"/>
  <c r="F29" i="40"/>
  <c r="F29" i="23" s="1"/>
  <c r="V28" i="40"/>
  <c r="U28" i="40"/>
  <c r="R28" i="40"/>
  <c r="P28" i="40"/>
  <c r="O28" i="40"/>
  <c r="N28" i="40"/>
  <c r="M28" i="40"/>
  <c r="L28" i="40"/>
  <c r="K28" i="40"/>
  <c r="J28" i="40"/>
  <c r="I28" i="40"/>
  <c r="H28" i="40"/>
  <c r="G28" i="40"/>
  <c r="F27" i="40"/>
  <c r="F27" i="23" s="1"/>
  <c r="F26" i="40"/>
  <c r="F26" i="23" s="1"/>
  <c r="F25" i="40"/>
  <c r="F25" i="23" s="1"/>
  <c r="F24" i="40"/>
  <c r="F24" i="23" s="1"/>
  <c r="F23" i="40"/>
  <c r="F23" i="23" s="1"/>
  <c r="F22" i="40"/>
  <c r="F22" i="23" s="1"/>
  <c r="F21" i="40"/>
  <c r="F21" i="23" s="1"/>
  <c r="F20" i="40"/>
  <c r="F20" i="23" s="1"/>
  <c r="F19" i="40"/>
  <c r="F19" i="23" s="1"/>
  <c r="F18" i="40"/>
  <c r="F18" i="23" s="1"/>
  <c r="F17" i="40"/>
  <c r="F17" i="23" s="1"/>
  <c r="F16" i="40"/>
  <c r="F16" i="23" s="1"/>
  <c r="F15" i="40"/>
  <c r="F15" i="23" s="1"/>
  <c r="F14" i="40"/>
  <c r="F14" i="23" s="1"/>
  <c r="F13" i="40"/>
  <c r="F13" i="23" s="1"/>
  <c r="F12" i="40"/>
  <c r="F12" i="23" s="1"/>
  <c r="F11" i="40"/>
  <c r="F11" i="23" s="1"/>
  <c r="F10" i="40"/>
  <c r="F10" i="23" s="1"/>
  <c r="F9" i="40"/>
  <c r="F9" i="23" s="1"/>
  <c r="F8" i="40"/>
  <c r="F7" i="40"/>
  <c r="U44" i="40"/>
  <c r="N6" i="40"/>
  <c r="N44" i="40" s="1"/>
  <c r="M6" i="40"/>
  <c r="M44" i="40" s="1"/>
  <c r="L6" i="40"/>
  <c r="L44" i="40" s="1"/>
  <c r="K6" i="40"/>
  <c r="K44" i="40" s="1"/>
  <c r="J6" i="40"/>
  <c r="J44" i="40" s="1"/>
  <c r="I6" i="40"/>
  <c r="I44" i="40" s="1"/>
  <c r="H6" i="40"/>
  <c r="H44" i="40" s="1"/>
  <c r="G6" i="40"/>
  <c r="G44" i="40" s="1"/>
  <c r="V5" i="40"/>
  <c r="U5" i="40"/>
  <c r="S5" i="40"/>
  <c r="R5" i="40"/>
  <c r="P5" i="40"/>
  <c r="O5" i="40"/>
  <c r="O45" i="40" s="1"/>
  <c r="N5" i="40"/>
  <c r="M5" i="40"/>
  <c r="L5" i="40"/>
  <c r="L45" i="40" s="1"/>
  <c r="K5" i="40"/>
  <c r="J5" i="40"/>
  <c r="I5" i="40"/>
  <c r="H5" i="40"/>
  <c r="G5" i="40"/>
  <c r="G45" i="40" s="1"/>
  <c r="M46" i="24"/>
  <c r="L46" i="24"/>
  <c r="K46" i="24"/>
  <c r="J46" i="24"/>
  <c r="I46" i="24"/>
  <c r="H46" i="24"/>
  <c r="U44" i="24"/>
  <c r="Y43" i="25"/>
  <c r="Y42" i="25"/>
  <c r="Y41" i="25"/>
  <c r="Y40" i="25"/>
  <c r="Y39" i="25"/>
  <c r="Y38" i="25"/>
  <c r="Y37" i="25"/>
  <c r="Y36" i="25"/>
  <c r="Y35" i="25"/>
  <c r="Y34" i="25"/>
  <c r="Y33" i="25"/>
  <c r="U32" i="32"/>
  <c r="Y31" i="25"/>
  <c r="Y30" i="25"/>
  <c r="Y29" i="25"/>
  <c r="V28" i="24"/>
  <c r="U28" i="24"/>
  <c r="R28" i="24"/>
  <c r="P28" i="24"/>
  <c r="O28" i="24"/>
  <c r="K28" i="24"/>
  <c r="Y27" i="25"/>
  <c r="Y26" i="25"/>
  <c r="Y25" i="25"/>
  <c r="Y24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Y7" i="25"/>
  <c r="V44" i="24"/>
  <c r="R6" i="24"/>
  <c r="R44" i="24" s="1"/>
  <c r="P6" i="24"/>
  <c r="P44" i="24" s="1"/>
  <c r="K6" i="24"/>
  <c r="K44" i="24" s="1"/>
  <c r="V5" i="24"/>
  <c r="U5" i="24"/>
  <c r="R5" i="24"/>
  <c r="R45" i="24" s="1"/>
  <c r="P5" i="24"/>
  <c r="O5" i="24"/>
  <c r="K5" i="24"/>
  <c r="F43" i="10"/>
  <c r="O43" i="25" s="1"/>
  <c r="F42" i="10"/>
  <c r="O42" i="25" s="1"/>
  <c r="F41" i="10"/>
  <c r="O41" i="25" s="1"/>
  <c r="F40" i="10"/>
  <c r="O40" i="25" s="1"/>
  <c r="F39" i="10"/>
  <c r="O39" i="25" s="1"/>
  <c r="F38" i="10"/>
  <c r="O38" i="25" s="1"/>
  <c r="F37" i="10"/>
  <c r="O37" i="25" s="1"/>
  <c r="F36" i="10"/>
  <c r="O36" i="25" s="1"/>
  <c r="F35" i="10"/>
  <c r="O35" i="25" s="1"/>
  <c r="F34" i="10"/>
  <c r="O34" i="25" s="1"/>
  <c r="F33" i="10"/>
  <c r="O33" i="25" s="1"/>
  <c r="F32" i="10"/>
  <c r="O32" i="25" s="1"/>
  <c r="F31" i="10"/>
  <c r="O31" i="25" s="1"/>
  <c r="F30" i="10"/>
  <c r="O30" i="25" s="1"/>
  <c r="F29" i="10"/>
  <c r="O29" i="25" s="1"/>
  <c r="V28" i="10"/>
  <c r="U28" i="10"/>
  <c r="S28" i="10"/>
  <c r="R28" i="10"/>
  <c r="P28" i="10"/>
  <c r="O28" i="10"/>
  <c r="N28" i="10"/>
  <c r="M28" i="10"/>
  <c r="L28" i="10"/>
  <c r="K28" i="10"/>
  <c r="J28" i="10"/>
  <c r="I28" i="10"/>
  <c r="H28" i="10"/>
  <c r="G28" i="10"/>
  <c r="F27" i="10"/>
  <c r="O27" i="25" s="1"/>
  <c r="F26" i="10"/>
  <c r="O26" i="25" s="1"/>
  <c r="F25" i="10"/>
  <c r="O25" i="25" s="1"/>
  <c r="F24" i="10"/>
  <c r="O24" i="25" s="1"/>
  <c r="F23" i="10"/>
  <c r="O23" i="25" s="1"/>
  <c r="F22" i="10"/>
  <c r="O22" i="25" s="1"/>
  <c r="F21" i="10"/>
  <c r="O21" i="25" s="1"/>
  <c r="F20" i="10"/>
  <c r="O20" i="25" s="1"/>
  <c r="F19" i="10"/>
  <c r="O19" i="25" s="1"/>
  <c r="F18" i="10"/>
  <c r="O18" i="25" s="1"/>
  <c r="F17" i="10"/>
  <c r="O17" i="25" s="1"/>
  <c r="F16" i="10"/>
  <c r="O16" i="25" s="1"/>
  <c r="F15" i="10"/>
  <c r="O15" i="25" s="1"/>
  <c r="F14" i="10"/>
  <c r="O14" i="25" s="1"/>
  <c r="F13" i="10"/>
  <c r="O13" i="25" s="1"/>
  <c r="F12" i="10"/>
  <c r="O12" i="25" s="1"/>
  <c r="F11" i="10"/>
  <c r="O11" i="25" s="1"/>
  <c r="F10" i="10"/>
  <c r="O10" i="25" s="1"/>
  <c r="F9" i="10"/>
  <c r="O9" i="25" s="1"/>
  <c r="F8" i="10"/>
  <c r="O8" i="25" s="1"/>
  <c r="F7" i="10"/>
  <c r="O7" i="25" s="1"/>
  <c r="V44" i="10"/>
  <c r="U44" i="10"/>
  <c r="S6" i="10"/>
  <c r="S44" i="10" s="1"/>
  <c r="R6" i="10"/>
  <c r="R44" i="10" s="1"/>
  <c r="P6" i="10"/>
  <c r="P44" i="10" s="1"/>
  <c r="O6" i="10"/>
  <c r="O44" i="10" s="1"/>
  <c r="N6" i="10"/>
  <c r="N44" i="10" s="1"/>
  <c r="M6" i="10"/>
  <c r="M44" i="10" s="1"/>
  <c r="L6" i="10"/>
  <c r="L44" i="10" s="1"/>
  <c r="K6" i="10"/>
  <c r="K44" i="10" s="1"/>
  <c r="J6" i="10"/>
  <c r="J44" i="10" s="1"/>
  <c r="I6" i="10"/>
  <c r="I44" i="10" s="1"/>
  <c r="H6" i="10"/>
  <c r="H44" i="10" s="1"/>
  <c r="G6" i="10"/>
  <c r="G44" i="10" s="1"/>
  <c r="V5" i="10"/>
  <c r="U5" i="10"/>
  <c r="S5" i="10"/>
  <c r="R5" i="10"/>
  <c r="P5" i="10"/>
  <c r="P45" i="10" s="1"/>
  <c r="O5" i="10"/>
  <c r="N5" i="10"/>
  <c r="M5" i="10"/>
  <c r="L5" i="10"/>
  <c r="K5" i="10"/>
  <c r="J5" i="10"/>
  <c r="I5" i="10"/>
  <c r="H5" i="10"/>
  <c r="G5" i="10"/>
  <c r="N44" i="9"/>
  <c r="K44" i="9"/>
  <c r="F43" i="9"/>
  <c r="N43" i="25" s="1"/>
  <c r="F42" i="9"/>
  <c r="N42" i="25" s="1"/>
  <c r="F41" i="9"/>
  <c r="N41" i="25" s="1"/>
  <c r="F40" i="9"/>
  <c r="N40" i="25" s="1"/>
  <c r="F39" i="9"/>
  <c r="N39" i="25" s="1"/>
  <c r="F38" i="9"/>
  <c r="N38" i="25" s="1"/>
  <c r="F37" i="9"/>
  <c r="N37" i="25" s="1"/>
  <c r="F36" i="9"/>
  <c r="N36" i="25" s="1"/>
  <c r="F35" i="9"/>
  <c r="N35" i="25" s="1"/>
  <c r="F34" i="9"/>
  <c r="N34" i="25" s="1"/>
  <c r="F33" i="9"/>
  <c r="F32" i="9"/>
  <c r="N32" i="25" s="1"/>
  <c r="F31" i="9"/>
  <c r="N31" i="25" s="1"/>
  <c r="F30" i="9"/>
  <c r="N30" i="25" s="1"/>
  <c r="F29" i="9"/>
  <c r="N29" i="25" s="1"/>
  <c r="V28" i="9"/>
  <c r="U28" i="9"/>
  <c r="S28" i="9"/>
  <c r="R28" i="9"/>
  <c r="Q28" i="9"/>
  <c r="P28" i="9"/>
  <c r="P45" i="9" s="1"/>
  <c r="O28" i="9"/>
  <c r="N28" i="9"/>
  <c r="M28" i="9"/>
  <c r="L28" i="9"/>
  <c r="K28" i="9"/>
  <c r="J28" i="9"/>
  <c r="I28" i="9"/>
  <c r="H28" i="9"/>
  <c r="G28" i="9"/>
  <c r="F27" i="9"/>
  <c r="N27" i="25" s="1"/>
  <c r="F26" i="9"/>
  <c r="N26" i="25" s="1"/>
  <c r="F25" i="9"/>
  <c r="N25" i="25" s="1"/>
  <c r="F24" i="9"/>
  <c r="N24" i="25" s="1"/>
  <c r="F23" i="9"/>
  <c r="N23" i="25" s="1"/>
  <c r="F22" i="9"/>
  <c r="N22" i="25" s="1"/>
  <c r="F21" i="9"/>
  <c r="N21" i="25" s="1"/>
  <c r="F20" i="9"/>
  <c r="N20" i="25" s="1"/>
  <c r="F19" i="9"/>
  <c r="N19" i="25" s="1"/>
  <c r="F18" i="9"/>
  <c r="N18" i="25" s="1"/>
  <c r="F17" i="9"/>
  <c r="N17" i="25" s="1"/>
  <c r="F16" i="9"/>
  <c r="N16" i="25" s="1"/>
  <c r="F15" i="9"/>
  <c r="N15" i="25" s="1"/>
  <c r="F14" i="9"/>
  <c r="N14" i="25" s="1"/>
  <c r="F13" i="9"/>
  <c r="N13" i="25" s="1"/>
  <c r="F12" i="9"/>
  <c r="N12" i="25" s="1"/>
  <c r="F11" i="9"/>
  <c r="N11" i="25" s="1"/>
  <c r="F10" i="9"/>
  <c r="N10" i="25" s="1"/>
  <c r="F9" i="9"/>
  <c r="N9" i="25" s="1"/>
  <c r="F8" i="9"/>
  <c r="N8" i="25" s="1"/>
  <c r="F7" i="9"/>
  <c r="N7" i="25" s="1"/>
  <c r="V44" i="9"/>
  <c r="U44" i="9"/>
  <c r="R6" i="9"/>
  <c r="R44" i="9"/>
  <c r="P6" i="9"/>
  <c r="P44" i="9" s="1"/>
  <c r="O6" i="9"/>
  <c r="O44" i="9" s="1"/>
  <c r="M6" i="9"/>
  <c r="M44" i="9" s="1"/>
  <c r="L6" i="9"/>
  <c r="L44" i="9" s="1"/>
  <c r="J6" i="9"/>
  <c r="J44" i="9" s="1"/>
  <c r="I6" i="9"/>
  <c r="I44" i="9" s="1"/>
  <c r="H6" i="9"/>
  <c r="H44" i="9" s="1"/>
  <c r="G6" i="9"/>
  <c r="G44" i="9" s="1"/>
  <c r="V5" i="9"/>
  <c r="U5" i="9"/>
  <c r="S5" i="9"/>
  <c r="R5" i="9"/>
  <c r="R45" i="9" s="1"/>
  <c r="P5" i="9"/>
  <c r="O5" i="9"/>
  <c r="N5" i="9"/>
  <c r="M5" i="9"/>
  <c r="L5" i="9"/>
  <c r="L45" i="9" s="1"/>
  <c r="K5" i="9"/>
  <c r="J5" i="9"/>
  <c r="I5" i="9"/>
  <c r="H5" i="9"/>
  <c r="G5" i="9"/>
  <c r="F43" i="8"/>
  <c r="M43" i="25" s="1"/>
  <c r="F42" i="8"/>
  <c r="M42" i="25" s="1"/>
  <c r="F41" i="8"/>
  <c r="M41" i="25" s="1"/>
  <c r="F40" i="8"/>
  <c r="M40" i="25" s="1"/>
  <c r="F39" i="8"/>
  <c r="M39" i="25" s="1"/>
  <c r="F38" i="8"/>
  <c r="M38" i="25" s="1"/>
  <c r="F37" i="8"/>
  <c r="M37" i="25" s="1"/>
  <c r="F36" i="8"/>
  <c r="M36" i="25" s="1"/>
  <c r="F35" i="8"/>
  <c r="M35" i="25" s="1"/>
  <c r="F34" i="8"/>
  <c r="M34" i="25" s="1"/>
  <c r="F33" i="8"/>
  <c r="M33" i="25" s="1"/>
  <c r="F32" i="8"/>
  <c r="M32" i="25" s="1"/>
  <c r="F31" i="8"/>
  <c r="M31" i="25" s="1"/>
  <c r="F30" i="8"/>
  <c r="M30" i="25" s="1"/>
  <c r="F29" i="8"/>
  <c r="M29" i="25" s="1"/>
  <c r="V28" i="8"/>
  <c r="U28" i="8"/>
  <c r="S28" i="8"/>
  <c r="R28" i="8"/>
  <c r="P28" i="8"/>
  <c r="O28" i="8"/>
  <c r="N28" i="8"/>
  <c r="M28" i="8"/>
  <c r="L28" i="8"/>
  <c r="K28" i="8"/>
  <c r="J28" i="8"/>
  <c r="I28" i="8"/>
  <c r="H28" i="8"/>
  <c r="G28" i="8"/>
  <c r="F27" i="8"/>
  <c r="M27" i="25" s="1"/>
  <c r="F26" i="8"/>
  <c r="M26" i="25" s="1"/>
  <c r="F25" i="8"/>
  <c r="M25" i="25" s="1"/>
  <c r="F24" i="8"/>
  <c r="M24" i="25" s="1"/>
  <c r="F23" i="8"/>
  <c r="M23" i="25" s="1"/>
  <c r="F22" i="8"/>
  <c r="M22" i="25" s="1"/>
  <c r="F21" i="8"/>
  <c r="M21" i="25" s="1"/>
  <c r="F20" i="8"/>
  <c r="M20" i="25" s="1"/>
  <c r="F19" i="8"/>
  <c r="M19" i="25" s="1"/>
  <c r="F18" i="8"/>
  <c r="M18" i="25" s="1"/>
  <c r="F17" i="8"/>
  <c r="M17" i="25" s="1"/>
  <c r="F16" i="8"/>
  <c r="M16" i="25" s="1"/>
  <c r="F15" i="8"/>
  <c r="M15" i="25" s="1"/>
  <c r="F14" i="8"/>
  <c r="M14" i="25" s="1"/>
  <c r="F13" i="8"/>
  <c r="M13" i="25" s="1"/>
  <c r="F12" i="8"/>
  <c r="M12" i="25" s="1"/>
  <c r="F11" i="8"/>
  <c r="M11" i="25" s="1"/>
  <c r="F10" i="8"/>
  <c r="M10" i="25" s="1"/>
  <c r="F9" i="8"/>
  <c r="M9" i="25" s="1"/>
  <c r="F8" i="8"/>
  <c r="M8" i="25" s="1"/>
  <c r="F7" i="8"/>
  <c r="M7" i="25" s="1"/>
  <c r="V44" i="8"/>
  <c r="U44" i="8"/>
  <c r="S6" i="8"/>
  <c r="S44" i="8" s="1"/>
  <c r="R6" i="8"/>
  <c r="R44" i="8" s="1"/>
  <c r="P6" i="8"/>
  <c r="P44" i="8" s="1"/>
  <c r="O6" i="8"/>
  <c r="O44" i="8" s="1"/>
  <c r="N6" i="8"/>
  <c r="N44" i="8" s="1"/>
  <c r="M6" i="8"/>
  <c r="M44" i="8" s="1"/>
  <c r="L6" i="8"/>
  <c r="L44" i="8" s="1"/>
  <c r="K6" i="8"/>
  <c r="K44" i="8" s="1"/>
  <c r="J6" i="8"/>
  <c r="J44" i="8" s="1"/>
  <c r="I6" i="8"/>
  <c r="I44" i="8" s="1"/>
  <c r="H6" i="8"/>
  <c r="H44" i="8" s="1"/>
  <c r="G6" i="8"/>
  <c r="G44" i="8" s="1"/>
  <c r="V5" i="8"/>
  <c r="U5" i="8"/>
  <c r="S5" i="8"/>
  <c r="R5" i="8"/>
  <c r="P5" i="8"/>
  <c r="O5" i="8"/>
  <c r="O45" i="8" s="1"/>
  <c r="N5" i="8"/>
  <c r="M5" i="8"/>
  <c r="L5" i="8"/>
  <c r="K5" i="8"/>
  <c r="J5" i="8"/>
  <c r="I5" i="8"/>
  <c r="H5" i="8"/>
  <c r="G5" i="8"/>
  <c r="F43" i="7"/>
  <c r="L43" i="25" s="1"/>
  <c r="F42" i="7"/>
  <c r="L42" i="25" s="1"/>
  <c r="F41" i="7"/>
  <c r="L41" i="25" s="1"/>
  <c r="F40" i="7"/>
  <c r="L40" i="25" s="1"/>
  <c r="F39" i="7"/>
  <c r="L39" i="25" s="1"/>
  <c r="F38" i="7"/>
  <c r="L38" i="25" s="1"/>
  <c r="F37" i="7"/>
  <c r="L37" i="25" s="1"/>
  <c r="F36" i="7"/>
  <c r="L36" i="25" s="1"/>
  <c r="F35" i="7"/>
  <c r="L35" i="25" s="1"/>
  <c r="F34" i="7"/>
  <c r="L34" i="25" s="1"/>
  <c r="F33" i="7"/>
  <c r="L33" i="25" s="1"/>
  <c r="Q32" i="35"/>
  <c r="F31" i="7"/>
  <c r="L31" i="25" s="1"/>
  <c r="F30" i="7"/>
  <c r="L30" i="25" s="1"/>
  <c r="F29" i="7"/>
  <c r="L29" i="25" s="1"/>
  <c r="V28" i="7"/>
  <c r="U28" i="7"/>
  <c r="S28" i="7"/>
  <c r="R28" i="7"/>
  <c r="P28" i="7"/>
  <c r="O28" i="7"/>
  <c r="N28" i="7"/>
  <c r="M28" i="7"/>
  <c r="L28" i="7"/>
  <c r="K28" i="7"/>
  <c r="J28" i="7"/>
  <c r="I28" i="7"/>
  <c r="H28" i="7"/>
  <c r="G28" i="7"/>
  <c r="F27" i="7"/>
  <c r="L27" i="25" s="1"/>
  <c r="F26" i="7"/>
  <c r="L26" i="25" s="1"/>
  <c r="F25" i="7"/>
  <c r="L25" i="25" s="1"/>
  <c r="F24" i="7"/>
  <c r="L24" i="25" s="1"/>
  <c r="F23" i="7"/>
  <c r="L23" i="25" s="1"/>
  <c r="F22" i="7"/>
  <c r="L22" i="25" s="1"/>
  <c r="F21" i="7"/>
  <c r="L21" i="25" s="1"/>
  <c r="F19" i="7"/>
  <c r="L19" i="25" s="1"/>
  <c r="F18" i="7"/>
  <c r="L18" i="25" s="1"/>
  <c r="F17" i="7"/>
  <c r="L17" i="25" s="1"/>
  <c r="F16" i="7"/>
  <c r="L16" i="25" s="1"/>
  <c r="F15" i="7"/>
  <c r="L15" i="25" s="1"/>
  <c r="F14" i="7"/>
  <c r="L14" i="25" s="1"/>
  <c r="F13" i="7"/>
  <c r="L13" i="25" s="1"/>
  <c r="F12" i="7"/>
  <c r="L12" i="25" s="1"/>
  <c r="F11" i="7"/>
  <c r="L11" i="25" s="1"/>
  <c r="F10" i="7"/>
  <c r="L10" i="25" s="1"/>
  <c r="F9" i="7"/>
  <c r="L9" i="25" s="1"/>
  <c r="F8" i="7"/>
  <c r="L8" i="25" s="1"/>
  <c r="F7" i="7"/>
  <c r="L7" i="25" s="1"/>
  <c r="V44" i="7"/>
  <c r="U44" i="7"/>
  <c r="S6" i="7"/>
  <c r="S44" i="7" s="1"/>
  <c r="R6" i="7"/>
  <c r="R44" i="7" s="1"/>
  <c r="P6" i="7"/>
  <c r="P44" i="7" s="1"/>
  <c r="O6" i="7"/>
  <c r="O44" i="7" s="1"/>
  <c r="K44" i="7"/>
  <c r="V5" i="7"/>
  <c r="U5" i="7"/>
  <c r="S5" i="7"/>
  <c r="R5" i="7"/>
  <c r="P5" i="7"/>
  <c r="O5" i="7"/>
  <c r="N5" i="7"/>
  <c r="M5" i="7"/>
  <c r="L5" i="7"/>
  <c r="K5" i="7"/>
  <c r="J5" i="7"/>
  <c r="I5" i="7"/>
  <c r="H5" i="7"/>
  <c r="F43" i="6"/>
  <c r="K43" i="25" s="1"/>
  <c r="F42" i="6"/>
  <c r="K42" i="25" s="1"/>
  <c r="F41" i="6"/>
  <c r="K41" i="25" s="1"/>
  <c r="F40" i="6"/>
  <c r="K40" i="25" s="1"/>
  <c r="F39" i="6"/>
  <c r="K39" i="25" s="1"/>
  <c r="F38" i="6"/>
  <c r="K38" i="25" s="1"/>
  <c r="F37" i="6"/>
  <c r="K37" i="25" s="1"/>
  <c r="F36" i="6"/>
  <c r="K36" i="25" s="1"/>
  <c r="F35" i="6"/>
  <c r="K35" i="25" s="1"/>
  <c r="F34" i="6"/>
  <c r="K34" i="25" s="1"/>
  <c r="F33" i="6"/>
  <c r="K33" i="25" s="1"/>
  <c r="F32" i="6"/>
  <c r="K32" i="25" s="1"/>
  <c r="F31" i="6"/>
  <c r="K31" i="25" s="1"/>
  <c r="F30" i="6"/>
  <c r="K30" i="25" s="1"/>
  <c r="V28" i="6"/>
  <c r="U28" i="6"/>
  <c r="R28" i="6"/>
  <c r="P28" i="6"/>
  <c r="O28" i="6"/>
  <c r="N28" i="6"/>
  <c r="M28" i="6"/>
  <c r="L28" i="6"/>
  <c r="K28" i="6"/>
  <c r="J28" i="6"/>
  <c r="I28" i="6"/>
  <c r="H28" i="6"/>
  <c r="F27" i="6"/>
  <c r="K27" i="25" s="1"/>
  <c r="F26" i="6"/>
  <c r="K26" i="25" s="1"/>
  <c r="F25" i="6"/>
  <c r="K25" i="25" s="1"/>
  <c r="F24" i="6"/>
  <c r="K24" i="25" s="1"/>
  <c r="F23" i="6"/>
  <c r="K23" i="25" s="1"/>
  <c r="F22" i="6"/>
  <c r="K22" i="25" s="1"/>
  <c r="F21" i="6"/>
  <c r="K21" i="25" s="1"/>
  <c r="F20" i="6"/>
  <c r="K20" i="25" s="1"/>
  <c r="F19" i="6"/>
  <c r="K19" i="25" s="1"/>
  <c r="F18" i="6"/>
  <c r="K18" i="25" s="1"/>
  <c r="F17" i="6"/>
  <c r="K17" i="25" s="1"/>
  <c r="F16" i="6"/>
  <c r="K16" i="25" s="1"/>
  <c r="F15" i="6"/>
  <c r="K15" i="25" s="1"/>
  <c r="F14" i="6"/>
  <c r="K14" i="25" s="1"/>
  <c r="F13" i="6"/>
  <c r="K13" i="25" s="1"/>
  <c r="F12" i="6"/>
  <c r="K12" i="25" s="1"/>
  <c r="F11" i="6"/>
  <c r="K11" i="25" s="1"/>
  <c r="F10" i="6"/>
  <c r="K10" i="25" s="1"/>
  <c r="F9" i="6"/>
  <c r="K9" i="25" s="1"/>
  <c r="F8" i="6"/>
  <c r="K8" i="25" s="1"/>
  <c r="F7" i="6"/>
  <c r="K7" i="25" s="1"/>
  <c r="V44" i="6"/>
  <c r="U44" i="6"/>
  <c r="S6" i="6"/>
  <c r="S44" i="6" s="1"/>
  <c r="R6" i="6"/>
  <c r="R44" i="6" s="1"/>
  <c r="P6" i="6"/>
  <c r="P44" i="6" s="1"/>
  <c r="O6" i="6"/>
  <c r="O44" i="6" s="1"/>
  <c r="N6" i="6"/>
  <c r="N44" i="6" s="1"/>
  <c r="M6" i="6"/>
  <c r="M44" i="6" s="1"/>
  <c r="L6" i="6"/>
  <c r="L44" i="6" s="1"/>
  <c r="K6" i="6"/>
  <c r="K44" i="6" s="1"/>
  <c r="J6" i="6"/>
  <c r="J44" i="6"/>
  <c r="I6" i="6"/>
  <c r="I44" i="6" s="1"/>
  <c r="H6" i="6"/>
  <c r="H44" i="6" s="1"/>
  <c r="G6" i="6"/>
  <c r="G44" i="6" s="1"/>
  <c r="V5" i="6"/>
  <c r="U5" i="6"/>
  <c r="U45" i="6" s="1"/>
  <c r="S5" i="6"/>
  <c r="R5" i="6"/>
  <c r="P5" i="6"/>
  <c r="P45" i="6" s="1"/>
  <c r="O5" i="6"/>
  <c r="N5" i="6"/>
  <c r="M5" i="6"/>
  <c r="L5" i="6"/>
  <c r="K5" i="6"/>
  <c r="J5" i="6"/>
  <c r="I5" i="6"/>
  <c r="H5" i="6"/>
  <c r="G5" i="6"/>
  <c r="F43" i="5"/>
  <c r="J43" i="25" s="1"/>
  <c r="F42" i="5"/>
  <c r="J42" i="25" s="1"/>
  <c r="F41" i="5"/>
  <c r="J41" i="25" s="1"/>
  <c r="F40" i="5"/>
  <c r="J40" i="25" s="1"/>
  <c r="F39" i="5"/>
  <c r="J39" i="25" s="1"/>
  <c r="F38" i="5"/>
  <c r="J38" i="25" s="1"/>
  <c r="F37" i="5"/>
  <c r="J37" i="25" s="1"/>
  <c r="F36" i="5"/>
  <c r="J36" i="25" s="1"/>
  <c r="F35" i="5"/>
  <c r="J35" i="25" s="1"/>
  <c r="F34" i="5"/>
  <c r="J34" i="25" s="1"/>
  <c r="F33" i="5"/>
  <c r="J33" i="25" s="1"/>
  <c r="F32" i="5"/>
  <c r="J32" i="25" s="1"/>
  <c r="F31" i="5"/>
  <c r="J31" i="25" s="1"/>
  <c r="F30" i="5"/>
  <c r="J30" i="25" s="1"/>
  <c r="F29" i="5"/>
  <c r="J29" i="25" s="1"/>
  <c r="V28" i="5"/>
  <c r="U28" i="5"/>
  <c r="S28" i="5"/>
  <c r="R28" i="5"/>
  <c r="P28" i="5"/>
  <c r="O28" i="5"/>
  <c r="N28" i="5"/>
  <c r="M28" i="5"/>
  <c r="L28" i="5"/>
  <c r="K28" i="5"/>
  <c r="K45" i="5" s="1"/>
  <c r="J28" i="5"/>
  <c r="I28" i="5"/>
  <c r="H28" i="5"/>
  <c r="H45" i="5" s="1"/>
  <c r="G28" i="5"/>
  <c r="F27" i="5"/>
  <c r="J27" i="25" s="1"/>
  <c r="F26" i="5"/>
  <c r="J26" i="25" s="1"/>
  <c r="F25" i="5"/>
  <c r="J25" i="25" s="1"/>
  <c r="F24" i="5"/>
  <c r="J24" i="25" s="1"/>
  <c r="F23" i="5"/>
  <c r="J23" i="25" s="1"/>
  <c r="F22" i="5"/>
  <c r="J22" i="25" s="1"/>
  <c r="F21" i="5"/>
  <c r="J21" i="25" s="1"/>
  <c r="F20" i="5"/>
  <c r="J20" i="25" s="1"/>
  <c r="F19" i="5"/>
  <c r="J19" i="25" s="1"/>
  <c r="F18" i="5"/>
  <c r="J18" i="25" s="1"/>
  <c r="J16" i="25"/>
  <c r="J13" i="25"/>
  <c r="J12" i="25"/>
  <c r="J8" i="25"/>
  <c r="V44" i="5"/>
  <c r="U44" i="5"/>
  <c r="R6" i="5"/>
  <c r="R44" i="5" s="1"/>
  <c r="P6" i="5"/>
  <c r="P44" i="5" s="1"/>
  <c r="O6" i="5"/>
  <c r="O44" i="5" s="1"/>
  <c r="N6" i="5"/>
  <c r="N44" i="5" s="1"/>
  <c r="M6" i="5"/>
  <c r="M44" i="5" s="1"/>
  <c r="L6" i="5"/>
  <c r="L44" i="5" s="1"/>
  <c r="K6" i="5"/>
  <c r="K44" i="5" s="1"/>
  <c r="J6" i="5"/>
  <c r="J44" i="5" s="1"/>
  <c r="I6" i="5"/>
  <c r="I44" i="5" s="1"/>
  <c r="H6" i="5"/>
  <c r="H44" i="5" s="1"/>
  <c r="G6" i="5"/>
  <c r="G44" i="5" s="1"/>
  <c r="V5" i="5"/>
  <c r="U5" i="5"/>
  <c r="S5" i="5"/>
  <c r="R5" i="5"/>
  <c r="P5" i="5"/>
  <c r="O5" i="5"/>
  <c r="N5" i="5"/>
  <c r="N45" i="5" s="1"/>
  <c r="M5" i="5"/>
  <c r="L5" i="5"/>
  <c r="K5" i="5"/>
  <c r="J5" i="5"/>
  <c r="J45" i="5" s="1"/>
  <c r="I5" i="5"/>
  <c r="H5" i="5"/>
  <c r="G5" i="5"/>
  <c r="P44" i="4"/>
  <c r="F43" i="4"/>
  <c r="I43" i="25" s="1"/>
  <c r="F42" i="4"/>
  <c r="I42" i="25" s="1"/>
  <c r="F41" i="4"/>
  <c r="I41" i="25" s="1"/>
  <c r="F40" i="4"/>
  <c r="I40" i="25" s="1"/>
  <c r="F39" i="4"/>
  <c r="I39" i="25" s="1"/>
  <c r="F38" i="4"/>
  <c r="I38" i="25" s="1"/>
  <c r="F37" i="4"/>
  <c r="I37" i="25" s="1"/>
  <c r="F36" i="4"/>
  <c r="I36" i="25" s="1"/>
  <c r="F35" i="4"/>
  <c r="I35" i="25" s="1"/>
  <c r="F34" i="4"/>
  <c r="I34" i="25" s="1"/>
  <c r="F33" i="4"/>
  <c r="I33" i="25" s="1"/>
  <c r="F32" i="4"/>
  <c r="I32" i="25" s="1"/>
  <c r="F31" i="4"/>
  <c r="I31" i="25" s="1"/>
  <c r="F30" i="4"/>
  <c r="I30" i="25" s="1"/>
  <c r="F29" i="4"/>
  <c r="I29" i="25" s="1"/>
  <c r="V28" i="4"/>
  <c r="U28" i="4"/>
  <c r="R28" i="4"/>
  <c r="P28" i="4"/>
  <c r="O28" i="4"/>
  <c r="N28" i="4"/>
  <c r="M28" i="4"/>
  <c r="L28" i="4"/>
  <c r="K28" i="4"/>
  <c r="J28" i="4"/>
  <c r="I28" i="4"/>
  <c r="H28" i="4"/>
  <c r="G28" i="4"/>
  <c r="F27" i="4"/>
  <c r="I27" i="25" s="1"/>
  <c r="F26" i="4"/>
  <c r="I26" i="25" s="1"/>
  <c r="F25" i="4"/>
  <c r="I25" i="25" s="1"/>
  <c r="F24" i="4"/>
  <c r="I24" i="25" s="1"/>
  <c r="F23" i="4"/>
  <c r="I23" i="25" s="1"/>
  <c r="F22" i="4"/>
  <c r="I22" i="25" s="1"/>
  <c r="F21" i="4"/>
  <c r="I21" i="25" s="1"/>
  <c r="F20" i="4"/>
  <c r="I20" i="25" s="1"/>
  <c r="F19" i="4"/>
  <c r="I19" i="25" s="1"/>
  <c r="F18" i="4"/>
  <c r="I18" i="25" s="1"/>
  <c r="F17" i="4"/>
  <c r="I17" i="25" s="1"/>
  <c r="F16" i="4"/>
  <c r="I16" i="25" s="1"/>
  <c r="F15" i="4"/>
  <c r="I15" i="25" s="1"/>
  <c r="F14" i="4"/>
  <c r="I14" i="25" s="1"/>
  <c r="F13" i="4"/>
  <c r="I13" i="25" s="1"/>
  <c r="F12" i="4"/>
  <c r="I12" i="25" s="1"/>
  <c r="F11" i="4"/>
  <c r="I11" i="25" s="1"/>
  <c r="F10" i="4"/>
  <c r="I10" i="25" s="1"/>
  <c r="F9" i="4"/>
  <c r="F8" i="4"/>
  <c r="I8" i="25" s="1"/>
  <c r="F7" i="4"/>
  <c r="I7" i="25" s="1"/>
  <c r="V44" i="4"/>
  <c r="U44" i="4"/>
  <c r="R6" i="4"/>
  <c r="R44" i="4" s="1"/>
  <c r="O6" i="4"/>
  <c r="O44" i="4" s="1"/>
  <c r="N6" i="4"/>
  <c r="N44" i="4" s="1"/>
  <c r="M6" i="4"/>
  <c r="M44" i="4" s="1"/>
  <c r="L6" i="4"/>
  <c r="L44" i="4" s="1"/>
  <c r="K6" i="4"/>
  <c r="K44" i="4" s="1"/>
  <c r="J6" i="4"/>
  <c r="J44" i="4" s="1"/>
  <c r="I6" i="4"/>
  <c r="I44" i="4"/>
  <c r="H6" i="4"/>
  <c r="H44" i="4" s="1"/>
  <c r="G6" i="4"/>
  <c r="G44" i="4" s="1"/>
  <c r="V5" i="4"/>
  <c r="U5" i="4"/>
  <c r="S5" i="4"/>
  <c r="R5" i="4"/>
  <c r="P5" i="4"/>
  <c r="O5" i="4"/>
  <c r="N5" i="4"/>
  <c r="M5" i="4"/>
  <c r="L5" i="4"/>
  <c r="K5" i="4"/>
  <c r="K45" i="4" s="1"/>
  <c r="J5" i="4"/>
  <c r="I5" i="4"/>
  <c r="H5" i="4"/>
  <c r="G5" i="4"/>
  <c r="F43" i="3"/>
  <c r="H43" i="25" s="1"/>
  <c r="F42" i="3"/>
  <c r="H42" i="25" s="1"/>
  <c r="F41" i="3"/>
  <c r="H41" i="25" s="1"/>
  <c r="F40" i="3"/>
  <c r="H40" i="25" s="1"/>
  <c r="F39" i="3"/>
  <c r="H39" i="25" s="1"/>
  <c r="F38" i="3"/>
  <c r="H38" i="25" s="1"/>
  <c r="F37" i="3"/>
  <c r="H37" i="25" s="1"/>
  <c r="F36" i="3"/>
  <c r="H36" i="25" s="1"/>
  <c r="F35" i="3"/>
  <c r="H35" i="25" s="1"/>
  <c r="F34" i="3"/>
  <c r="H34" i="25" s="1"/>
  <c r="F33" i="3"/>
  <c r="H33" i="25" s="1"/>
  <c r="F32" i="3"/>
  <c r="H32" i="25" s="1"/>
  <c r="F31" i="3"/>
  <c r="H31" i="25" s="1"/>
  <c r="F30" i="3"/>
  <c r="H30" i="25" s="1"/>
  <c r="F29" i="3"/>
  <c r="H29" i="25" s="1"/>
  <c r="V28" i="3"/>
  <c r="U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7" i="3"/>
  <c r="H27" i="25" s="1"/>
  <c r="F26" i="3"/>
  <c r="H26" i="25" s="1"/>
  <c r="F25" i="3"/>
  <c r="H25" i="25" s="1"/>
  <c r="F24" i="3"/>
  <c r="H24" i="25" s="1"/>
  <c r="F23" i="3"/>
  <c r="H23" i="25" s="1"/>
  <c r="F22" i="3"/>
  <c r="H22" i="25" s="1"/>
  <c r="F21" i="3"/>
  <c r="H21" i="25" s="1"/>
  <c r="F20" i="3"/>
  <c r="H20" i="25" s="1"/>
  <c r="F19" i="3"/>
  <c r="H19" i="25" s="1"/>
  <c r="F18" i="3"/>
  <c r="H18" i="25" s="1"/>
  <c r="F17" i="3"/>
  <c r="H17" i="25" s="1"/>
  <c r="F16" i="3"/>
  <c r="H16" i="25" s="1"/>
  <c r="F15" i="3"/>
  <c r="H15" i="25" s="1"/>
  <c r="F14" i="3"/>
  <c r="H14" i="25" s="1"/>
  <c r="F13" i="3"/>
  <c r="H13" i="25" s="1"/>
  <c r="F12" i="3"/>
  <c r="H12" i="25" s="1"/>
  <c r="F11" i="3"/>
  <c r="H11" i="25" s="1"/>
  <c r="F10" i="3"/>
  <c r="H10" i="25" s="1"/>
  <c r="F9" i="3"/>
  <c r="H9" i="25" s="1"/>
  <c r="F8" i="3"/>
  <c r="H8" i="25" s="1"/>
  <c r="F7" i="3"/>
  <c r="H7" i="25" s="1"/>
  <c r="V44" i="3"/>
  <c r="U44" i="3"/>
  <c r="S6" i="3"/>
  <c r="S44" i="3" s="1"/>
  <c r="R6" i="3"/>
  <c r="R44" i="3"/>
  <c r="P6" i="3"/>
  <c r="P44" i="3" s="1"/>
  <c r="O6" i="3"/>
  <c r="O44" i="3"/>
  <c r="N6" i="3"/>
  <c r="N44" i="3"/>
  <c r="M6" i="3"/>
  <c r="M44" i="3" s="1"/>
  <c r="L6" i="3"/>
  <c r="L44" i="3" s="1"/>
  <c r="K6" i="3"/>
  <c r="K44" i="3" s="1"/>
  <c r="J6" i="3"/>
  <c r="J44" i="3" s="1"/>
  <c r="I6" i="3"/>
  <c r="I44" i="3" s="1"/>
  <c r="H6" i="3"/>
  <c r="H44" i="3" s="1"/>
  <c r="G6" i="3"/>
  <c r="G44" i="3" s="1"/>
  <c r="V5" i="3"/>
  <c r="U5" i="3"/>
  <c r="S5" i="3"/>
  <c r="R5" i="3"/>
  <c r="P5" i="3"/>
  <c r="O5" i="3"/>
  <c r="N5" i="3"/>
  <c r="N45" i="3" s="1"/>
  <c r="M5" i="3"/>
  <c r="L5" i="3"/>
  <c r="K5" i="3"/>
  <c r="J5" i="3"/>
  <c r="I5" i="3"/>
  <c r="H5" i="3"/>
  <c r="G5" i="3"/>
  <c r="F43" i="2"/>
  <c r="F43" i="25" s="1"/>
  <c r="F42" i="2"/>
  <c r="F42" i="25" s="1"/>
  <c r="F41" i="2"/>
  <c r="F41" i="25" s="1"/>
  <c r="F40" i="2"/>
  <c r="F40" i="25" s="1"/>
  <c r="F39" i="2"/>
  <c r="F39" i="25" s="1"/>
  <c r="F38" i="2"/>
  <c r="F38" i="25" s="1"/>
  <c r="F37" i="2"/>
  <c r="F37" i="25" s="1"/>
  <c r="F36" i="2"/>
  <c r="F36" i="25" s="1"/>
  <c r="F35" i="2"/>
  <c r="F35" i="25" s="1"/>
  <c r="F34" i="2"/>
  <c r="F34" i="25" s="1"/>
  <c r="F33" i="2"/>
  <c r="F33" i="25" s="1"/>
  <c r="F32" i="2"/>
  <c r="F32" i="25" s="1"/>
  <c r="F31" i="2"/>
  <c r="F30" i="2"/>
  <c r="F30" i="25" s="1"/>
  <c r="F29" i="2"/>
  <c r="F29" i="25" s="1"/>
  <c r="V28" i="2"/>
  <c r="U28" i="2"/>
  <c r="R28" i="2"/>
  <c r="P28" i="2"/>
  <c r="O28" i="2"/>
  <c r="N28" i="2"/>
  <c r="M28" i="2"/>
  <c r="L28" i="2"/>
  <c r="K28" i="2"/>
  <c r="J28" i="2"/>
  <c r="I28" i="2"/>
  <c r="H28" i="2"/>
  <c r="G28" i="2"/>
  <c r="F27" i="2"/>
  <c r="F27" i="25" s="1"/>
  <c r="F26" i="2"/>
  <c r="F26" i="25" s="1"/>
  <c r="F25" i="2"/>
  <c r="F25" i="25" s="1"/>
  <c r="F24" i="2"/>
  <c r="F24" i="25" s="1"/>
  <c r="F23" i="2"/>
  <c r="F23" i="25" s="1"/>
  <c r="F22" i="2"/>
  <c r="F22" i="25" s="1"/>
  <c r="F21" i="2"/>
  <c r="F21" i="25" s="1"/>
  <c r="F20" i="2"/>
  <c r="F20" i="25" s="1"/>
  <c r="F19" i="2"/>
  <c r="F19" i="25" s="1"/>
  <c r="F18" i="2"/>
  <c r="F18" i="25" s="1"/>
  <c r="F17" i="2"/>
  <c r="F17" i="25" s="1"/>
  <c r="F16" i="2"/>
  <c r="F16" i="25" s="1"/>
  <c r="F15" i="2"/>
  <c r="F15" i="25" s="1"/>
  <c r="F14" i="2"/>
  <c r="F14" i="25" s="1"/>
  <c r="F13" i="2"/>
  <c r="F13" i="25" s="1"/>
  <c r="F12" i="2"/>
  <c r="F12" i="25" s="1"/>
  <c r="F11" i="2"/>
  <c r="F11" i="25" s="1"/>
  <c r="F10" i="2"/>
  <c r="F10" i="25" s="1"/>
  <c r="F9" i="2"/>
  <c r="F9" i="25" s="1"/>
  <c r="F8" i="2"/>
  <c r="F8" i="25" s="1"/>
  <c r="F7" i="2"/>
  <c r="F7" i="25" s="1"/>
  <c r="V44" i="2"/>
  <c r="U44" i="2"/>
  <c r="R6" i="2"/>
  <c r="R44" i="2" s="1"/>
  <c r="P6" i="2"/>
  <c r="P44" i="2" s="1"/>
  <c r="O6" i="2"/>
  <c r="O44" i="2" s="1"/>
  <c r="N6" i="2"/>
  <c r="N44" i="2"/>
  <c r="M6" i="2"/>
  <c r="M44" i="2" s="1"/>
  <c r="L6" i="2"/>
  <c r="L44" i="2" s="1"/>
  <c r="K6" i="2"/>
  <c r="K44" i="2" s="1"/>
  <c r="J6" i="2"/>
  <c r="J44" i="2" s="1"/>
  <c r="I6" i="2"/>
  <c r="I44" i="2" s="1"/>
  <c r="H6" i="2"/>
  <c r="H44" i="2" s="1"/>
  <c r="G6" i="2"/>
  <c r="G44" i="2" s="1"/>
  <c r="V5" i="2"/>
  <c r="U5" i="2"/>
  <c r="S5" i="2"/>
  <c r="S45" i="2" s="1"/>
  <c r="R5" i="2"/>
  <c r="P5" i="2"/>
  <c r="O5" i="2"/>
  <c r="N5" i="2"/>
  <c r="M5" i="2"/>
  <c r="L5" i="2"/>
  <c r="L45" i="2" s="1"/>
  <c r="K5" i="2"/>
  <c r="J5" i="2"/>
  <c r="I5" i="2"/>
  <c r="H5" i="2"/>
  <c r="G5" i="2"/>
  <c r="P48" i="23"/>
  <c r="O48" i="23"/>
  <c r="N48" i="23"/>
  <c r="M48" i="23"/>
  <c r="L48" i="23"/>
  <c r="K48" i="23"/>
  <c r="J48" i="23"/>
  <c r="I48" i="23"/>
  <c r="H48" i="23"/>
  <c r="G48" i="23"/>
  <c r="F48" i="23"/>
  <c r="P47" i="23"/>
  <c r="O47" i="23"/>
  <c r="N47" i="23"/>
  <c r="M47" i="23"/>
  <c r="L47" i="23"/>
  <c r="K47" i="23"/>
  <c r="J47" i="23"/>
  <c r="I47" i="23"/>
  <c r="H47" i="23"/>
  <c r="G47" i="23"/>
  <c r="F47" i="23"/>
  <c r="O43" i="23"/>
  <c r="H23" i="23"/>
  <c r="R20" i="25"/>
  <c r="J19" i="23"/>
  <c r="G19" i="23"/>
  <c r="R10" i="36"/>
  <c r="O48" i="25"/>
  <c r="N48" i="25"/>
  <c r="M48" i="25"/>
  <c r="L48" i="25"/>
  <c r="K48" i="25"/>
  <c r="J48" i="25"/>
  <c r="I48" i="25"/>
  <c r="H48" i="25"/>
  <c r="F48" i="25"/>
  <c r="O47" i="25"/>
  <c r="N47" i="25"/>
  <c r="M47" i="25"/>
  <c r="L47" i="25"/>
  <c r="K47" i="25"/>
  <c r="J47" i="25"/>
  <c r="I47" i="25"/>
  <c r="H47" i="25"/>
  <c r="F47" i="25"/>
  <c r="Q44" i="35"/>
  <c r="Q43" i="35"/>
  <c r="Q41" i="35"/>
  <c r="Q40" i="35"/>
  <c r="Q38" i="35"/>
  <c r="Q37" i="35"/>
  <c r="Q36" i="35"/>
  <c r="Q35" i="35"/>
  <c r="N33" i="25"/>
  <c r="Q30" i="35"/>
  <c r="N27" i="26"/>
  <c r="K27" i="26"/>
  <c r="P26" i="26"/>
  <c r="L26" i="26"/>
  <c r="Q27" i="35"/>
  <c r="O25" i="26"/>
  <c r="N25" i="26"/>
  <c r="Q26" i="35"/>
  <c r="P24" i="26"/>
  <c r="O24" i="26"/>
  <c r="J24" i="26"/>
  <c r="Q25" i="35"/>
  <c r="K23" i="26"/>
  <c r="Q24" i="35"/>
  <c r="P22" i="26"/>
  <c r="Q21" i="35"/>
  <c r="O21" i="26"/>
  <c r="N21" i="26"/>
  <c r="X20" i="25"/>
  <c r="P20" i="26" s="1"/>
  <c r="W20" i="25"/>
  <c r="O20" i="26" s="1"/>
  <c r="V20" i="25"/>
  <c r="T20" i="25"/>
  <c r="S20" i="25"/>
  <c r="X19" i="25"/>
  <c r="W19" i="25"/>
  <c r="V19" i="25"/>
  <c r="T19" i="25"/>
  <c r="S19" i="25"/>
  <c r="K19" i="26" s="1"/>
  <c r="R19" i="25"/>
  <c r="Q17" i="35"/>
  <c r="X18" i="25"/>
  <c r="P18" i="26" s="1"/>
  <c r="W18" i="25"/>
  <c r="O18" i="26" s="1"/>
  <c r="V18" i="25"/>
  <c r="T18" i="25"/>
  <c r="S18" i="25"/>
  <c r="R18" i="25"/>
  <c r="N17" i="26"/>
  <c r="Q15" i="35"/>
  <c r="P16" i="26"/>
  <c r="M16" i="26"/>
  <c r="Q14" i="35"/>
  <c r="O15" i="26"/>
  <c r="N15" i="26"/>
  <c r="K15" i="26"/>
  <c r="Q13" i="35"/>
  <c r="Q12" i="35"/>
  <c r="O13" i="26"/>
  <c r="Q11" i="35"/>
  <c r="P12" i="26"/>
  <c r="O12" i="26"/>
  <c r="Q10" i="35"/>
  <c r="O11" i="26"/>
  <c r="N11" i="26"/>
  <c r="K11" i="26"/>
  <c r="J11" i="26"/>
  <c r="Q9" i="35"/>
  <c r="P10" i="26"/>
  <c r="Q8" i="35"/>
  <c r="O9" i="26"/>
  <c r="Q7" i="35"/>
  <c r="I9" i="25"/>
  <c r="P8" i="26"/>
  <c r="L8" i="26"/>
  <c r="Q6" i="35"/>
  <c r="O7" i="26"/>
  <c r="K7" i="26"/>
  <c r="Q5" i="35"/>
  <c r="M49" i="43"/>
  <c r="L34" i="31"/>
  <c r="Q47" i="33"/>
  <c r="P47" i="32"/>
  <c r="R45" i="13"/>
  <c r="R61" i="19"/>
  <c r="N63" i="36" s="1"/>
  <c r="R45" i="20"/>
  <c r="I47" i="31"/>
  <c r="H49" i="43"/>
  <c r="L49" i="43"/>
  <c r="P49" i="43"/>
  <c r="I45" i="13"/>
  <c r="P45" i="41"/>
  <c r="V45" i="16"/>
  <c r="R45" i="19"/>
  <c r="P47" i="35"/>
  <c r="K47" i="33"/>
  <c r="K65" i="33" s="1"/>
  <c r="G3" i="36"/>
  <c r="Q47" i="36"/>
  <c r="J49" i="43"/>
  <c r="N49" i="43"/>
  <c r="K49" i="43"/>
  <c r="R45" i="11"/>
  <c r="M45" i="16"/>
  <c r="O28" i="36"/>
  <c r="S5" i="12"/>
  <c r="P45" i="19"/>
  <c r="R62" i="19"/>
  <c r="N64" i="36" s="1"/>
  <c r="J3" i="33"/>
  <c r="J45" i="14"/>
  <c r="R45" i="14"/>
  <c r="J63" i="33"/>
  <c r="O45" i="18"/>
  <c r="M45" i="18"/>
  <c r="O45" i="19"/>
  <c r="J61" i="33"/>
  <c r="J4" i="36"/>
  <c r="J46" i="36" s="1"/>
  <c r="O3" i="36"/>
  <c r="F8" i="12"/>
  <c r="I8" i="23" s="1"/>
  <c r="H50" i="31"/>
  <c r="G5" i="12"/>
  <c r="M45" i="12"/>
  <c r="N45" i="18"/>
  <c r="J45" i="13"/>
  <c r="S45" i="13"/>
  <c r="M61" i="33"/>
  <c r="P58" i="18"/>
  <c r="R58" i="18" s="1"/>
  <c r="M63" i="36" s="1"/>
  <c r="R56" i="18"/>
  <c r="M61" i="36" s="1"/>
  <c r="K45" i="14"/>
  <c r="J45" i="16"/>
  <c r="R45" i="16"/>
  <c r="J3" i="36"/>
  <c r="H3" i="36"/>
  <c r="V45" i="20"/>
  <c r="P31" i="36"/>
  <c r="G31" i="34" s="1"/>
  <c r="P43" i="36"/>
  <c r="G43" i="34" s="1"/>
  <c r="O45" i="41"/>
  <c r="N45" i="14"/>
  <c r="N45" i="16"/>
  <c r="S45" i="20"/>
  <c r="J28" i="36"/>
  <c r="J47" i="36" s="1"/>
  <c r="J63" i="36"/>
  <c r="P61" i="41"/>
  <c r="R61" i="41" s="1"/>
  <c r="Q44" i="14"/>
  <c r="M12" i="23"/>
  <c r="O44" i="22"/>
  <c r="O45" i="14"/>
  <c r="I28" i="36"/>
  <c r="K29" i="23"/>
  <c r="P12" i="36"/>
  <c r="G12" i="34" s="1"/>
  <c r="N61" i="33"/>
  <c r="P9" i="36"/>
  <c r="G9" i="34" s="1"/>
  <c r="P27" i="36"/>
  <c r="G27" i="34" s="1"/>
  <c r="U5" i="19"/>
  <c r="R59" i="19"/>
  <c r="N61" i="36" s="1"/>
  <c r="J28" i="33"/>
  <c r="P6" i="36"/>
  <c r="G6" i="34" s="1"/>
  <c r="P20" i="36"/>
  <c r="G20" i="34" s="1"/>
  <c r="N45" i="13"/>
  <c r="R45" i="41"/>
  <c r="M45" i="19"/>
  <c r="G5" i="20"/>
  <c r="G45" i="20" s="1"/>
  <c r="F24" i="20"/>
  <c r="P24" i="23" s="1"/>
  <c r="H4" i="36"/>
  <c r="P54" i="13"/>
  <c r="P55" i="13" s="1"/>
  <c r="N63" i="33"/>
  <c r="L30" i="31"/>
  <c r="P18" i="36"/>
  <c r="G18" i="34" s="1"/>
  <c r="P45" i="36"/>
  <c r="G45" i="34" s="1"/>
  <c r="P8" i="36"/>
  <c r="G8" i="34" s="1"/>
  <c r="P22" i="36"/>
  <c r="G22" i="34" s="1"/>
  <c r="P26" i="36"/>
  <c r="G26" i="34" s="1"/>
  <c r="P59" i="12"/>
  <c r="G62" i="33" s="1"/>
  <c r="U44" i="12"/>
  <c r="F9" i="12"/>
  <c r="I9" i="23" s="1"/>
  <c r="F17" i="12"/>
  <c r="I17" i="23" s="1"/>
  <c r="L32" i="31"/>
  <c r="P22" i="33"/>
  <c r="G22" i="31" s="1"/>
  <c r="P7" i="36"/>
  <c r="G7" i="34" s="1"/>
  <c r="P21" i="36"/>
  <c r="G21" i="34" s="1"/>
  <c r="P32" i="36"/>
  <c r="G32" i="34" s="1"/>
  <c r="P38" i="36"/>
  <c r="G38" i="34" s="1"/>
  <c r="P44" i="36"/>
  <c r="G44" i="34" s="1"/>
  <c r="G6" i="12"/>
  <c r="G44" i="12" s="1"/>
  <c r="R56" i="12"/>
  <c r="G61" i="36" s="1"/>
  <c r="P23" i="33"/>
  <c r="G23" i="31" s="1"/>
  <c r="P26" i="33"/>
  <c r="G26" i="31" s="1"/>
  <c r="P30" i="33"/>
  <c r="G30" i="31" s="1"/>
  <c r="P37" i="33"/>
  <c r="G37" i="31" s="1"/>
  <c r="P40" i="33"/>
  <c r="G40" i="31" s="1"/>
  <c r="P11" i="36"/>
  <c r="G11" i="34" s="1"/>
  <c r="P23" i="36"/>
  <c r="G23" i="34" s="1"/>
  <c r="P34" i="36"/>
  <c r="G34" i="34" s="1"/>
  <c r="P40" i="36"/>
  <c r="G40" i="34" s="1"/>
  <c r="P10" i="33"/>
  <c r="G10" i="31" s="1"/>
  <c r="P14" i="33"/>
  <c r="G14" i="31" s="1"/>
  <c r="P18" i="33"/>
  <c r="G18" i="31" s="1"/>
  <c r="P21" i="33"/>
  <c r="G21" i="31" s="1"/>
  <c r="P27" i="33"/>
  <c r="G27" i="31" s="1"/>
  <c r="P34" i="33"/>
  <c r="G34" i="31" s="1"/>
  <c r="P38" i="33"/>
  <c r="G38" i="31" s="1"/>
  <c r="P45" i="33"/>
  <c r="G45" i="31" s="1"/>
  <c r="P13" i="36"/>
  <c r="G13" i="34" s="1"/>
  <c r="P30" i="36"/>
  <c r="G30" i="34" s="1"/>
  <c r="P36" i="36"/>
  <c r="G36" i="34" s="1"/>
  <c r="P42" i="36"/>
  <c r="G42" i="34" s="1"/>
  <c r="L24" i="31"/>
  <c r="L36" i="31"/>
  <c r="Q29" i="35"/>
  <c r="L28" i="35"/>
  <c r="N45" i="10"/>
  <c r="P32" i="26"/>
  <c r="G9" i="23"/>
  <c r="O45" i="4"/>
  <c r="K45" i="24"/>
  <c r="L31" i="31"/>
  <c r="L23" i="31"/>
  <c r="O45" i="7"/>
  <c r="J9" i="25"/>
  <c r="U45" i="24"/>
  <c r="K19" i="31"/>
  <c r="N45" i="7"/>
  <c r="L21" i="31"/>
  <c r="P45" i="4"/>
  <c r="M6" i="22"/>
  <c r="Z10" i="23"/>
  <c r="S8" i="33" s="1"/>
  <c r="N45" i="40"/>
  <c r="T3" i="33"/>
  <c r="P40" i="26"/>
  <c r="N35" i="26"/>
  <c r="L44" i="31"/>
  <c r="L12" i="31"/>
  <c r="L45" i="31"/>
  <c r="K45" i="39"/>
  <c r="L42" i="31"/>
  <c r="P45" i="5"/>
  <c r="P45" i="8"/>
  <c r="L19" i="31"/>
  <c r="M29" i="26"/>
  <c r="O26" i="35"/>
  <c r="F26" i="34" s="1"/>
  <c r="R45" i="8"/>
  <c r="G28" i="32"/>
  <c r="R45" i="7"/>
  <c r="F35" i="39"/>
  <c r="G35" i="23"/>
  <c r="O44" i="35"/>
  <c r="F44" i="34" s="1"/>
  <c r="H4" i="35"/>
  <c r="H46" i="35" s="1"/>
  <c r="O45" i="35"/>
  <c r="F45" i="34" s="1"/>
  <c r="Q18" i="35"/>
  <c r="M28" i="35"/>
  <c r="M47" i="35" s="1"/>
  <c r="R45" i="4"/>
  <c r="O20" i="35"/>
  <c r="F20" i="34" s="1"/>
  <c r="G5" i="7"/>
  <c r="G45" i="7" s="1"/>
  <c r="F20" i="7"/>
  <c r="L20" i="25" s="1"/>
  <c r="O30" i="32"/>
  <c r="F30" i="31" s="1"/>
  <c r="N4" i="35"/>
  <c r="N46" i="35" s="1"/>
  <c r="O12" i="35"/>
  <c r="F12" i="34" s="1"/>
  <c r="N3" i="35"/>
  <c r="R45" i="2"/>
  <c r="F32" i="7"/>
  <c r="L32" i="25" s="1"/>
  <c r="N45" i="9"/>
  <c r="O18" i="32"/>
  <c r="F18" i="31" s="1"/>
  <c r="O17" i="35"/>
  <c r="F17" i="34" s="1"/>
  <c r="K45" i="10"/>
  <c r="R45" i="39"/>
  <c r="O8" i="32"/>
  <c r="F8" i="31" s="1"/>
  <c r="O8" i="35"/>
  <c r="F8" i="34" s="1"/>
  <c r="R45" i="5"/>
  <c r="R45" i="6"/>
  <c r="L16" i="31"/>
  <c r="O26" i="32"/>
  <c r="F26" i="31" s="1"/>
  <c r="P45" i="7"/>
  <c r="L11" i="31"/>
  <c r="O9" i="35"/>
  <c r="F9" i="34" s="1"/>
  <c r="M3" i="35"/>
  <c r="O13" i="35"/>
  <c r="F13" i="34" s="1"/>
  <c r="O39" i="35"/>
  <c r="F39" i="34" s="1"/>
  <c r="S45" i="40"/>
  <c r="G3" i="32"/>
  <c r="G47" i="32" s="1"/>
  <c r="O35" i="35"/>
  <c r="F35" i="34" s="1"/>
  <c r="F4" i="36"/>
  <c r="F46" i="36" s="1"/>
  <c r="O45" i="2"/>
  <c r="R45" i="3"/>
  <c r="R45" i="10"/>
  <c r="O17" i="32"/>
  <c r="F17" i="31" s="1"/>
  <c r="L41" i="31"/>
  <c r="I28" i="35"/>
  <c r="O37" i="35"/>
  <c r="F37" i="34" s="1"/>
  <c r="O41" i="35"/>
  <c r="F41" i="34" s="1"/>
  <c r="H41" i="34" s="1"/>
  <c r="P31" i="33"/>
  <c r="G31" i="31" s="1"/>
  <c r="F28" i="33"/>
  <c r="J28" i="32"/>
  <c r="O45" i="9"/>
  <c r="M3" i="32"/>
  <c r="P6" i="33"/>
  <c r="G6" i="31" s="1"/>
  <c r="O29" i="35"/>
  <c r="F28" i="35"/>
  <c r="F47" i="35" s="1"/>
  <c r="N28" i="35"/>
  <c r="N47" i="35" s="1"/>
  <c r="P45" i="40"/>
  <c r="O45" i="3"/>
  <c r="P5" i="22"/>
  <c r="P45" i="3"/>
  <c r="P45" i="11"/>
  <c r="O6" i="22"/>
  <c r="O5" i="22"/>
  <c r="G4" i="35"/>
  <c r="G46" i="35" s="1"/>
  <c r="G3" i="35"/>
  <c r="O5" i="35"/>
  <c r="R45" i="40"/>
  <c r="F64" i="33"/>
  <c r="P64" i="33" s="1"/>
  <c r="F29" i="6"/>
  <c r="K29" i="25" s="1"/>
  <c r="N45" i="8"/>
  <c r="P45" i="24"/>
  <c r="F36" i="39"/>
  <c r="G36" i="23" s="1"/>
  <c r="O38" i="35"/>
  <c r="F38" i="34" s="1"/>
  <c r="N6" i="24"/>
  <c r="J3" i="32"/>
  <c r="S28" i="32"/>
  <c r="M28" i="32"/>
  <c r="O31" i="35"/>
  <c r="F31" i="34" s="1"/>
  <c r="O34" i="35"/>
  <c r="F34" i="34" s="1"/>
  <c r="F28" i="36"/>
  <c r="F47" i="36" s="1"/>
  <c r="F65" i="36" s="1"/>
  <c r="P29" i="36"/>
  <c r="P28" i="36" s="1"/>
  <c r="G28" i="6"/>
  <c r="G28" i="39"/>
  <c r="G45" i="39" s="1"/>
  <c r="O45" i="39"/>
  <c r="L8" i="31"/>
  <c r="N28" i="32"/>
  <c r="O16" i="35"/>
  <c r="F16" i="34" s="1"/>
  <c r="O11" i="32"/>
  <c r="F11" i="31" s="1"/>
  <c r="L26" i="31"/>
  <c r="P44" i="33"/>
  <c r="G44" i="31" s="1"/>
  <c r="F63" i="33"/>
  <c r="P63" i="33" s="1"/>
  <c r="K4" i="35"/>
  <c r="K46" i="35" s="1"/>
  <c r="J3" i="35"/>
  <c r="J4" i="35"/>
  <c r="J46" i="35" s="1"/>
  <c r="I4" i="35"/>
  <c r="I46" i="35" s="1"/>
  <c r="O23" i="35"/>
  <c r="F23" i="34" s="1"/>
  <c r="G28" i="35"/>
  <c r="O30" i="35"/>
  <c r="F30" i="34" s="1"/>
  <c r="M4" i="35"/>
  <c r="M46" i="35" s="1"/>
  <c r="O10" i="35"/>
  <c r="F10" i="34" s="1"/>
  <c r="F3" i="35"/>
  <c r="U32" i="36"/>
  <c r="V32" i="33"/>
  <c r="O43" i="32"/>
  <c r="F43" i="31" s="1"/>
  <c r="O14" i="35"/>
  <c r="F14" i="34" s="1"/>
  <c r="O18" i="35"/>
  <c r="F18" i="34" s="1"/>
  <c r="O25" i="35"/>
  <c r="F25" i="34" s="1"/>
  <c r="H25" i="34" s="1"/>
  <c r="J28" i="35"/>
  <c r="O31" i="32"/>
  <c r="F31" i="31" s="1"/>
  <c r="I3" i="35"/>
  <c r="O6" i="35"/>
  <c r="F6" i="34" s="1"/>
  <c r="O7" i="35"/>
  <c r="F7" i="34" s="1"/>
  <c r="O27" i="35"/>
  <c r="F27" i="34" s="1"/>
  <c r="O33" i="35"/>
  <c r="F33" i="34" s="1"/>
  <c r="H33" i="34" s="1"/>
  <c r="O43" i="35"/>
  <c r="F43" i="34" s="1"/>
  <c r="H3" i="35"/>
  <c r="L3" i="35"/>
  <c r="O15" i="35"/>
  <c r="F15" i="34" s="1"/>
  <c r="O21" i="35"/>
  <c r="F21" i="34" s="1"/>
  <c r="H28" i="35"/>
  <c r="H47" i="35" s="1"/>
  <c r="O40" i="35"/>
  <c r="F40" i="34" s="1"/>
  <c r="F3" i="36"/>
  <c r="P5" i="36"/>
  <c r="P4" i="36" s="1"/>
  <c r="O33" i="32"/>
  <c r="F33" i="31" s="1"/>
  <c r="H33" i="31" s="1"/>
  <c r="O36" i="35"/>
  <c r="F36" i="34" s="1"/>
  <c r="O42" i="35"/>
  <c r="F42" i="34" s="1"/>
  <c r="F4" i="35"/>
  <c r="F46" i="35" s="1"/>
  <c r="K3" i="35"/>
  <c r="O32" i="35"/>
  <c r="F32" i="34" s="1"/>
  <c r="L4" i="35"/>
  <c r="L46" i="35" s="1"/>
  <c r="O24" i="35"/>
  <c r="F24" i="34" s="1"/>
  <c r="K28" i="35"/>
  <c r="O11" i="35"/>
  <c r="F11" i="34" s="1"/>
  <c r="O22" i="35"/>
  <c r="F22" i="34" s="1"/>
  <c r="L29" i="34"/>
  <c r="P64" i="36"/>
  <c r="M63" i="33"/>
  <c r="P59" i="18"/>
  <c r="R59" i="18" s="1"/>
  <c r="M64" i="36" s="1"/>
  <c r="J64" i="36"/>
  <c r="J64" i="33"/>
  <c r="P51" i="22"/>
  <c r="R59" i="12"/>
  <c r="R51" i="22" s="1"/>
  <c r="F5" i="34"/>
  <c r="F29" i="34"/>
  <c r="I62" i="36"/>
  <c r="N60" i="36"/>
  <c r="U45" i="41"/>
  <c r="F7" i="23"/>
  <c r="P28" i="22"/>
  <c r="O28" i="22"/>
  <c r="P6" i="22"/>
  <c r="U6" i="22"/>
  <c r="V28" i="22"/>
  <c r="U28" i="22"/>
  <c r="P36" i="26"/>
  <c r="U5" i="22"/>
  <c r="S28" i="22"/>
  <c r="Z28" i="23" s="1"/>
  <c r="S28" i="33" s="1"/>
  <c r="S5" i="22"/>
  <c r="S6" i="22"/>
  <c r="V5" i="22"/>
  <c r="V6" i="22"/>
  <c r="P37" i="23"/>
  <c r="I15" i="23"/>
  <c r="S45" i="10"/>
  <c r="F31" i="25"/>
  <c r="Q46" i="35" l="1"/>
  <c r="Q46" i="32"/>
  <c r="K47" i="34"/>
  <c r="G47" i="33"/>
  <c r="G65" i="33" s="1"/>
  <c r="H47" i="33"/>
  <c r="H65" i="33" s="1"/>
  <c r="F47" i="32"/>
  <c r="H64" i="33"/>
  <c r="R55" i="13"/>
  <c r="H64" i="36" s="1"/>
  <c r="P35" i="36"/>
  <c r="G35" i="34" s="1"/>
  <c r="F4" i="32"/>
  <c r="O5" i="32"/>
  <c r="S3" i="32"/>
  <c r="S47" i="32" s="1"/>
  <c r="O45" i="11"/>
  <c r="S45" i="18"/>
  <c r="U45" i="18"/>
  <c r="K45" i="19"/>
  <c r="N3" i="33"/>
  <c r="P8" i="33"/>
  <c r="G8" i="31" s="1"/>
  <c r="P16" i="33"/>
  <c r="G16" i="31" s="1"/>
  <c r="P34" i="26"/>
  <c r="P42" i="26"/>
  <c r="M8" i="26"/>
  <c r="M24" i="26"/>
  <c r="J4" i="32"/>
  <c r="J46" i="32" s="1"/>
  <c r="H63" i="33"/>
  <c r="K47" i="35"/>
  <c r="K28" i="32"/>
  <c r="O7" i="32"/>
  <c r="F7" i="31" s="1"/>
  <c r="I4" i="32"/>
  <c r="I46" i="32" s="1"/>
  <c r="H4" i="32"/>
  <c r="H46" i="32" s="1"/>
  <c r="K33" i="31"/>
  <c r="H61" i="33"/>
  <c r="K45" i="3"/>
  <c r="O45" i="5"/>
  <c r="L45" i="19"/>
  <c r="P24" i="36"/>
  <c r="G24" i="34" s="1"/>
  <c r="G28" i="36"/>
  <c r="O12" i="32"/>
  <c r="F12" i="31" s="1"/>
  <c r="F3" i="31" s="1"/>
  <c r="F47" i="31" s="1"/>
  <c r="R54" i="13"/>
  <c r="H63" i="36" s="1"/>
  <c r="K4" i="32"/>
  <c r="K46" i="32" s="1"/>
  <c r="P29" i="33"/>
  <c r="O4" i="33"/>
  <c r="O46" i="33" s="1"/>
  <c r="J47" i="33"/>
  <c r="J65" i="33" s="1"/>
  <c r="N45" i="4"/>
  <c r="P45" i="14"/>
  <c r="H45" i="16"/>
  <c r="M28" i="33"/>
  <c r="M47" i="33" s="1"/>
  <c r="P43" i="33"/>
  <c r="G43" i="31" s="1"/>
  <c r="L36" i="26"/>
  <c r="O45" i="22"/>
  <c r="J47" i="35"/>
  <c r="K3" i="32"/>
  <c r="K47" i="32" s="1"/>
  <c r="M47" i="32"/>
  <c r="F47" i="33"/>
  <c r="L3" i="32"/>
  <c r="L47" i="32" s="1"/>
  <c r="P9" i="33"/>
  <c r="G9" i="31" s="1"/>
  <c r="O45" i="13"/>
  <c r="P45" i="13"/>
  <c r="H45" i="41"/>
  <c r="P37" i="36"/>
  <c r="G37" i="34" s="1"/>
  <c r="P39" i="36"/>
  <c r="G39" i="34" s="1"/>
  <c r="N29" i="26"/>
  <c r="N37" i="26"/>
  <c r="G4" i="32"/>
  <c r="G46" i="32" s="1"/>
  <c r="M64" i="33"/>
  <c r="L29" i="31"/>
  <c r="L28" i="31" s="1"/>
  <c r="N3" i="32"/>
  <c r="N47" i="32" s="1"/>
  <c r="F4" i="33"/>
  <c r="F46" i="33" s="1"/>
  <c r="P5" i="33"/>
  <c r="M4" i="33"/>
  <c r="M46" i="33" s="1"/>
  <c r="H4" i="33"/>
  <c r="H46" i="33" s="1"/>
  <c r="P45" i="2"/>
  <c r="J45" i="7"/>
  <c r="L45" i="10"/>
  <c r="V45" i="10"/>
  <c r="M45" i="20"/>
  <c r="P11" i="33"/>
  <c r="G11" i="31" s="1"/>
  <c r="P15" i="33"/>
  <c r="G15" i="31" s="1"/>
  <c r="H15" i="31" s="1"/>
  <c r="P30" i="26"/>
  <c r="P38" i="26"/>
  <c r="M12" i="26"/>
  <c r="M20" i="26"/>
  <c r="S4" i="32"/>
  <c r="G29" i="34"/>
  <c r="G28" i="34" s="1"/>
  <c r="P46" i="36"/>
  <c r="P50" i="22"/>
  <c r="N45" i="20"/>
  <c r="P62" i="41"/>
  <c r="R62" i="41" s="1"/>
  <c r="O29" i="32"/>
  <c r="F29" i="31" s="1"/>
  <c r="H45" i="9"/>
  <c r="O45" i="10"/>
  <c r="M45" i="11"/>
  <c r="O45" i="16"/>
  <c r="P45" i="18"/>
  <c r="J46" i="33"/>
  <c r="P35" i="33"/>
  <c r="G35" i="31" s="1"/>
  <c r="P42" i="33"/>
  <c r="G42" i="31" s="1"/>
  <c r="K49" i="31"/>
  <c r="G4" i="36"/>
  <c r="G46" i="36" s="1"/>
  <c r="O4" i="36"/>
  <c r="O46" i="36" s="1"/>
  <c r="P14" i="36"/>
  <c r="G14" i="34" s="1"/>
  <c r="P15" i="36"/>
  <c r="G15" i="34" s="1"/>
  <c r="H15" i="34" s="1"/>
  <c r="P16" i="36"/>
  <c r="G16" i="34" s="1"/>
  <c r="L32" i="26"/>
  <c r="L40" i="26"/>
  <c r="V45" i="24"/>
  <c r="G45" i="9"/>
  <c r="S45" i="7"/>
  <c r="S45" i="3"/>
  <c r="F6" i="25"/>
  <c r="F44" i="25" s="1"/>
  <c r="S45" i="19"/>
  <c r="N30" i="26"/>
  <c r="N38" i="26"/>
  <c r="S45" i="41"/>
  <c r="S45" i="14"/>
  <c r="K45" i="12"/>
  <c r="J45" i="41"/>
  <c r="H45" i="14"/>
  <c r="V45" i="14"/>
  <c r="V45" i="13"/>
  <c r="I45" i="11"/>
  <c r="P48" i="25"/>
  <c r="F48" i="26" s="1"/>
  <c r="I45" i="8"/>
  <c r="L45" i="8"/>
  <c r="U45" i="8"/>
  <c r="V45" i="8"/>
  <c r="K45" i="7"/>
  <c r="U45" i="7"/>
  <c r="V45" i="7"/>
  <c r="M30" i="26"/>
  <c r="O31" i="26"/>
  <c r="M34" i="26"/>
  <c r="O35" i="26"/>
  <c r="M38" i="26"/>
  <c r="M42" i="26"/>
  <c r="O43" i="26"/>
  <c r="J45" i="4"/>
  <c r="V45" i="4"/>
  <c r="U45" i="3"/>
  <c r="U45" i="2"/>
  <c r="P19" i="26"/>
  <c r="P27" i="26"/>
  <c r="H6" i="31"/>
  <c r="K45" i="20"/>
  <c r="O16" i="26"/>
  <c r="O10" i="26"/>
  <c r="O14" i="26"/>
  <c r="O22" i="26"/>
  <c r="O26" i="26"/>
  <c r="M19" i="26"/>
  <c r="M23" i="26"/>
  <c r="M27" i="26"/>
  <c r="M45" i="5"/>
  <c r="K9" i="26"/>
  <c r="J16" i="26"/>
  <c r="O47" i="36"/>
  <c r="O65" i="36" s="1"/>
  <c r="G4" i="33"/>
  <c r="G46" i="33" s="1"/>
  <c r="P7" i="33"/>
  <c r="G7" i="31" s="1"/>
  <c r="O28" i="35"/>
  <c r="F5" i="31"/>
  <c r="I47" i="35"/>
  <c r="G47" i="35"/>
  <c r="J47" i="32"/>
  <c r="H45" i="2"/>
  <c r="O45" i="6"/>
  <c r="O45" i="24"/>
  <c r="G61" i="33"/>
  <c r="R58" i="12"/>
  <c r="K39" i="31"/>
  <c r="I3" i="33"/>
  <c r="I4" i="33"/>
  <c r="I46" i="33" s="1"/>
  <c r="H28" i="36"/>
  <c r="H47" i="36" s="1"/>
  <c r="H46" i="36"/>
  <c r="M28" i="36"/>
  <c r="G47" i="36"/>
  <c r="N28" i="36"/>
  <c r="F65" i="33"/>
  <c r="O6" i="24"/>
  <c r="O44" i="24" s="1"/>
  <c r="H45" i="31"/>
  <c r="J65" i="36"/>
  <c r="H34" i="31"/>
  <c r="N4" i="33"/>
  <c r="N46" i="33" s="1"/>
  <c r="I3" i="36"/>
  <c r="I4" i="36"/>
  <c r="I46" i="36" s="1"/>
  <c r="N3" i="36"/>
  <c r="N4" i="36"/>
  <c r="N46" i="36" s="1"/>
  <c r="M3" i="36"/>
  <c r="M4" i="36"/>
  <c r="M46" i="36" s="1"/>
  <c r="F28" i="31"/>
  <c r="L47" i="35"/>
  <c r="I47" i="36"/>
  <c r="P61" i="14"/>
  <c r="I61" i="33"/>
  <c r="R59" i="14"/>
  <c r="I61" i="36" s="1"/>
  <c r="I28" i="33"/>
  <c r="I47" i="33" s="1"/>
  <c r="N28" i="33"/>
  <c r="N47" i="33" s="1"/>
  <c r="N65" i="33" s="1"/>
  <c r="V45" i="3"/>
  <c r="L45" i="4"/>
  <c r="M45" i="8"/>
  <c r="J5" i="24"/>
  <c r="M45" i="40"/>
  <c r="K45" i="11"/>
  <c r="J45" i="12"/>
  <c r="N45" i="12"/>
  <c r="I45" i="12"/>
  <c r="U45" i="12"/>
  <c r="M45" i="13"/>
  <c r="I45" i="14"/>
  <c r="M45" i="14"/>
  <c r="I45" i="18"/>
  <c r="L45" i="18"/>
  <c r="H49" i="34"/>
  <c r="I49" i="43"/>
  <c r="S45" i="6"/>
  <c r="M25" i="26"/>
  <c r="P43" i="26"/>
  <c r="I47" i="34"/>
  <c r="O33" i="26"/>
  <c r="M45" i="6"/>
  <c r="N45" i="6"/>
  <c r="J45" i="8"/>
  <c r="S45" i="8"/>
  <c r="K45" i="8"/>
  <c r="J45" i="9"/>
  <c r="J45" i="10"/>
  <c r="U45" i="13"/>
  <c r="L45" i="14"/>
  <c r="G45" i="16"/>
  <c r="L33" i="31"/>
  <c r="L35" i="31"/>
  <c r="H45" i="10"/>
  <c r="Q47" i="23"/>
  <c r="G47" i="26" s="1"/>
  <c r="F6" i="14"/>
  <c r="L42" i="26"/>
  <c r="F6" i="20"/>
  <c r="Q6" i="20" s="1"/>
  <c r="Q44" i="20" s="1"/>
  <c r="H45" i="20"/>
  <c r="L45" i="20"/>
  <c r="N9" i="26"/>
  <c r="L18" i="26"/>
  <c r="L20" i="26"/>
  <c r="L22" i="26"/>
  <c r="N7" i="26"/>
  <c r="N13" i="26"/>
  <c r="L16" i="26"/>
  <c r="J19" i="26"/>
  <c r="L12" i="26"/>
  <c r="N19" i="26"/>
  <c r="N23" i="26"/>
  <c r="J45" i="19"/>
  <c r="U28" i="23"/>
  <c r="N40" i="26"/>
  <c r="L37" i="26"/>
  <c r="H45" i="18"/>
  <c r="I45" i="41"/>
  <c r="L28" i="22"/>
  <c r="L6" i="23"/>
  <c r="G45" i="14"/>
  <c r="F5" i="14"/>
  <c r="Q5" i="14" s="1"/>
  <c r="Q45" i="14" s="1"/>
  <c r="K7" i="23"/>
  <c r="G45" i="13"/>
  <c r="L45" i="12"/>
  <c r="S45" i="12"/>
  <c r="Q19" i="26"/>
  <c r="G45" i="12"/>
  <c r="F5" i="12"/>
  <c r="J8" i="26"/>
  <c r="Q11" i="26"/>
  <c r="F6" i="11"/>
  <c r="Q6" i="11" s="1"/>
  <c r="Q44" i="11" s="1"/>
  <c r="I45" i="39"/>
  <c r="Q33" i="26"/>
  <c r="Q41" i="26"/>
  <c r="Q29" i="26"/>
  <c r="L10" i="26"/>
  <c r="L24" i="26"/>
  <c r="K12" i="26"/>
  <c r="K13" i="26"/>
  <c r="L14" i="26"/>
  <c r="M14" i="26"/>
  <c r="M10" i="26"/>
  <c r="M18" i="26"/>
  <c r="M22" i="26"/>
  <c r="U5" i="23"/>
  <c r="U45" i="23" s="1"/>
  <c r="K14" i="26"/>
  <c r="F5" i="10"/>
  <c r="Q5" i="10" s="1"/>
  <c r="F28" i="9"/>
  <c r="K45" i="9"/>
  <c r="F6" i="9"/>
  <c r="F5" i="9"/>
  <c r="Q5" i="9" s="1"/>
  <c r="S45" i="9"/>
  <c r="R39" i="35"/>
  <c r="G45" i="8"/>
  <c r="O39" i="26"/>
  <c r="J6" i="24"/>
  <c r="J44" i="24" s="1"/>
  <c r="I45" i="7"/>
  <c r="K45" i="6"/>
  <c r="F28" i="6"/>
  <c r="Q28" i="6" s="1"/>
  <c r="J45" i="6"/>
  <c r="G45" i="5"/>
  <c r="N34" i="26"/>
  <c r="S45" i="5"/>
  <c r="I45" i="4"/>
  <c r="L45" i="3"/>
  <c r="L5" i="24"/>
  <c r="G45" i="3"/>
  <c r="J45" i="3"/>
  <c r="H45" i="3"/>
  <c r="Y32" i="25"/>
  <c r="Q32" i="26" s="1"/>
  <c r="P47" i="25"/>
  <c r="F47" i="26" s="1"/>
  <c r="N28" i="24"/>
  <c r="M36" i="26"/>
  <c r="M40" i="26"/>
  <c r="J28" i="24"/>
  <c r="J45" i="24" s="1"/>
  <c r="P31" i="26"/>
  <c r="P35" i="26"/>
  <c r="P39" i="26"/>
  <c r="M45" i="2"/>
  <c r="M33" i="26"/>
  <c r="M41" i="26"/>
  <c r="J45" i="2"/>
  <c r="N45" i="2"/>
  <c r="M5" i="24"/>
  <c r="N5" i="24"/>
  <c r="M9" i="26"/>
  <c r="M11" i="26"/>
  <c r="M13" i="26"/>
  <c r="M15" i="26"/>
  <c r="M17" i="26"/>
  <c r="M21" i="26"/>
  <c r="X5" i="25"/>
  <c r="U45" i="20"/>
  <c r="V45" i="19"/>
  <c r="V45" i="18"/>
  <c r="U45" i="16"/>
  <c r="V44" i="22"/>
  <c r="V45" i="41"/>
  <c r="V45" i="12"/>
  <c r="U44" i="22"/>
  <c r="V45" i="9"/>
  <c r="U45" i="4"/>
  <c r="K45" i="40"/>
  <c r="H45" i="40"/>
  <c r="I6" i="22"/>
  <c r="J30" i="26"/>
  <c r="J38" i="26"/>
  <c r="J42" i="26"/>
  <c r="K38" i="26"/>
  <c r="F5" i="20"/>
  <c r="Q5" i="20" s="1"/>
  <c r="J45" i="20"/>
  <c r="Q16" i="26"/>
  <c r="G45" i="19"/>
  <c r="J39" i="26"/>
  <c r="I45" i="19"/>
  <c r="K29" i="26"/>
  <c r="K33" i="26"/>
  <c r="J36" i="26"/>
  <c r="K37" i="26"/>
  <c r="K41" i="26"/>
  <c r="K45" i="18"/>
  <c r="J10" i="26"/>
  <c r="K16" i="26"/>
  <c r="F5" i="18"/>
  <c r="Q5" i="18" s="1"/>
  <c r="K10" i="26"/>
  <c r="J14" i="26"/>
  <c r="Q34" i="26"/>
  <c r="Q30" i="26"/>
  <c r="Q38" i="26"/>
  <c r="Q42" i="26"/>
  <c r="I18" i="26"/>
  <c r="K24" i="26"/>
  <c r="J27" i="26"/>
  <c r="L28" i="23"/>
  <c r="F28" i="41"/>
  <c r="Q28" i="41" s="1"/>
  <c r="G45" i="41"/>
  <c r="Q21" i="26"/>
  <c r="Q23" i="26"/>
  <c r="Q25" i="26"/>
  <c r="Q26" i="26"/>
  <c r="F28" i="14"/>
  <c r="F45" i="14" s="1"/>
  <c r="F44" i="14"/>
  <c r="H45" i="13"/>
  <c r="J28" i="23"/>
  <c r="J6" i="23"/>
  <c r="J44" i="23" s="1"/>
  <c r="I28" i="23"/>
  <c r="H45" i="12"/>
  <c r="S45" i="11"/>
  <c r="H28" i="23"/>
  <c r="F28" i="11"/>
  <c r="Q28" i="11" s="1"/>
  <c r="G45" i="11"/>
  <c r="H6" i="23"/>
  <c r="H44" i="23" s="1"/>
  <c r="F28" i="23"/>
  <c r="M31" i="26"/>
  <c r="M35" i="26"/>
  <c r="M39" i="26"/>
  <c r="M43" i="26"/>
  <c r="K28" i="22"/>
  <c r="I40" i="26"/>
  <c r="J45" i="40"/>
  <c r="J31" i="26"/>
  <c r="K36" i="26"/>
  <c r="K40" i="26"/>
  <c r="Q29" i="23"/>
  <c r="R29" i="33" s="1"/>
  <c r="K34" i="26"/>
  <c r="J18" i="26"/>
  <c r="J22" i="26"/>
  <c r="J26" i="26"/>
  <c r="K18" i="26"/>
  <c r="K20" i="26"/>
  <c r="K22" i="26"/>
  <c r="K26" i="26"/>
  <c r="F12" i="22"/>
  <c r="I45" i="40"/>
  <c r="O28" i="25"/>
  <c r="L6" i="24"/>
  <c r="L44" i="24" s="1"/>
  <c r="G45" i="10"/>
  <c r="N28" i="25"/>
  <c r="F5" i="8"/>
  <c r="Q5" i="8" s="1"/>
  <c r="H45" i="8"/>
  <c r="M45" i="7"/>
  <c r="L28" i="25"/>
  <c r="L45" i="7"/>
  <c r="H45" i="7"/>
  <c r="F6" i="7"/>
  <c r="F44" i="7" s="1"/>
  <c r="J28" i="25"/>
  <c r="L45" i="5"/>
  <c r="H45" i="4"/>
  <c r="I29" i="26"/>
  <c r="G45" i="4"/>
  <c r="S45" i="4"/>
  <c r="M45" i="4"/>
  <c r="N42" i="26"/>
  <c r="K31" i="26"/>
  <c r="K35" i="26"/>
  <c r="K39" i="26"/>
  <c r="L29" i="26"/>
  <c r="L33" i="26"/>
  <c r="L41" i="26"/>
  <c r="L43" i="26"/>
  <c r="M45" i="3"/>
  <c r="L11" i="26"/>
  <c r="F14" i="24"/>
  <c r="F15" i="24"/>
  <c r="F17" i="24"/>
  <c r="F6" i="3"/>
  <c r="Q6" i="3" s="1"/>
  <c r="Q44" i="3" s="1"/>
  <c r="F13" i="24"/>
  <c r="I10" i="26"/>
  <c r="I45" i="3"/>
  <c r="I45" i="2"/>
  <c r="I35" i="26"/>
  <c r="J37" i="26"/>
  <c r="F29" i="24"/>
  <c r="F33" i="24"/>
  <c r="F34" i="24"/>
  <c r="F35" i="24"/>
  <c r="F36" i="24"/>
  <c r="F37" i="24"/>
  <c r="F38" i="24"/>
  <c r="F39" i="24"/>
  <c r="F40" i="24"/>
  <c r="F41" i="24"/>
  <c r="F42" i="24"/>
  <c r="F43" i="24"/>
  <c r="F25" i="24"/>
  <c r="F27" i="24"/>
  <c r="P28" i="23"/>
  <c r="F28" i="20"/>
  <c r="P6" i="23"/>
  <c r="O28" i="23"/>
  <c r="F28" i="19"/>
  <c r="Q28" i="19" s="1"/>
  <c r="I43" i="26"/>
  <c r="R36" i="36"/>
  <c r="O5" i="23"/>
  <c r="O6" i="23"/>
  <c r="O44" i="23" s="1"/>
  <c r="F6" i="19"/>
  <c r="N28" i="23"/>
  <c r="F28" i="18"/>
  <c r="Q28" i="18" s="1"/>
  <c r="J45" i="18"/>
  <c r="G45" i="18"/>
  <c r="Q35" i="23"/>
  <c r="R36" i="33" s="1"/>
  <c r="I45" i="16"/>
  <c r="L44" i="23"/>
  <c r="K45" i="41"/>
  <c r="L5" i="23"/>
  <c r="F6" i="41"/>
  <c r="F5" i="41"/>
  <c r="Q22" i="23"/>
  <c r="G22" i="26" s="1"/>
  <c r="K28" i="23"/>
  <c r="Q40" i="23"/>
  <c r="G40" i="26" s="1"/>
  <c r="Q34" i="23"/>
  <c r="G34" i="26" s="1"/>
  <c r="K9" i="23"/>
  <c r="F28" i="13"/>
  <c r="Q28" i="13" s="1"/>
  <c r="J5" i="23"/>
  <c r="F6" i="13"/>
  <c r="F5" i="13"/>
  <c r="Q19" i="23"/>
  <c r="R17" i="33" s="1"/>
  <c r="F28" i="12"/>
  <c r="X28" i="23"/>
  <c r="J44" i="22"/>
  <c r="Q39" i="23"/>
  <c r="R41" i="33" s="1"/>
  <c r="I31" i="26"/>
  <c r="J33" i="26"/>
  <c r="J41" i="26"/>
  <c r="I6" i="23"/>
  <c r="I44" i="23" s="1"/>
  <c r="F6" i="12"/>
  <c r="F44" i="12" s="1"/>
  <c r="I5" i="23"/>
  <c r="Q9" i="23"/>
  <c r="R7" i="33" s="1"/>
  <c r="Q27" i="23"/>
  <c r="G27" i="26" s="1"/>
  <c r="Q43" i="23"/>
  <c r="R45" i="33" s="1"/>
  <c r="Q38" i="23"/>
  <c r="G38" i="26" s="1"/>
  <c r="H5" i="23"/>
  <c r="H45" i="23" s="1"/>
  <c r="F44" i="11"/>
  <c r="F5" i="11"/>
  <c r="Q12" i="23"/>
  <c r="R10" i="33" s="1"/>
  <c r="Q16" i="23"/>
  <c r="R14" i="33" s="1"/>
  <c r="Q11" i="23"/>
  <c r="R9" i="33" s="1"/>
  <c r="I30" i="26"/>
  <c r="F28" i="39"/>
  <c r="Q28" i="39" s="1"/>
  <c r="J45" i="39"/>
  <c r="N45" i="39"/>
  <c r="G28" i="23"/>
  <c r="G6" i="23"/>
  <c r="G44" i="23" s="1"/>
  <c r="F5" i="39"/>
  <c r="Q10" i="23"/>
  <c r="G10" i="26" s="1"/>
  <c r="Q20" i="23"/>
  <c r="R18" i="33" s="1"/>
  <c r="Q26" i="23"/>
  <c r="G26" i="26" s="1"/>
  <c r="F6" i="39"/>
  <c r="Q6" i="39" s="1"/>
  <c r="Q44" i="39" s="1"/>
  <c r="L17" i="26"/>
  <c r="N18" i="26"/>
  <c r="L21" i="26"/>
  <c r="N22" i="26"/>
  <c r="L25" i="26"/>
  <c r="N26" i="26"/>
  <c r="H45" i="39"/>
  <c r="G5" i="23"/>
  <c r="R28" i="36"/>
  <c r="F28" i="40"/>
  <c r="Q28" i="40" s="1"/>
  <c r="F5" i="40"/>
  <c r="P7" i="26"/>
  <c r="L9" i="26"/>
  <c r="I21" i="26"/>
  <c r="P23" i="26"/>
  <c r="V6" i="23"/>
  <c r="V44" i="23" s="1"/>
  <c r="L7" i="26"/>
  <c r="J17" i="26"/>
  <c r="J25" i="26"/>
  <c r="J9" i="26"/>
  <c r="F28" i="10"/>
  <c r="Q28" i="10" s="1"/>
  <c r="I45" i="10"/>
  <c r="M45" i="10"/>
  <c r="O6" i="25"/>
  <c r="O44" i="25" s="1"/>
  <c r="O5" i="25"/>
  <c r="I12" i="26"/>
  <c r="F16" i="24"/>
  <c r="I13" i="26"/>
  <c r="F6" i="10"/>
  <c r="Q6" i="10" s="1"/>
  <c r="Q44" i="10" s="1"/>
  <c r="M45" i="9"/>
  <c r="N5" i="25"/>
  <c r="N6" i="25"/>
  <c r="N44" i="25" s="1"/>
  <c r="M28" i="25"/>
  <c r="F28" i="8"/>
  <c r="M5" i="25"/>
  <c r="I23" i="26"/>
  <c r="F6" i="8"/>
  <c r="M6" i="25"/>
  <c r="M44" i="25" s="1"/>
  <c r="F28" i="7"/>
  <c r="Q28" i="7" s="1"/>
  <c r="Q31" i="35"/>
  <c r="Q28" i="35" s="1"/>
  <c r="L6" i="25"/>
  <c r="L44" i="25" s="1"/>
  <c r="L5" i="25"/>
  <c r="F5" i="7"/>
  <c r="Q5" i="7" s="1"/>
  <c r="G45" i="6"/>
  <c r="F28" i="5"/>
  <c r="Q28" i="5" s="1"/>
  <c r="J6" i="25"/>
  <c r="J44" i="25" s="1"/>
  <c r="J5" i="25"/>
  <c r="I45" i="5"/>
  <c r="I22" i="26"/>
  <c r="Q16" i="35"/>
  <c r="Q3" i="35" s="1"/>
  <c r="V6" i="25"/>
  <c r="V44" i="25" s="1"/>
  <c r="I26" i="26"/>
  <c r="F6" i="5"/>
  <c r="F5" i="5"/>
  <c r="I28" i="25"/>
  <c r="I34" i="26"/>
  <c r="F32" i="24"/>
  <c r="F28" i="4"/>
  <c r="Q28" i="4" s="1"/>
  <c r="F5" i="4"/>
  <c r="F6" i="4"/>
  <c r="I24" i="26"/>
  <c r="I7" i="26"/>
  <c r="W6" i="25"/>
  <c r="W44" i="25" s="1"/>
  <c r="F28" i="3"/>
  <c r="P29" i="25"/>
  <c r="F29" i="26" s="1"/>
  <c r="I38" i="26"/>
  <c r="P43" i="25"/>
  <c r="Q45" i="35" s="1"/>
  <c r="P31" i="25"/>
  <c r="F31" i="26" s="1"/>
  <c r="H28" i="25"/>
  <c r="I20" i="26"/>
  <c r="F5" i="3"/>
  <c r="Q20" i="35"/>
  <c r="H5" i="25"/>
  <c r="H6" i="25"/>
  <c r="H44" i="25" s="1"/>
  <c r="P10" i="25"/>
  <c r="Q8" i="32" s="1"/>
  <c r="P14" i="25"/>
  <c r="F14" i="26" s="1"/>
  <c r="P18" i="25"/>
  <c r="Q16" i="32" s="1"/>
  <c r="P22" i="25"/>
  <c r="F22" i="26" s="1"/>
  <c r="P26" i="25"/>
  <c r="Q27" i="32" s="1"/>
  <c r="F22" i="24"/>
  <c r="F23" i="24"/>
  <c r="F24" i="24"/>
  <c r="F26" i="24"/>
  <c r="U6" i="25"/>
  <c r="U44" i="25" s="1"/>
  <c r="P7" i="25"/>
  <c r="Q5" i="32" s="1"/>
  <c r="P23" i="25"/>
  <c r="F23" i="26" s="1"/>
  <c r="P12" i="25"/>
  <c r="F12" i="26" s="1"/>
  <c r="P27" i="25"/>
  <c r="F27" i="26" s="1"/>
  <c r="P9" i="25"/>
  <c r="F9" i="26" s="1"/>
  <c r="I37" i="26"/>
  <c r="I41" i="26"/>
  <c r="G45" i="2"/>
  <c r="Q6" i="25"/>
  <c r="Q44" i="25" s="1"/>
  <c r="F5" i="2"/>
  <c r="Q5" i="2" s="1"/>
  <c r="I15" i="26"/>
  <c r="F6" i="2"/>
  <c r="P21" i="25"/>
  <c r="Q20" i="32" s="1"/>
  <c r="I14" i="26"/>
  <c r="F5" i="25"/>
  <c r="X28" i="25"/>
  <c r="N44" i="24"/>
  <c r="P34" i="25"/>
  <c r="Q35" i="32" s="1"/>
  <c r="J32" i="26"/>
  <c r="P32" i="25"/>
  <c r="Q32" i="32" s="1"/>
  <c r="J40" i="26"/>
  <c r="O37" i="26"/>
  <c r="O41" i="26"/>
  <c r="T28" i="25"/>
  <c r="F28" i="2"/>
  <c r="Q28" i="2" s="1"/>
  <c r="R28" i="25"/>
  <c r="K45" i="2"/>
  <c r="V5" i="25"/>
  <c r="T5" i="25"/>
  <c r="U5" i="25"/>
  <c r="P14" i="26"/>
  <c r="T6" i="25"/>
  <c r="T44" i="25" s="1"/>
  <c r="X6" i="25"/>
  <c r="X44" i="25" s="1"/>
  <c r="F20" i="24"/>
  <c r="F19" i="24"/>
  <c r="S45" i="16"/>
  <c r="Q39" i="26"/>
  <c r="Q17" i="26"/>
  <c r="S45" i="39"/>
  <c r="S44" i="22"/>
  <c r="S45" i="22"/>
  <c r="R28" i="32"/>
  <c r="R4" i="32"/>
  <c r="R6" i="35"/>
  <c r="R4" i="35" s="1"/>
  <c r="S29" i="35"/>
  <c r="R28" i="35"/>
  <c r="K23" i="31"/>
  <c r="R3" i="32"/>
  <c r="Q36" i="26"/>
  <c r="Q10" i="26"/>
  <c r="Q20" i="26"/>
  <c r="Q14" i="26"/>
  <c r="Q22" i="26"/>
  <c r="Q27" i="26"/>
  <c r="Q18" i="26"/>
  <c r="Q9" i="26"/>
  <c r="P30" i="25"/>
  <c r="F28" i="25"/>
  <c r="P5" i="23"/>
  <c r="Q24" i="23"/>
  <c r="R25" i="33" s="1"/>
  <c r="I6" i="25"/>
  <c r="I44" i="25" s="1"/>
  <c r="P8" i="25"/>
  <c r="I5" i="25"/>
  <c r="F3" i="34"/>
  <c r="F28" i="34"/>
  <c r="R46" i="35"/>
  <c r="S46" i="32"/>
  <c r="H44" i="31"/>
  <c r="H30" i="34"/>
  <c r="H21" i="31"/>
  <c r="H40" i="34"/>
  <c r="H11" i="34"/>
  <c r="H26" i="31"/>
  <c r="H13" i="31"/>
  <c r="H38" i="34"/>
  <c r="H7" i="34"/>
  <c r="H32" i="31"/>
  <c r="H22" i="31"/>
  <c r="H7" i="31"/>
  <c r="H16" i="34"/>
  <c r="H39" i="34"/>
  <c r="H8" i="31"/>
  <c r="H14" i="34"/>
  <c r="H9" i="34"/>
  <c r="H43" i="34"/>
  <c r="P37" i="25"/>
  <c r="F37" i="26" s="1"/>
  <c r="Q48" i="23"/>
  <c r="G48" i="26" s="1"/>
  <c r="H48" i="26" s="1"/>
  <c r="P11" i="25"/>
  <c r="F11" i="26" s="1"/>
  <c r="P36" i="25"/>
  <c r="F36" i="26" s="1"/>
  <c r="P39" i="25"/>
  <c r="Q41" i="32" s="1"/>
  <c r="M28" i="24"/>
  <c r="F8" i="23"/>
  <c r="F6" i="23" s="1"/>
  <c r="F44" i="23" s="1"/>
  <c r="F6" i="40"/>
  <c r="F44" i="40" s="1"/>
  <c r="Q37" i="23"/>
  <c r="R38" i="33" s="1"/>
  <c r="H29" i="34"/>
  <c r="H28" i="34" s="1"/>
  <c r="O28" i="32"/>
  <c r="P3" i="36"/>
  <c r="P47" i="36" s="1"/>
  <c r="P65" i="36" s="1"/>
  <c r="O4" i="35"/>
  <c r="O46" i="35" s="1"/>
  <c r="H13" i="34"/>
  <c r="H18" i="31"/>
  <c r="H34" i="34"/>
  <c r="H40" i="31"/>
  <c r="H23" i="31"/>
  <c r="H9" i="31"/>
  <c r="H32" i="34"/>
  <c r="H42" i="31"/>
  <c r="H26" i="34"/>
  <c r="H8" i="34"/>
  <c r="H18" i="34"/>
  <c r="H6" i="34"/>
  <c r="H35" i="34"/>
  <c r="H37" i="34"/>
  <c r="P20" i="25"/>
  <c r="F20" i="26" s="1"/>
  <c r="P25" i="25"/>
  <c r="F25" i="26" s="1"/>
  <c r="I28" i="24"/>
  <c r="M45" i="39"/>
  <c r="Q23" i="23"/>
  <c r="R24" i="33" s="1"/>
  <c r="F4" i="34"/>
  <c r="F46" i="34" s="1"/>
  <c r="G5" i="34"/>
  <c r="O3" i="35"/>
  <c r="O47" i="35" s="1"/>
  <c r="H42" i="34"/>
  <c r="H14" i="31"/>
  <c r="H23" i="34"/>
  <c r="H37" i="31"/>
  <c r="H20" i="31"/>
  <c r="H21" i="34"/>
  <c r="H39" i="31"/>
  <c r="H22" i="34"/>
  <c r="H43" i="31"/>
  <c r="H10" i="34"/>
  <c r="H16" i="31"/>
  <c r="H24" i="34"/>
  <c r="H27" i="34"/>
  <c r="H12" i="34"/>
  <c r="H31" i="34"/>
  <c r="S6" i="25"/>
  <c r="S44" i="25" s="1"/>
  <c r="W5" i="25"/>
  <c r="Q36" i="23"/>
  <c r="G36" i="26" s="1"/>
  <c r="V45" i="2"/>
  <c r="P17" i="25"/>
  <c r="Q15" i="32" s="1"/>
  <c r="P35" i="25"/>
  <c r="F35" i="26" s="1"/>
  <c r="P41" i="25"/>
  <c r="F41" i="26" s="1"/>
  <c r="I45" i="9"/>
  <c r="M6" i="24"/>
  <c r="M44" i="24" s="1"/>
  <c r="K6" i="31"/>
  <c r="P45" i="22"/>
  <c r="H65" i="36"/>
  <c r="H31" i="31"/>
  <c r="H36" i="34"/>
  <c r="H27" i="31"/>
  <c r="H10" i="31"/>
  <c r="H30" i="31"/>
  <c r="H17" i="31"/>
  <c r="H44" i="34"/>
  <c r="H35" i="31"/>
  <c r="H24" i="31"/>
  <c r="H11" i="31"/>
  <c r="H36" i="31"/>
  <c r="H45" i="34"/>
  <c r="H20" i="34"/>
  <c r="H17" i="34"/>
  <c r="Q5" i="25"/>
  <c r="Q33" i="23"/>
  <c r="R34" i="33" s="1"/>
  <c r="P24" i="25"/>
  <c r="F24" i="26" s="1"/>
  <c r="L45" i="6"/>
  <c r="I17" i="26"/>
  <c r="J13" i="26"/>
  <c r="N8" i="26"/>
  <c r="P9" i="26"/>
  <c r="N12" i="26"/>
  <c r="L13" i="26"/>
  <c r="P13" i="26"/>
  <c r="N14" i="26"/>
  <c r="L15" i="26"/>
  <c r="P15" i="26"/>
  <c r="P17" i="26"/>
  <c r="L19" i="26"/>
  <c r="N20" i="26"/>
  <c r="P21" i="26"/>
  <c r="L23" i="26"/>
  <c r="N24" i="26"/>
  <c r="P25" i="26"/>
  <c r="L27" i="26"/>
  <c r="V28" i="23"/>
  <c r="H45" i="6"/>
  <c r="R46" i="32"/>
  <c r="P13" i="25"/>
  <c r="Q11" i="32" s="1"/>
  <c r="P19" i="25"/>
  <c r="F19" i="26" s="1"/>
  <c r="P40" i="25"/>
  <c r="Q42" i="32" s="1"/>
  <c r="U45" i="9"/>
  <c r="I6" i="24"/>
  <c r="I44" i="24" s="1"/>
  <c r="H6" i="24"/>
  <c r="H44" i="24" s="1"/>
  <c r="F9" i="24"/>
  <c r="F10" i="24"/>
  <c r="F12" i="24"/>
  <c r="G28" i="24"/>
  <c r="F31" i="24"/>
  <c r="R15" i="36"/>
  <c r="V45" i="5"/>
  <c r="P15" i="25"/>
  <c r="Q13" i="32" s="1"/>
  <c r="V45" i="6"/>
  <c r="P33" i="25"/>
  <c r="F33" i="26" s="1"/>
  <c r="P38" i="25"/>
  <c r="F38" i="26" s="1"/>
  <c r="F18" i="24"/>
  <c r="F21" i="24"/>
  <c r="H28" i="24"/>
  <c r="V45" i="40"/>
  <c r="Q13" i="23"/>
  <c r="R11" i="33" s="1"/>
  <c r="Q31" i="23"/>
  <c r="R31" i="33" s="1"/>
  <c r="L28" i="24"/>
  <c r="M44" i="22"/>
  <c r="P44" i="22"/>
  <c r="Q17" i="23"/>
  <c r="G17" i="26" s="1"/>
  <c r="Q21" i="23"/>
  <c r="R20" i="33" s="1"/>
  <c r="Q41" i="23"/>
  <c r="R43" i="33" s="1"/>
  <c r="N7" i="23"/>
  <c r="F6" i="18"/>
  <c r="O28" i="33"/>
  <c r="O47" i="33" s="1"/>
  <c r="O65" i="33" s="1"/>
  <c r="L37" i="31"/>
  <c r="U45" i="39"/>
  <c r="H44" i="22"/>
  <c r="K44" i="22"/>
  <c r="N44" i="22"/>
  <c r="Q18" i="23"/>
  <c r="R16" i="33" s="1"/>
  <c r="U28" i="25"/>
  <c r="W28" i="25"/>
  <c r="Q32" i="23"/>
  <c r="G32" i="26" s="1"/>
  <c r="Q42" i="23"/>
  <c r="G42" i="26" s="1"/>
  <c r="L6" i="31"/>
  <c r="L10" i="31"/>
  <c r="L14" i="31"/>
  <c r="L18" i="31"/>
  <c r="L22" i="31"/>
  <c r="L40" i="31"/>
  <c r="S28" i="25"/>
  <c r="L31" i="26"/>
  <c r="N32" i="26"/>
  <c r="P33" i="26"/>
  <c r="L35" i="26"/>
  <c r="N36" i="26"/>
  <c r="P37" i="26"/>
  <c r="L39" i="26"/>
  <c r="P41" i="26"/>
  <c r="I44" i="22"/>
  <c r="T46" i="33"/>
  <c r="Q14" i="23"/>
  <c r="R12" i="33" s="1"/>
  <c r="L20" i="31"/>
  <c r="I11" i="26"/>
  <c r="I36" i="26"/>
  <c r="J7" i="26"/>
  <c r="J15" i="26"/>
  <c r="L44" i="22"/>
  <c r="Q15" i="23"/>
  <c r="G15" i="26" s="1"/>
  <c r="Q25" i="23"/>
  <c r="R26" i="33" s="1"/>
  <c r="K45" i="16"/>
  <c r="L5" i="31"/>
  <c r="L3" i="31" s="1"/>
  <c r="L47" i="31" s="1"/>
  <c r="L9" i="31"/>
  <c r="L13" i="31"/>
  <c r="L17" i="31"/>
  <c r="V28" i="25"/>
  <c r="I8" i="26"/>
  <c r="J20" i="26"/>
  <c r="O19" i="26"/>
  <c r="K21" i="26"/>
  <c r="O23" i="26"/>
  <c r="K25" i="26"/>
  <c r="M26" i="26"/>
  <c r="O27" i="26"/>
  <c r="J35" i="26"/>
  <c r="J43" i="26"/>
  <c r="U45" i="19"/>
  <c r="U45" i="14"/>
  <c r="U45" i="11"/>
  <c r="V45" i="39"/>
  <c r="U45" i="40"/>
  <c r="U45" i="10"/>
  <c r="U45" i="5"/>
  <c r="S34" i="36"/>
  <c r="K34" i="31"/>
  <c r="G4" i="34"/>
  <c r="G46" i="34" s="1"/>
  <c r="X5" i="23"/>
  <c r="I9" i="26"/>
  <c r="F7" i="22"/>
  <c r="F15" i="22"/>
  <c r="F23" i="22"/>
  <c r="F32" i="22"/>
  <c r="F40" i="22"/>
  <c r="Q7" i="26"/>
  <c r="Q15" i="26"/>
  <c r="J6" i="22"/>
  <c r="L5" i="22"/>
  <c r="N5" i="22"/>
  <c r="F11" i="22"/>
  <c r="F19" i="22"/>
  <c r="F27" i="22"/>
  <c r="M28" i="22"/>
  <c r="I28" i="22"/>
  <c r="F36" i="22"/>
  <c r="Y6" i="23"/>
  <c r="Y44" i="23" s="1"/>
  <c r="Q35" i="26"/>
  <c r="I25" i="26"/>
  <c r="Q43" i="26"/>
  <c r="I42" i="26"/>
  <c r="L3" i="33"/>
  <c r="J21" i="26"/>
  <c r="M28" i="23"/>
  <c r="Q30" i="23"/>
  <c r="M6" i="23"/>
  <c r="M44" i="23" s="1"/>
  <c r="Q8" i="23"/>
  <c r="S29" i="36"/>
  <c r="K29" i="31"/>
  <c r="R45" i="22"/>
  <c r="Y28" i="23"/>
  <c r="F5" i="16"/>
  <c r="Q5" i="16" s="1"/>
  <c r="Q45" i="16" s="1"/>
  <c r="T28" i="23"/>
  <c r="O29" i="26"/>
  <c r="R9" i="36"/>
  <c r="Q37" i="26"/>
  <c r="X6" i="23"/>
  <c r="X44" i="23" s="1"/>
  <c r="F28" i="16"/>
  <c r="Q24" i="26"/>
  <c r="J23" i="26"/>
  <c r="M32" i="26"/>
  <c r="Q40" i="26"/>
  <c r="L28" i="36"/>
  <c r="V5" i="23"/>
  <c r="K20" i="31"/>
  <c r="N6" i="22"/>
  <c r="M7" i="26"/>
  <c r="O8" i="26"/>
  <c r="N16" i="26"/>
  <c r="L28" i="33"/>
  <c r="L4" i="36"/>
  <c r="L46" i="36" s="1"/>
  <c r="T5" i="23"/>
  <c r="W5" i="23"/>
  <c r="Y5" i="23"/>
  <c r="L6" i="22"/>
  <c r="T47" i="33"/>
  <c r="J5" i="22"/>
  <c r="F25" i="22"/>
  <c r="F17" i="22"/>
  <c r="F9" i="22"/>
  <c r="I5" i="22"/>
  <c r="K5" i="22"/>
  <c r="M5" i="22"/>
  <c r="F13" i="22"/>
  <c r="F14" i="22"/>
  <c r="F16" i="22"/>
  <c r="F18" i="22"/>
  <c r="F21" i="22"/>
  <c r="F22" i="22"/>
  <c r="F24" i="22"/>
  <c r="F26" i="22"/>
  <c r="H28" i="22"/>
  <c r="J28" i="22"/>
  <c r="F30" i="22"/>
  <c r="N28" i="22"/>
  <c r="F33" i="22"/>
  <c r="F34" i="22"/>
  <c r="F35" i="22"/>
  <c r="F38" i="22"/>
  <c r="F39" i="22"/>
  <c r="F41" i="22"/>
  <c r="F42" i="22"/>
  <c r="F43" i="22"/>
  <c r="G5" i="22"/>
  <c r="F20" i="22"/>
  <c r="F29" i="22"/>
  <c r="F37" i="22"/>
  <c r="S5" i="23"/>
  <c r="I19" i="26"/>
  <c r="R37" i="36"/>
  <c r="K43" i="26"/>
  <c r="R28" i="23"/>
  <c r="Q31" i="26"/>
  <c r="V45" i="22"/>
  <c r="F6" i="16"/>
  <c r="Q6" i="16" s="1"/>
  <c r="Q44" i="16" s="1"/>
  <c r="U6" i="23"/>
  <c r="U44" i="23" s="1"/>
  <c r="S31" i="36"/>
  <c r="K31" i="31"/>
  <c r="K5" i="31"/>
  <c r="S5" i="36"/>
  <c r="K4" i="34" s="1"/>
  <c r="K4" i="31"/>
  <c r="K44" i="31"/>
  <c r="S44" i="36"/>
  <c r="S18" i="36"/>
  <c r="K18" i="31"/>
  <c r="L47" i="33"/>
  <c r="L65" i="33" s="1"/>
  <c r="K36" i="31"/>
  <c r="S36" i="36"/>
  <c r="H38" i="31"/>
  <c r="R6" i="23"/>
  <c r="R44" i="23" s="1"/>
  <c r="R46" i="36" s="1"/>
  <c r="G28" i="22"/>
  <c r="P11" i="26"/>
  <c r="F10" i="22"/>
  <c r="N10" i="26"/>
  <c r="L3" i="36"/>
  <c r="R6" i="36"/>
  <c r="T4" i="33"/>
  <c r="T6" i="23"/>
  <c r="T44" i="23" s="1"/>
  <c r="R5" i="23"/>
  <c r="F31" i="22"/>
  <c r="P29" i="26"/>
  <c r="L4" i="31"/>
  <c r="K17" i="26"/>
  <c r="W6" i="23"/>
  <c r="W44" i="23" s="1"/>
  <c r="M5" i="23"/>
  <c r="G6" i="22"/>
  <c r="G44" i="22" s="1"/>
  <c r="J12" i="26"/>
  <c r="S6" i="23"/>
  <c r="S44" i="23" s="1"/>
  <c r="R6" i="22"/>
  <c r="R44" i="22" s="1"/>
  <c r="F8" i="22"/>
  <c r="Q13" i="26"/>
  <c r="H6" i="22"/>
  <c r="W28" i="23"/>
  <c r="L4" i="33"/>
  <c r="L46" i="33" s="1"/>
  <c r="I33" i="26"/>
  <c r="H5" i="22"/>
  <c r="S28" i="23"/>
  <c r="K8" i="26"/>
  <c r="K30" i="31"/>
  <c r="K6" i="22"/>
  <c r="I16" i="26"/>
  <c r="G63" i="36"/>
  <c r="R49" i="22"/>
  <c r="G64" i="36"/>
  <c r="G65" i="36" s="1"/>
  <c r="U45" i="22"/>
  <c r="S35" i="36"/>
  <c r="K35" i="31"/>
  <c r="K38" i="31"/>
  <c r="S38" i="36"/>
  <c r="S42" i="36"/>
  <c r="K42" i="31"/>
  <c r="K45" i="31"/>
  <c r="S45" i="36"/>
  <c r="K41" i="31"/>
  <c r="S41" i="36"/>
  <c r="S37" i="36"/>
  <c r="K37" i="31"/>
  <c r="K32" i="31"/>
  <c r="S32" i="36"/>
  <c r="S40" i="36"/>
  <c r="K40" i="31"/>
  <c r="S43" i="36"/>
  <c r="K43" i="31"/>
  <c r="S17" i="36"/>
  <c r="K17" i="31"/>
  <c r="K21" i="31"/>
  <c r="S21" i="36"/>
  <c r="Z6" i="23"/>
  <c r="Z44" i="23" s="1"/>
  <c r="S46" i="33" s="1"/>
  <c r="S46" i="36" s="1"/>
  <c r="S13" i="36"/>
  <c r="K13" i="31"/>
  <c r="K9" i="31"/>
  <c r="Z5" i="23"/>
  <c r="Z45" i="23" s="1"/>
  <c r="K7" i="31"/>
  <c r="Q12" i="26"/>
  <c r="S24" i="36"/>
  <c r="K24" i="31"/>
  <c r="S25" i="36"/>
  <c r="K25" i="31"/>
  <c r="K16" i="31"/>
  <c r="S16" i="36"/>
  <c r="K27" i="31"/>
  <c r="S27" i="36"/>
  <c r="K10" i="31"/>
  <c r="S10" i="36"/>
  <c r="S12" i="36"/>
  <c r="K12" i="31"/>
  <c r="S15" i="36"/>
  <c r="K15" i="31"/>
  <c r="S4" i="33"/>
  <c r="S8" i="36"/>
  <c r="K8" i="31"/>
  <c r="S3" i="33"/>
  <c r="S47" i="33" s="1"/>
  <c r="K11" i="31"/>
  <c r="S11" i="36"/>
  <c r="S14" i="36"/>
  <c r="K14" i="31"/>
  <c r="Q34" i="35"/>
  <c r="Q42" i="35"/>
  <c r="J29" i="26"/>
  <c r="I45" i="6"/>
  <c r="K32" i="26"/>
  <c r="Q28" i="25"/>
  <c r="I32" i="26"/>
  <c r="F30" i="24"/>
  <c r="I39" i="26"/>
  <c r="G5" i="24"/>
  <c r="I27" i="26"/>
  <c r="Q4" i="35"/>
  <c r="J4" i="34"/>
  <c r="S5" i="25"/>
  <c r="F11" i="24"/>
  <c r="R5" i="25"/>
  <c r="R6" i="25"/>
  <c r="R44" i="25" s="1"/>
  <c r="H5" i="24"/>
  <c r="G6" i="24"/>
  <c r="G44" i="24" s="1"/>
  <c r="F8" i="24"/>
  <c r="I5" i="24"/>
  <c r="F7" i="24"/>
  <c r="P16" i="25"/>
  <c r="K6" i="25"/>
  <c r="K44" i="25" s="1"/>
  <c r="K5" i="25"/>
  <c r="F6" i="6"/>
  <c r="O17" i="26"/>
  <c r="F5" i="6"/>
  <c r="P42" i="25"/>
  <c r="K28" i="25"/>
  <c r="S28" i="24"/>
  <c r="Y28" i="25" s="1"/>
  <c r="K26" i="31"/>
  <c r="K22" i="31"/>
  <c r="Q8" i="26"/>
  <c r="Y6" i="25"/>
  <c r="Y44" i="25" s="1"/>
  <c r="Y5" i="25"/>
  <c r="S5" i="24"/>
  <c r="S6" i="24"/>
  <c r="S44" i="24" s="1"/>
  <c r="O45" i="23" l="1"/>
  <c r="F4" i="31"/>
  <c r="F46" i="31" s="1"/>
  <c r="G5" i="31"/>
  <c r="P3" i="33"/>
  <c r="P4" i="33"/>
  <c r="P46" i="33" s="1"/>
  <c r="H12" i="31"/>
  <c r="F47" i="34"/>
  <c r="H47" i="26"/>
  <c r="O3" i="32"/>
  <c r="F46" i="32"/>
  <c r="O4" i="32"/>
  <c r="O46" i="32" s="1"/>
  <c r="L46" i="31"/>
  <c r="O47" i="32"/>
  <c r="G29" i="31"/>
  <c r="P28" i="33"/>
  <c r="P47" i="33" s="1"/>
  <c r="P65" i="33" s="1"/>
  <c r="M65" i="33"/>
  <c r="N45" i="24"/>
  <c r="X45" i="23"/>
  <c r="O45" i="25"/>
  <c r="R27" i="33"/>
  <c r="L45" i="23"/>
  <c r="I45" i="25"/>
  <c r="K6" i="23"/>
  <c r="K44" i="23" s="1"/>
  <c r="P62" i="14"/>
  <c r="R61" i="14"/>
  <c r="I63" i="33"/>
  <c r="M47" i="36"/>
  <c r="M65" i="36" s="1"/>
  <c r="N47" i="36"/>
  <c r="N65" i="36" s="1"/>
  <c r="R50" i="22"/>
  <c r="P52" i="22"/>
  <c r="F44" i="20"/>
  <c r="P45" i="23"/>
  <c r="M45" i="23"/>
  <c r="L45" i="22"/>
  <c r="K5" i="23"/>
  <c r="K45" i="23" s="1"/>
  <c r="J45" i="23"/>
  <c r="G29" i="26"/>
  <c r="H29" i="26" s="1"/>
  <c r="J29" i="34" s="1"/>
  <c r="F45" i="12"/>
  <c r="I45" i="23"/>
  <c r="R42" i="33"/>
  <c r="R21" i="33"/>
  <c r="N45" i="25"/>
  <c r="F45" i="9"/>
  <c r="Q6" i="9"/>
  <c r="F44" i="9"/>
  <c r="L45" i="25"/>
  <c r="L45" i="24"/>
  <c r="F7" i="26"/>
  <c r="X45" i="25"/>
  <c r="M45" i="24"/>
  <c r="F26" i="26"/>
  <c r="H26" i="26" s="1"/>
  <c r="J26" i="31" s="1"/>
  <c r="F45" i="25"/>
  <c r="M6" i="26"/>
  <c r="M44" i="26" s="1"/>
  <c r="R47" i="32"/>
  <c r="J45" i="22"/>
  <c r="G35" i="26"/>
  <c r="H35" i="26" s="1"/>
  <c r="J36" i="31" s="1"/>
  <c r="G11" i="26"/>
  <c r="H11" i="26" s="1"/>
  <c r="J9" i="31" s="1"/>
  <c r="M28" i="26"/>
  <c r="K45" i="22"/>
  <c r="R35" i="33"/>
  <c r="Q24" i="32"/>
  <c r="F45" i="10"/>
  <c r="F44" i="10"/>
  <c r="Q6" i="7"/>
  <c r="Q44" i="7" s="1"/>
  <c r="J45" i="25"/>
  <c r="S45" i="24"/>
  <c r="R3" i="35"/>
  <c r="R47" i="35" s="1"/>
  <c r="F44" i="3"/>
  <c r="W45" i="25"/>
  <c r="G37" i="26"/>
  <c r="H37" i="26" s="1"/>
  <c r="J38" i="34" s="1"/>
  <c r="G41" i="26"/>
  <c r="H41" i="26" s="1"/>
  <c r="J43" i="31" s="1"/>
  <c r="F45" i="20"/>
  <c r="Q28" i="20"/>
  <c r="R32" i="33"/>
  <c r="Q6" i="19"/>
  <c r="Q44" i="19" s="1"/>
  <c r="F5" i="19"/>
  <c r="F44" i="19"/>
  <c r="R44" i="33"/>
  <c r="F45" i="18"/>
  <c r="G23" i="26"/>
  <c r="H23" i="26" s="1"/>
  <c r="J22" i="31" s="1"/>
  <c r="R8" i="33"/>
  <c r="R40" i="33"/>
  <c r="G13" i="26"/>
  <c r="H22" i="26"/>
  <c r="J21" i="34" s="1"/>
  <c r="F45" i="41"/>
  <c r="Q5" i="41"/>
  <c r="Q6" i="41"/>
  <c r="Q44" i="41" s="1"/>
  <c r="F44" i="41"/>
  <c r="G18" i="26"/>
  <c r="G43" i="26"/>
  <c r="R15" i="33"/>
  <c r="R45" i="23"/>
  <c r="R37" i="33"/>
  <c r="G19" i="26"/>
  <c r="H27" i="26"/>
  <c r="J27" i="31" s="1"/>
  <c r="Q5" i="13"/>
  <c r="F45" i="13"/>
  <c r="G24" i="26"/>
  <c r="H24" i="26" s="1"/>
  <c r="G16" i="26"/>
  <c r="G25" i="26"/>
  <c r="H25" i="26" s="1"/>
  <c r="Q6" i="13"/>
  <c r="Q44" i="13" s="1"/>
  <c r="F44" i="13"/>
  <c r="G39" i="26"/>
  <c r="G9" i="26"/>
  <c r="H9" i="26" s="1"/>
  <c r="J7" i="31" s="1"/>
  <c r="V45" i="23"/>
  <c r="R13" i="33"/>
  <c r="F45" i="11"/>
  <c r="Q5" i="11"/>
  <c r="G45" i="22"/>
  <c r="H19" i="26"/>
  <c r="J17" i="31" s="1"/>
  <c r="G12" i="26"/>
  <c r="H12" i="26" s="1"/>
  <c r="J10" i="34" s="1"/>
  <c r="G20" i="26"/>
  <c r="H20" i="26" s="1"/>
  <c r="J18" i="34" s="1"/>
  <c r="G33" i="26"/>
  <c r="H33" i="26" s="1"/>
  <c r="J34" i="31" s="1"/>
  <c r="H38" i="26"/>
  <c r="J40" i="34" s="1"/>
  <c r="H36" i="26"/>
  <c r="J37" i="31" s="1"/>
  <c r="G45" i="23"/>
  <c r="S45" i="23"/>
  <c r="W45" i="23"/>
  <c r="N45" i="22"/>
  <c r="G21" i="26"/>
  <c r="F44" i="39"/>
  <c r="G14" i="26"/>
  <c r="H14" i="26" s="1"/>
  <c r="J12" i="31" s="1"/>
  <c r="Q5" i="39"/>
  <c r="F45" i="39"/>
  <c r="H45" i="22"/>
  <c r="G31" i="26"/>
  <c r="H31" i="26" s="1"/>
  <c r="I45" i="22"/>
  <c r="F5" i="23"/>
  <c r="F45" i="23" s="1"/>
  <c r="Q5" i="40"/>
  <c r="F45" i="40"/>
  <c r="F15" i="26"/>
  <c r="H15" i="26" s="1"/>
  <c r="J13" i="31" s="1"/>
  <c r="F10" i="26"/>
  <c r="H10" i="26" s="1"/>
  <c r="J8" i="31" s="1"/>
  <c r="H45" i="24"/>
  <c r="Q38" i="32"/>
  <c r="F13" i="26"/>
  <c r="M45" i="25"/>
  <c r="Q28" i="8"/>
  <c r="F45" i="8"/>
  <c r="L6" i="26"/>
  <c r="L44" i="26" s="1"/>
  <c r="Q6" i="8"/>
  <c r="Q44" i="8" s="1"/>
  <c r="F44" i="8"/>
  <c r="J6" i="26"/>
  <c r="J44" i="26" s="1"/>
  <c r="Q29" i="32"/>
  <c r="F34" i="26"/>
  <c r="H34" i="26" s="1"/>
  <c r="J35" i="34" s="1"/>
  <c r="N28" i="26"/>
  <c r="V45" i="25"/>
  <c r="F45" i="7"/>
  <c r="R45" i="25"/>
  <c r="U45" i="25"/>
  <c r="F21" i="26"/>
  <c r="Q21" i="32"/>
  <c r="F40" i="26"/>
  <c r="H40" i="26" s="1"/>
  <c r="J42" i="34" s="1"/>
  <c r="Q31" i="32"/>
  <c r="Q9" i="32"/>
  <c r="Q12" i="32"/>
  <c r="Q6" i="5"/>
  <c r="Q44" i="5" s="1"/>
  <c r="F44" i="5"/>
  <c r="Q45" i="25"/>
  <c r="Q5" i="5"/>
  <c r="F45" i="5"/>
  <c r="I45" i="24"/>
  <c r="Q43" i="32"/>
  <c r="F32" i="26"/>
  <c r="H32" i="26" s="1"/>
  <c r="J32" i="34" s="1"/>
  <c r="G45" i="24"/>
  <c r="Q18" i="32"/>
  <c r="F18" i="26"/>
  <c r="L5" i="26"/>
  <c r="F44" i="4"/>
  <c r="Q6" i="4"/>
  <c r="Q44" i="4" s="1"/>
  <c r="Q5" i="4"/>
  <c r="F45" i="4"/>
  <c r="J28" i="26"/>
  <c r="Q36" i="32"/>
  <c r="F43" i="26"/>
  <c r="T45" i="25"/>
  <c r="H45" i="25"/>
  <c r="Q34" i="32"/>
  <c r="O28" i="26"/>
  <c r="Q45" i="32"/>
  <c r="Q47" i="35"/>
  <c r="L28" i="26"/>
  <c r="Q10" i="32"/>
  <c r="Q7" i="32"/>
  <c r="Q5" i="3"/>
  <c r="F45" i="3"/>
  <c r="Q25" i="32"/>
  <c r="N5" i="26"/>
  <c r="F39" i="26"/>
  <c r="F28" i="24"/>
  <c r="Q28" i="24" s="1"/>
  <c r="Q6" i="2"/>
  <c r="Q44" i="2" s="1"/>
  <c r="F44" i="2"/>
  <c r="I6" i="26"/>
  <c r="I44" i="26" s="1"/>
  <c r="F17" i="26"/>
  <c r="H17" i="26" s="1"/>
  <c r="J15" i="31" s="1"/>
  <c r="Q26" i="32"/>
  <c r="Q37" i="32"/>
  <c r="Q40" i="32"/>
  <c r="S45" i="25"/>
  <c r="F45" i="2"/>
  <c r="J5" i="26"/>
  <c r="Q17" i="32"/>
  <c r="P6" i="26"/>
  <c r="P44" i="26" s="1"/>
  <c r="F5" i="24"/>
  <c r="Q5" i="24" s="1"/>
  <c r="Y45" i="25"/>
  <c r="F44" i="16"/>
  <c r="F44" i="18"/>
  <c r="Q6" i="18"/>
  <c r="Q44" i="18" s="1"/>
  <c r="K5" i="26"/>
  <c r="F45" i="16"/>
  <c r="N6" i="23"/>
  <c r="N44" i="23" s="1"/>
  <c r="N5" i="23"/>
  <c r="N45" i="23" s="1"/>
  <c r="Q7" i="23"/>
  <c r="Q5" i="23" s="1"/>
  <c r="G3" i="34"/>
  <c r="G47" i="34" s="1"/>
  <c r="H5" i="34"/>
  <c r="F8" i="26"/>
  <c r="Q6" i="32"/>
  <c r="F30" i="26"/>
  <c r="Q30" i="32"/>
  <c r="Q28" i="26"/>
  <c r="Y45" i="23"/>
  <c r="F28" i="22"/>
  <c r="N6" i="26"/>
  <c r="N44" i="26" s="1"/>
  <c r="M45" i="22"/>
  <c r="P5" i="26"/>
  <c r="G8" i="26"/>
  <c r="R6" i="33"/>
  <c r="S28" i="36"/>
  <c r="M5" i="26"/>
  <c r="S4" i="36"/>
  <c r="K28" i="31"/>
  <c r="G30" i="26"/>
  <c r="R30" i="33"/>
  <c r="Q28" i="23"/>
  <c r="R4" i="36"/>
  <c r="K6" i="26"/>
  <c r="K44" i="26" s="1"/>
  <c r="I5" i="26"/>
  <c r="K28" i="26"/>
  <c r="L47" i="36"/>
  <c r="L65" i="36" s="1"/>
  <c r="T45" i="23"/>
  <c r="F6" i="22"/>
  <c r="F5" i="22"/>
  <c r="Q5" i="22" s="1"/>
  <c r="R3" i="36"/>
  <c r="R47" i="36" s="1"/>
  <c r="P28" i="26"/>
  <c r="I28" i="26"/>
  <c r="K46" i="31"/>
  <c r="S3" i="36"/>
  <c r="K3" i="31"/>
  <c r="K45" i="25"/>
  <c r="F6" i="24"/>
  <c r="Q6" i="24" s="1"/>
  <c r="Q44" i="24" s="1"/>
  <c r="Q5" i="6"/>
  <c r="F45" i="6"/>
  <c r="F44" i="6"/>
  <c r="Q6" i="6"/>
  <c r="Q44" i="6" s="1"/>
  <c r="O6" i="26"/>
  <c r="O44" i="26" s="1"/>
  <c r="O5" i="26"/>
  <c r="F16" i="26"/>
  <c r="P6" i="25"/>
  <c r="P44" i="25" s="1"/>
  <c r="P5" i="25"/>
  <c r="Q14" i="32"/>
  <c r="Q44" i="32"/>
  <c r="F42" i="26"/>
  <c r="P28" i="25"/>
  <c r="Q6" i="26"/>
  <c r="Q44" i="26" s="1"/>
  <c r="Q5" i="26"/>
  <c r="G28" i="31" l="1"/>
  <c r="H29" i="31"/>
  <c r="G3" i="31"/>
  <c r="G47" i="31" s="1"/>
  <c r="G4" i="31"/>
  <c r="H5" i="31"/>
  <c r="H3" i="31" s="1"/>
  <c r="I63" i="36"/>
  <c r="R52" i="22"/>
  <c r="R62" i="14"/>
  <c r="I64" i="33"/>
  <c r="I65" i="33" s="1"/>
  <c r="P53" i="22"/>
  <c r="J29" i="31"/>
  <c r="M45" i="26"/>
  <c r="J37" i="34"/>
  <c r="R28" i="33"/>
  <c r="F45" i="19"/>
  <c r="Q5" i="19"/>
  <c r="J38" i="31"/>
  <c r="J21" i="31"/>
  <c r="H18" i="26"/>
  <c r="J16" i="34" s="1"/>
  <c r="H13" i="26"/>
  <c r="J11" i="31" s="1"/>
  <c r="J18" i="31"/>
  <c r="H43" i="26"/>
  <c r="J45" i="31" s="1"/>
  <c r="H39" i="26"/>
  <c r="J41" i="34" s="1"/>
  <c r="J25" i="31"/>
  <c r="J25" i="34"/>
  <c r="J26" i="34"/>
  <c r="J27" i="34"/>
  <c r="J24" i="31"/>
  <c r="J24" i="34"/>
  <c r="J9" i="34"/>
  <c r="J17" i="34"/>
  <c r="J22" i="34"/>
  <c r="N45" i="26"/>
  <c r="J31" i="31"/>
  <c r="J31" i="34"/>
  <c r="J40" i="31"/>
  <c r="J10" i="31"/>
  <c r="J34" i="34"/>
  <c r="J35" i="31"/>
  <c r="J7" i="34"/>
  <c r="H21" i="26"/>
  <c r="O45" i="26"/>
  <c r="J42" i="31"/>
  <c r="J32" i="31"/>
  <c r="J13" i="34"/>
  <c r="Q28" i="32"/>
  <c r="J16" i="31"/>
  <c r="J12" i="34"/>
  <c r="L45" i="26"/>
  <c r="J45" i="26"/>
  <c r="J36" i="34"/>
  <c r="J15" i="34"/>
  <c r="J8" i="34"/>
  <c r="K45" i="26"/>
  <c r="F45" i="24"/>
  <c r="I45" i="26"/>
  <c r="H8" i="26"/>
  <c r="J6" i="31" s="1"/>
  <c r="F44" i="24"/>
  <c r="Q45" i="26"/>
  <c r="S47" i="36"/>
  <c r="R5" i="33"/>
  <c r="R3" i="33" s="1"/>
  <c r="G7" i="26"/>
  <c r="Q6" i="23"/>
  <c r="Q44" i="23" s="1"/>
  <c r="R46" i="33" s="1"/>
  <c r="H3" i="34"/>
  <c r="H47" i="34" s="1"/>
  <c r="H4" i="34"/>
  <c r="H46" i="34" s="1"/>
  <c r="Q45" i="23"/>
  <c r="J43" i="34"/>
  <c r="K47" i="31"/>
  <c r="P45" i="26"/>
  <c r="G28" i="26"/>
  <c r="H30" i="26"/>
  <c r="Q6" i="22"/>
  <c r="F44" i="22"/>
  <c r="F45" i="22"/>
  <c r="H16" i="26"/>
  <c r="F5" i="26"/>
  <c r="F6" i="26"/>
  <c r="F44" i="26" s="1"/>
  <c r="P45" i="25"/>
  <c r="Q3" i="32"/>
  <c r="Q4" i="32"/>
  <c r="H42" i="26"/>
  <c r="F28" i="26"/>
  <c r="G46" i="31" l="1"/>
  <c r="H4" i="31"/>
  <c r="H28" i="31"/>
  <c r="H47" i="31" s="1"/>
  <c r="H46" i="31"/>
  <c r="I64" i="36"/>
  <c r="I65" i="36" s="1"/>
  <c r="R53" i="22"/>
  <c r="Q47" i="32"/>
  <c r="R47" i="33"/>
  <c r="J45" i="34"/>
  <c r="J11" i="34"/>
  <c r="J41" i="31"/>
  <c r="J20" i="34"/>
  <c r="J20" i="31"/>
  <c r="J6" i="34"/>
  <c r="F45" i="26"/>
  <c r="H7" i="26"/>
  <c r="H6" i="26" s="1"/>
  <c r="H44" i="26" s="1"/>
  <c r="J46" i="34" s="1"/>
  <c r="G6" i="26"/>
  <c r="G44" i="26" s="1"/>
  <c r="G5" i="26"/>
  <c r="G45" i="26" s="1"/>
  <c r="J4" i="31"/>
  <c r="R4" i="33"/>
  <c r="J30" i="31"/>
  <c r="J28" i="31" s="1"/>
  <c r="J30" i="34"/>
  <c r="J28" i="34" s="1"/>
  <c r="J14" i="31"/>
  <c r="J14" i="34"/>
  <c r="J44" i="31"/>
  <c r="J44" i="34"/>
  <c r="J46" i="31" l="1"/>
  <c r="J5" i="34"/>
  <c r="J3" i="34" s="1"/>
  <c r="J47" i="34" s="1"/>
  <c r="J5" i="31"/>
  <c r="J3" i="31" s="1"/>
  <c r="J47" i="31" s="1"/>
  <c r="H5" i="26"/>
  <c r="H45" i="26" s="1"/>
</calcChain>
</file>

<file path=xl/comments1.xml><?xml version="1.0" encoding="utf-8"?>
<comments xmlns="http://schemas.openxmlformats.org/spreadsheetml/2006/main">
  <authors>
    <author>Sulcova</author>
  </authors>
  <commentList>
    <comment ref="P17" authorId="0" shapeId="0">
      <text>
        <r>
          <rPr>
            <b/>
            <sz val="8"/>
            <color indexed="81"/>
            <rFont val="Tahoma"/>
            <family val="2"/>
          </rPr>
          <t>Sulcova:</t>
        </r>
        <r>
          <rPr>
            <sz val="8"/>
            <color indexed="81"/>
            <rFont val="Tahoma"/>
            <family val="2"/>
          </rPr>
          <t xml:space="preserve">
zahrnut SF v souladu s RUMBUREM</t>
        </r>
      </text>
    </comment>
  </commentList>
</comments>
</file>

<file path=xl/sharedStrings.xml><?xml version="1.0" encoding="utf-8"?>
<sst xmlns="http://schemas.openxmlformats.org/spreadsheetml/2006/main" count="2507" uniqueCount="220">
  <si>
    <t>Plán</t>
  </si>
  <si>
    <t>Upravený</t>
  </si>
  <si>
    <t>bez</t>
  </si>
  <si>
    <t>Převody z fondů/použití fondů</t>
  </si>
  <si>
    <t>Skutečnost</t>
  </si>
  <si>
    <t>č.ř.</t>
  </si>
  <si>
    <t>činnost</t>
  </si>
  <si>
    <t>plán</t>
  </si>
  <si>
    <t>fondů</t>
  </si>
  <si>
    <t>FPP</t>
  </si>
  <si>
    <t>FÚUP</t>
  </si>
  <si>
    <t>FO</t>
  </si>
  <si>
    <t>Fstip</t>
  </si>
  <si>
    <t>Náklady celkem (ř.2+14až25)</t>
  </si>
  <si>
    <t xml:space="preserve">   z toho:</t>
  </si>
  <si>
    <t xml:space="preserve"> A-vzděl.č.,specif.VaV,SKM,vlastní,fondy:</t>
  </si>
  <si>
    <t xml:space="preserve">v tom - </t>
  </si>
  <si>
    <t>mzdy</t>
  </si>
  <si>
    <t>OON</t>
  </si>
  <si>
    <t>odvody</t>
  </si>
  <si>
    <t>energie</t>
  </si>
  <si>
    <t>opravy, údržba</t>
  </si>
  <si>
    <t>materiál</t>
  </si>
  <si>
    <t>služby</t>
  </si>
  <si>
    <t>cestovné</t>
  </si>
  <si>
    <t>odpisy</t>
  </si>
  <si>
    <t>stipendia</t>
  </si>
  <si>
    <t>ostatní</t>
  </si>
  <si>
    <t>C-doktorská stipendia</t>
  </si>
  <si>
    <t>112*</t>
  </si>
  <si>
    <t>D-zahr.st.,CEEPUS,AKTION,Socrates</t>
  </si>
  <si>
    <t>113*</t>
  </si>
  <si>
    <t>F-vzdělávací projekty, I-rozvojové programy, J,M,H,E</t>
  </si>
  <si>
    <t>115*,118*,114*</t>
  </si>
  <si>
    <t>G-FRVŠ</t>
  </si>
  <si>
    <t>116*</t>
  </si>
  <si>
    <t>Ostatní dotace ze SR a od úz.celků bez VaV</t>
  </si>
  <si>
    <t>13* bez 139*,14*</t>
  </si>
  <si>
    <t>OPRLZ, strukturální fondy aj.proj.spoluf.EU</t>
  </si>
  <si>
    <t>119*, 139*</t>
  </si>
  <si>
    <t xml:space="preserve">Účelové příspěvky bez VaV </t>
  </si>
  <si>
    <t>151*,161*</t>
  </si>
  <si>
    <t>Výzkumné záměry</t>
  </si>
  <si>
    <t>Projekty VaV ze SR a od úz.celků</t>
  </si>
  <si>
    <t xml:space="preserve">Účelové příspěvky na VaV </t>
  </si>
  <si>
    <t>251*</t>
  </si>
  <si>
    <t>Doplňková činnost</t>
  </si>
  <si>
    <t>8*</t>
  </si>
  <si>
    <t>Výnosy celkem (ř.27 až 43)</t>
  </si>
  <si>
    <t>A-příspěvek na vzdělávací činnost</t>
  </si>
  <si>
    <t>111*</t>
  </si>
  <si>
    <t>Dotace na SKM, přísp.na ubytovací a soc.stip.</t>
  </si>
  <si>
    <t>12*, 117*</t>
  </si>
  <si>
    <t>Účelové příspěvky bez VaV</t>
  </si>
  <si>
    <t>VaV - Výzkumné záměry</t>
  </si>
  <si>
    <t>VaV - ze SR a od úz.celků</t>
  </si>
  <si>
    <t xml:space="preserve">Účelové příspěvky  na VaV </t>
  </si>
  <si>
    <t>Vlastní zdroje (hl.č.za úplatu)</t>
  </si>
  <si>
    <t>Čerpání fondů</t>
  </si>
  <si>
    <t>Hospodářský výsledek dílčí (ř.27+32+36+41+42+43-2-25)</t>
  </si>
  <si>
    <t>Hospodářský výsledek (ř.26-1)</t>
  </si>
  <si>
    <t>Schváleno v AS fakulty dne:</t>
  </si>
  <si>
    <t>Podpis:</t>
  </si>
  <si>
    <t>Komentář:</t>
  </si>
  <si>
    <t>Náklady na tvorbu sociálního fondu ve výši 2 % z mezd (z ř.3) plánujte na ř. 5, tj. plán celkových odvodů bude 35+2=37 % resp. u dotačních projektů na řádky odpovídající příslušnému zdroji financování</t>
  </si>
  <si>
    <t>Výměnu NEI příspěvku za příspěvek na kapitálové výdaje plánujte v nákladech do ř.13 a plánovanou částku uveďte zde:</t>
  </si>
  <si>
    <t>Příspěvek na nedotační odpisy plánujte ve výnosech na ř. 27 (výnos bude součástí rozpisu rozdělení příspěvku na HS), náklad je součástí celkových nákladů na účetní odpisy na ř.11)</t>
  </si>
  <si>
    <t>Náklady na dotační odpisy plánujte na ř. 11, odpovídající částku účtovanou dle vyhl.504 do výnosů plánujte na ř. 41.</t>
  </si>
  <si>
    <t>Prostředky získané ze SR jako spolupříjemci (partneři) dotačních projektů plánujte - projekty VaV na ř. 24 a 40, ostatní (většinou projekty spolufinancované EU) na ř. 20 a 35</t>
  </si>
  <si>
    <t>11 - Lékařská fakulta</t>
  </si>
  <si>
    <t>21 - Filozofická fakulta</t>
  </si>
  <si>
    <t>22 - Právnická fakulta</t>
  </si>
  <si>
    <t>23 - Fakulta sociálních studií</t>
  </si>
  <si>
    <t>31 - Přírodovědecká fakulta</t>
  </si>
  <si>
    <t>33 - Fakulta informatiky</t>
  </si>
  <si>
    <t>41 - Pedagogická fakulta</t>
  </si>
  <si>
    <t>51 - Fakulta sportovních studií</t>
  </si>
  <si>
    <t>56 - Ekonomicko správní fakulta</t>
  </si>
  <si>
    <t>81 - SKM</t>
  </si>
  <si>
    <t>82 - SUKB</t>
  </si>
  <si>
    <t>83 - UCT</t>
  </si>
  <si>
    <t>84 - SPSSN</t>
  </si>
  <si>
    <t>92 - ÚVT</t>
  </si>
  <si>
    <t>96 - CJV</t>
  </si>
  <si>
    <t>97 - CZS</t>
  </si>
  <si>
    <t>Plán výměny NEI příspěvku za příspěvek na kapitálové výdaje je uveden v nákladech na ř.13 a činí částku:</t>
  </si>
  <si>
    <t>LF</t>
  </si>
  <si>
    <t>PřF</t>
  </si>
  <si>
    <t>SKM</t>
  </si>
  <si>
    <t>SUKB</t>
  </si>
  <si>
    <t>UCT</t>
  </si>
  <si>
    <t>SPSSN</t>
  </si>
  <si>
    <t>IBA</t>
  </si>
  <si>
    <t>ÚVT</t>
  </si>
  <si>
    <t>CJV</t>
  </si>
  <si>
    <t>CZS</t>
  </si>
  <si>
    <t>RMU</t>
  </si>
  <si>
    <t>celkem</t>
  </si>
  <si>
    <t>FF</t>
  </si>
  <si>
    <t>PrF</t>
  </si>
  <si>
    <t>FSS</t>
  </si>
  <si>
    <t>FI</t>
  </si>
  <si>
    <t>PdF</t>
  </si>
  <si>
    <t>FSpS</t>
  </si>
  <si>
    <t>ESF</t>
  </si>
  <si>
    <t>fakulty</t>
  </si>
  <si>
    <t>přehled po fakultách - plán</t>
  </si>
  <si>
    <t>CTT</t>
  </si>
  <si>
    <t>Fsoc</t>
  </si>
  <si>
    <t xml:space="preserve">Hosp.středisko: </t>
  </si>
  <si>
    <t>za období</t>
  </si>
  <si>
    <t>1 -</t>
  </si>
  <si>
    <t>Čerpání</t>
  </si>
  <si>
    <t>Odhad</t>
  </si>
  <si>
    <t>přehled po fakultách - skutečnost</t>
  </si>
  <si>
    <t>skuteč.</t>
  </si>
  <si>
    <t>přehled režij.součástí - skutečnost</t>
  </si>
  <si>
    <t>MU celkem - skutečnost</t>
  </si>
  <si>
    <t>Skuteč.</t>
  </si>
  <si>
    <t>přehled po fakultách - odhad</t>
  </si>
  <si>
    <t>odhad</t>
  </si>
  <si>
    <t>přehled režij.součástí - odhad</t>
  </si>
  <si>
    <t>MU celkem - odhad</t>
  </si>
  <si>
    <t xml:space="preserve">sumář fakult </t>
  </si>
  <si>
    <t>přij.říz.</t>
  </si>
  <si>
    <t>za přij.řízení</t>
  </si>
  <si>
    <t xml:space="preserve">Plán výměny NEI příspěvku za příspěvek na kapitálové výdaje </t>
  </si>
  <si>
    <t>za přijímací řízení</t>
  </si>
  <si>
    <t>VaV - dotace na institucionální podporu</t>
  </si>
  <si>
    <t>z toho vnitro - ú.549 ?</t>
  </si>
  <si>
    <t>13a</t>
  </si>
  <si>
    <t xml:space="preserve">            SPN (režie) - ú.547*</t>
  </si>
  <si>
    <t>13b</t>
  </si>
  <si>
    <t>strukturální fondy aj.proj.spoluf.EU</t>
  </si>
  <si>
    <t>VaV - institucionální podpora</t>
  </si>
  <si>
    <t>4* bez FÚUP z dotací</t>
  </si>
  <si>
    <t>Projekty VaV z dotací ze zahr., VaVpI</t>
  </si>
  <si>
    <t>Dotační odpisy z řádku 41</t>
  </si>
  <si>
    <t>Hospodářská činnost ř.č 41+43 bez dotačních odpisů</t>
  </si>
  <si>
    <t>Dary nezaúčtované v ř.41 (IBA)</t>
  </si>
  <si>
    <t>Hospodářská činnost ř.č 41+43 bez dotačních odpisů+dary nezaúčtované v řádku 41</t>
  </si>
  <si>
    <t>z toho 4%</t>
  </si>
  <si>
    <t>Hosp.činnost ř.č 41+43 bez dot.odpisy+dary nezaúčt.v řádku 41</t>
  </si>
  <si>
    <t>HV po snížení o 4%</t>
  </si>
  <si>
    <t>Náklady na tvorbu sociálního fondu ve výši 1 % z mezd (z ř.3) plánujte na ř. 5, tj. plán celkových odvodů bude 34+1=35 % resp. u dotačních projektů na řádky odpovídající příslušnému zdroji financování</t>
  </si>
  <si>
    <r>
      <t xml:space="preserve">Rozpočet 2011 </t>
    </r>
    <r>
      <rPr>
        <b/>
        <sz val="10"/>
        <rFont val="Arial CE"/>
        <family val="2"/>
      </rPr>
      <t>- v tis. Kč</t>
    </r>
  </si>
  <si>
    <r>
      <t>Rozpočet 2011</t>
    </r>
    <r>
      <rPr>
        <sz val="10"/>
        <rFont val="Arial CE"/>
      </rPr>
      <t xml:space="preserve"> - v tis. Kč</t>
    </r>
  </si>
  <si>
    <t>Projekty VaV z dotací ze zahr. a OP VaV</t>
  </si>
  <si>
    <t>261*,2195</t>
  </si>
  <si>
    <t>152*,153*,157*,159*,167*,169*,19*,257*,259*,267*,269*</t>
  </si>
  <si>
    <t>Příspěvek na nedotační odpisy plánujte ve výnosech na ř. 27 (výnos je součástí rozpisu rozdělení příspěvku na HS, č.č.1112), náklad je součástí celkových nákladů na účetní odpisy na ř.11)</t>
  </si>
  <si>
    <t>Prostředky získané ze SR jako spolupříjemci (partneři) dotačních projektů plánujte - projekty VaV na ř. 24 a 40, ostatní na ř. 20 a 35</t>
  </si>
  <si>
    <t>79 - CEITEC - CŘS</t>
  </si>
  <si>
    <t>71 - CEITEC MU</t>
  </si>
  <si>
    <t>87 - CTT</t>
  </si>
  <si>
    <t>CEITEC MU</t>
  </si>
  <si>
    <t>CEITEC CŘS</t>
  </si>
  <si>
    <t>bez mezd Hort (CP - převod)</t>
  </si>
  <si>
    <t>Plán výměny IP NEI za IP na kapitálové výdaje je uveden v nákladech na ř.13 a činí částku:</t>
  </si>
  <si>
    <r>
      <t xml:space="preserve">bez </t>
    </r>
    <r>
      <rPr>
        <vertAlign val="superscript"/>
        <sz val="8"/>
        <rFont val="Arial CE"/>
      </rPr>
      <t>*)</t>
    </r>
  </si>
  <si>
    <r>
      <t xml:space="preserve">Hosp.středisko: </t>
    </r>
    <r>
      <rPr>
        <sz val="10"/>
        <color indexed="12"/>
        <rFont val="Calibri"/>
        <family val="2"/>
      </rPr>
      <t>&lt;</t>
    </r>
    <r>
      <rPr>
        <b/>
        <i/>
        <sz val="10"/>
        <color indexed="12"/>
        <rFont val="Calibri"/>
        <family val="2"/>
      </rPr>
      <t>doplnit č.HS a název&gt;</t>
    </r>
  </si>
  <si>
    <r>
      <t>111*,12*,117*,152*,153*,157*,159*,167*,169*,19*,211* - 2115</t>
    </r>
    <r>
      <rPr>
        <sz val="8"/>
        <color indexed="10"/>
        <rFont val="Calibri"/>
        <family val="2"/>
      </rPr>
      <t>-</t>
    </r>
    <r>
      <rPr>
        <sz val="8"/>
        <rFont val="Calibri"/>
        <family val="2"/>
      </rPr>
      <t>257*,</t>
    </r>
    <r>
      <rPr>
        <sz val="8"/>
        <color indexed="10"/>
        <rFont val="Calibri"/>
        <family val="2"/>
      </rPr>
      <t>-2116</t>
    </r>
    <r>
      <rPr>
        <sz val="8"/>
        <rFont val="Calibri"/>
        <family val="2"/>
      </rPr>
      <t>, 259*,267*,269*,4*</t>
    </r>
  </si>
  <si>
    <r>
      <t>213*,214*,22*,2115,2125,2126,2151,</t>
    </r>
    <r>
      <rPr>
        <sz val="8"/>
        <color indexed="10"/>
        <rFont val="Calibri"/>
        <family val="2"/>
      </rPr>
      <t>2116</t>
    </r>
  </si>
  <si>
    <r>
      <t>213*,214*,22*,2115,</t>
    </r>
    <r>
      <rPr>
        <sz val="8"/>
        <color indexed="10"/>
        <rFont val="Calibri"/>
        <family val="2"/>
      </rPr>
      <t>2116</t>
    </r>
    <r>
      <rPr>
        <sz val="8"/>
        <rFont val="Calibri"/>
        <family val="2"/>
      </rPr>
      <t>, 2125,2126,2151</t>
    </r>
  </si>
  <si>
    <t>plán bez</t>
  </si>
  <si>
    <r>
      <t>Rozpočet 2014</t>
    </r>
    <r>
      <rPr>
        <b/>
        <sz val="12"/>
        <color indexed="10"/>
        <rFont val="Calibri"/>
        <family val="2"/>
      </rPr>
      <t xml:space="preserve"> (v tis.Kč)</t>
    </r>
  </si>
  <si>
    <t>Frez</t>
  </si>
  <si>
    <t>FRez</t>
  </si>
  <si>
    <t>zůstatek ve fondech 2013</t>
  </si>
  <si>
    <t>VaV - dotace na IP</t>
  </si>
  <si>
    <t>2112*</t>
  </si>
  <si>
    <t>Strukturální fondy aj.proj.spoluf.EU</t>
  </si>
  <si>
    <t>Náklady celkem (ř. 2 + 14 až 23)</t>
  </si>
  <si>
    <t>Výnosy celkem (ř. 25 až 39)</t>
  </si>
  <si>
    <t>Hospodářský výsledek (ř. 24 - 1)</t>
  </si>
  <si>
    <t>Hospodářský výsledek dílčí (ř.25+29+33+37+38+39-2-23)</t>
  </si>
  <si>
    <t>FRIM</t>
  </si>
  <si>
    <r>
      <t xml:space="preserve">Hosp.středisko: </t>
    </r>
    <r>
      <rPr>
        <sz val="10"/>
        <color indexed="12"/>
        <rFont val="Calibri"/>
        <family val="2"/>
      </rPr>
      <t/>
    </r>
  </si>
  <si>
    <t>&lt;doplnit č.HS a název&gt;</t>
  </si>
  <si>
    <t>Náklady celkem (ř.2+14až23)</t>
  </si>
  <si>
    <t>114*, 115*, 118*,</t>
  </si>
  <si>
    <t>Výnosy celkem (ř.25 až 39)</t>
  </si>
  <si>
    <t>114*, 115*, 118*</t>
  </si>
  <si>
    <t>117*, 12*</t>
  </si>
  <si>
    <t>Hospodářský výsledek (ř.24-1)</t>
  </si>
  <si>
    <t>Příspěvek na nedotační odpisy plánujte ve výnosech na ř. 25 (výnos je součástí rozpisu rozdělení příspěvku na HS, č.č.1112), náklad je součástí celkových nákladů na účetní odpisy na ř.11)</t>
  </si>
  <si>
    <t>Náklady na dotační odpisy plánujte na ř. 11, odpovídající částku účtovanou dle vyhl.504 do výnosů plánujte na ř. 37.</t>
  </si>
  <si>
    <t>Prostředky získané ze SR jako spolupříjemci (partneři) dotačních projektů plánujte - projekty VaV na ř. 22 a 36, ostatní na ř. 19 a 32.</t>
  </si>
  <si>
    <t xml:space="preserve">Masarykova univerzita </t>
  </si>
  <si>
    <t>plán (v tis. Kč)</t>
  </si>
  <si>
    <t xml:space="preserve">  </t>
  </si>
  <si>
    <r>
      <t xml:space="preserve">111*,117*,12*,152*,153*,157*,159*,167*,169*,19*,211* (bez 2114, </t>
    </r>
    <r>
      <rPr>
        <sz val="8"/>
        <rFont val="Calibri"/>
        <family val="2"/>
        <charset val="238"/>
        <scheme val="minor"/>
      </rPr>
      <t>2115, 2116, 2117)</t>
    </r>
    <r>
      <rPr>
        <sz val="8"/>
        <rFont val="Calibri"/>
        <family val="2"/>
        <charset val="238"/>
      </rPr>
      <t>,</t>
    </r>
    <r>
      <rPr>
        <sz val="8"/>
        <rFont val="Calibri"/>
        <family val="2"/>
      </rPr>
      <t xml:space="preserve"> 257*, 259*,267*,269*,4*</t>
    </r>
  </si>
  <si>
    <t>2195, 2196, 261*</t>
  </si>
  <si>
    <t xml:space="preserve"> </t>
  </si>
  <si>
    <t>Masarykova univerzita celkem - plán</t>
  </si>
  <si>
    <t>přehled režijních součástí - plán</t>
  </si>
  <si>
    <t>sumář režijních součástí</t>
  </si>
  <si>
    <t>Dne 10.3.2020</t>
  </si>
  <si>
    <t>Dne 27.4.2020</t>
  </si>
  <si>
    <t>Schváleno ředitelem ÚVT dne: 9.3.2020</t>
  </si>
  <si>
    <t>Rozpočet Masarykovy univerzity 2021
  část neinvestiční</t>
  </si>
  <si>
    <t>16 - Farmaceutická fakulta</t>
  </si>
  <si>
    <r>
      <t xml:space="preserve">Rozpočet 2021 </t>
    </r>
    <r>
      <rPr>
        <b/>
        <sz val="10"/>
        <rFont val="Arial CE"/>
        <family val="2"/>
      </rPr>
      <t>- v tis. Kč</t>
    </r>
  </si>
  <si>
    <r>
      <t xml:space="preserve">Rozpočet 2021 </t>
    </r>
    <r>
      <rPr>
        <b/>
        <sz val="10"/>
        <rFont val="Arial CE"/>
        <charset val="238"/>
      </rPr>
      <t>- v tis. Kč</t>
    </r>
  </si>
  <si>
    <r>
      <t>Rozpočet 2021</t>
    </r>
    <r>
      <rPr>
        <b/>
        <sz val="12"/>
        <color indexed="10"/>
        <rFont val="Calibri"/>
        <family val="2"/>
      </rPr>
      <t xml:space="preserve"> (v tis.Kč)</t>
    </r>
  </si>
  <si>
    <t>FaF</t>
  </si>
  <si>
    <t>Schváleno v AS fakulty dne: 23.3.2021</t>
  </si>
  <si>
    <t>Schváleno v AS fakulty dne: 25.3.2021</t>
  </si>
  <si>
    <t>Schváleno v AS fakulty dne: 15.3.2021</t>
  </si>
  <si>
    <t>Schváleno v AS fakulty dne: 29.3.2021</t>
  </si>
  <si>
    <t>Schváleno v AS fakulty dne: 22.3.2021</t>
  </si>
  <si>
    <t>Schváleno v AS fakulty dne: 26.3.2021</t>
  </si>
  <si>
    <t>Schváleno v AS fakulty dne: 30.3.2021</t>
  </si>
  <si>
    <t>Projednáno ve Vědecké radě CEITEC dne:  26.3. 2021</t>
  </si>
  <si>
    <t xml:space="preserve">Projednáno ve Vědecké radě ÚVT dne:  29.3. 2021 </t>
  </si>
  <si>
    <t xml:space="preserve">99 - RMU </t>
  </si>
  <si>
    <r>
      <t xml:space="preserve">2114, 2115, 2116, 2117, </t>
    </r>
    <r>
      <rPr>
        <sz val="8"/>
        <rFont val="Calibri"/>
        <family val="2"/>
      </rPr>
      <t xml:space="preserve">2125, 2126, 213*, 214*, 2151, 22*,2397, 24* </t>
    </r>
  </si>
  <si>
    <t>2114, 2115, 2116, 2117, 2125, 2126, 213*, 214*, 2151, 22*,2397, 24*</t>
  </si>
  <si>
    <t>schváleno v AS Masarykovy univerzity: 3. 5. 2021</t>
  </si>
  <si>
    <t>stav k 3. 5.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</si>
</sst>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169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2"/>
      <name val="Arial CE"/>
      <family val="2"/>
    </font>
    <font>
      <sz val="10"/>
      <name val="Arial CE"/>
    </font>
    <font>
      <sz val="8"/>
      <name val="Arial CE"/>
      <family val="2"/>
    </font>
    <font>
      <b/>
      <sz val="10"/>
      <name val="Arial CE"/>
      <family val="2"/>
    </font>
    <font>
      <sz val="9"/>
      <name val="Arial CE"/>
    </font>
    <font>
      <sz val="9"/>
      <name val="Arial CE"/>
    </font>
    <font>
      <b/>
      <sz val="8"/>
      <name val="Arial CE"/>
      <family val="2"/>
    </font>
    <font>
      <b/>
      <sz val="9"/>
      <name val="Arial CE"/>
    </font>
    <font>
      <sz val="8"/>
      <color indexed="10"/>
      <name val="Arial CE"/>
    </font>
    <font>
      <sz val="8"/>
      <color indexed="12"/>
      <name val="Arial CE"/>
      <family val="2"/>
    </font>
    <font>
      <sz val="10"/>
      <color indexed="12"/>
      <name val="Arial CE"/>
      <family val="2"/>
    </font>
    <font>
      <sz val="8"/>
      <name val="Arial CE"/>
      <family val="2"/>
    </font>
    <font>
      <b/>
      <sz val="10"/>
      <color indexed="12"/>
      <name val="Arial CE"/>
      <family val="2"/>
    </font>
    <font>
      <i/>
      <sz val="9"/>
      <name val="Arial CE"/>
    </font>
    <font>
      <i/>
      <sz val="8"/>
      <name val="Arial CE"/>
    </font>
    <font>
      <b/>
      <sz val="8"/>
      <name val="Arial CE"/>
      <family val="2"/>
    </font>
    <font>
      <sz val="8"/>
      <color indexed="12"/>
      <name val="Arial C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Arial CE"/>
    </font>
    <font>
      <i/>
      <sz val="9"/>
      <name val="Arial CE"/>
    </font>
    <font>
      <i/>
      <sz val="8"/>
      <name val="Arial CE"/>
    </font>
    <font>
      <b/>
      <i/>
      <sz val="9"/>
      <name val="Arial CE"/>
    </font>
    <font>
      <b/>
      <sz val="10"/>
      <name val="Arial CE"/>
      <family val="2"/>
    </font>
    <font>
      <sz val="12"/>
      <name val="Arial CE"/>
    </font>
    <font>
      <b/>
      <sz val="24"/>
      <name val="Arial CE"/>
    </font>
    <font>
      <b/>
      <sz val="16"/>
      <name val="Arial CE"/>
    </font>
    <font>
      <b/>
      <sz val="20"/>
      <name val="Arial CE"/>
    </font>
    <font>
      <i/>
      <sz val="8"/>
      <color indexed="10"/>
      <name val="Arial CE"/>
    </font>
    <font>
      <b/>
      <sz val="12"/>
      <color indexed="10"/>
      <name val="Arial CE"/>
    </font>
    <font>
      <sz val="8"/>
      <color indexed="9"/>
      <name val="Arial CE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9"/>
      <name val="Arial CE"/>
    </font>
    <font>
      <sz val="9"/>
      <color indexed="9"/>
      <name val="Arial CE"/>
    </font>
    <font>
      <i/>
      <sz val="9"/>
      <color indexed="9"/>
      <name val="Arial CE"/>
    </font>
    <font>
      <sz val="8"/>
      <color indexed="9"/>
      <name val="Arial"/>
      <family val="2"/>
    </font>
    <font>
      <b/>
      <sz val="12"/>
      <name val="Arial CE"/>
      <family val="2"/>
    </font>
    <font>
      <b/>
      <i/>
      <sz val="8"/>
      <name val="Arial CE"/>
    </font>
    <font>
      <b/>
      <sz val="8"/>
      <color indexed="12"/>
      <name val="Arial CE"/>
    </font>
    <font>
      <i/>
      <sz val="8"/>
      <color indexed="12"/>
      <name val="Arial CE"/>
    </font>
    <font>
      <i/>
      <sz val="8"/>
      <name val="Arial"/>
      <family val="2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color indexed="12"/>
      <name val="Arial CE"/>
      <family val="2"/>
    </font>
    <font>
      <sz val="9"/>
      <color indexed="12"/>
      <name val="Arial CE"/>
    </font>
    <font>
      <i/>
      <sz val="8"/>
      <color indexed="12"/>
      <name val="Arial CE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9"/>
      <color indexed="8"/>
      <name val="Arial CE"/>
      <family val="2"/>
    </font>
    <font>
      <vertAlign val="superscript"/>
      <sz val="8"/>
      <name val="Arial CE"/>
    </font>
    <font>
      <sz val="8"/>
      <color indexed="21"/>
      <name val="Arial CE"/>
      <family val="2"/>
    </font>
    <font>
      <sz val="10"/>
      <color indexed="21"/>
      <name val="Arial CE"/>
      <family val="2"/>
    </font>
    <font>
      <sz val="10"/>
      <name val="Arial CE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CE"/>
    </font>
    <font>
      <b/>
      <sz val="12"/>
      <color indexed="10"/>
      <name val="Calibri"/>
      <family val="2"/>
    </font>
    <font>
      <sz val="10"/>
      <color indexed="12"/>
      <name val="Calibri"/>
      <family val="2"/>
    </font>
    <font>
      <b/>
      <i/>
      <sz val="10"/>
      <color indexed="12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sz val="8"/>
      <name val="Arial CE"/>
    </font>
    <font>
      <i/>
      <sz val="8"/>
      <name val="Arial CE"/>
      <family val="2"/>
    </font>
    <font>
      <b/>
      <sz val="8"/>
      <name val="Arial CE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color indexed="12"/>
      <name val="Arial CE"/>
      <charset val="238"/>
    </font>
    <font>
      <i/>
      <sz val="8"/>
      <color indexed="12"/>
      <name val="Arial CE"/>
      <charset val="238"/>
    </font>
    <font>
      <i/>
      <sz val="8"/>
      <name val="Arial CE"/>
      <charset val="238"/>
    </font>
    <font>
      <i/>
      <sz val="8"/>
      <color indexed="10"/>
      <name val="Arial CE"/>
      <charset val="238"/>
    </font>
    <font>
      <i/>
      <sz val="8"/>
      <color indexed="10"/>
      <name val="Arial CE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sz val="8"/>
      <color theme="0"/>
      <name val="Arial CE"/>
      <family val="2"/>
    </font>
    <font>
      <sz val="8"/>
      <color rgb="FF0000FF"/>
      <name val="Arial CE"/>
      <family val="2"/>
    </font>
    <font>
      <sz val="9"/>
      <color theme="1"/>
      <name val="Arial CE"/>
    </font>
    <font>
      <sz val="8"/>
      <color theme="1"/>
      <name val="Arial CE"/>
    </font>
    <font>
      <b/>
      <sz val="12"/>
      <name val="Calibri"/>
      <family val="2"/>
      <charset val="238"/>
      <scheme val="minor"/>
    </font>
    <font>
      <sz val="8"/>
      <color theme="0"/>
      <name val="Arial CE"/>
    </font>
    <font>
      <sz val="8"/>
      <color theme="0"/>
      <name val="Arial"/>
      <family val="2"/>
    </font>
    <font>
      <sz val="8"/>
      <color theme="0"/>
      <name val="Arial"/>
      <family val="2"/>
      <charset val="238"/>
    </font>
    <font>
      <sz val="10"/>
      <name val="Arial CE"/>
      <family val="2"/>
    </font>
    <font>
      <u/>
      <sz val="10"/>
      <color theme="10"/>
      <name val="Arial CE"/>
    </font>
    <font>
      <u/>
      <sz val="10"/>
      <color theme="11"/>
      <name val="Arial CE"/>
    </font>
    <font>
      <i/>
      <sz val="8"/>
      <color rgb="FF0000FF"/>
      <name val="Arial CE"/>
    </font>
    <font>
      <sz val="8"/>
      <color indexed="12"/>
      <name val="Arial CE"/>
    </font>
    <font>
      <b/>
      <sz val="8"/>
      <name val="Arial CE"/>
    </font>
    <font>
      <b/>
      <i/>
      <sz val="8"/>
      <name val="Arial CE"/>
      <charset val="238"/>
    </font>
    <font>
      <i/>
      <sz val="8"/>
      <color rgb="FF0000FF"/>
      <name val="Arial CE"/>
      <charset val="238"/>
    </font>
    <font>
      <sz val="8"/>
      <color indexed="10"/>
      <name val="Arial CE"/>
      <charset val="238"/>
    </font>
    <font>
      <sz val="8"/>
      <color rgb="FF0000FF"/>
      <name val="Arial CE"/>
      <charset val="238"/>
    </font>
    <font>
      <sz val="8"/>
      <color theme="0"/>
      <name val="Arial CE"/>
      <charset val="238"/>
    </font>
    <font>
      <sz val="8"/>
      <color indexed="9"/>
      <name val="Arial CE"/>
      <charset val="238"/>
    </font>
    <font>
      <i/>
      <sz val="8"/>
      <color indexed="10"/>
      <name val="Arial"/>
      <family val="2"/>
    </font>
    <font>
      <sz val="8"/>
      <color rgb="FF0000FF"/>
      <name val="Arial CE"/>
    </font>
    <font>
      <b/>
      <sz val="8"/>
      <color rgb="FF0000FF"/>
      <name val="Arial CE"/>
      <charset val="238"/>
    </font>
    <font>
      <sz val="9"/>
      <color rgb="FF0000FF"/>
      <name val="Arial CE"/>
    </font>
    <font>
      <b/>
      <sz val="8"/>
      <color rgb="FF0000FF"/>
      <name val="Arial CE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color indexed="21"/>
      <name val="Arial CE"/>
      <charset val="238"/>
    </font>
    <font>
      <sz val="10"/>
      <name val="Arial CE"/>
      <charset val="238"/>
    </font>
    <font>
      <i/>
      <sz val="12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2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color rgb="FFFF0000"/>
      <name val="Arial CE"/>
      <family val="2"/>
    </font>
    <font>
      <u/>
      <sz val="10"/>
      <color indexed="20"/>
      <name val="Arial"/>
      <family val="2"/>
      <charset val="238"/>
    </font>
    <font>
      <i/>
      <sz val="9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23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2">
    <xf numFmtId="0" fontId="0" fillId="0" borderId="0"/>
    <xf numFmtId="0" fontId="54" fillId="2" borderId="0" applyNumberFormat="0" applyBorder="0" applyAlignment="0" applyProtection="0"/>
    <xf numFmtId="0" fontId="103" fillId="3" borderId="0" applyNumberFormat="0" applyBorder="0" applyAlignment="0" applyProtection="0"/>
    <xf numFmtId="0" fontId="54" fillId="4" borderId="0" applyNumberFormat="0" applyBorder="0" applyAlignment="0" applyProtection="0"/>
    <xf numFmtId="0" fontId="103" fillId="5" borderId="0" applyNumberFormat="0" applyBorder="0" applyAlignment="0" applyProtection="0"/>
    <xf numFmtId="0" fontId="54" fillId="6" borderId="0" applyNumberFormat="0" applyBorder="0" applyAlignment="0" applyProtection="0"/>
    <xf numFmtId="0" fontId="103" fillId="7" borderId="0" applyNumberFormat="0" applyBorder="0" applyAlignment="0" applyProtection="0"/>
    <xf numFmtId="0" fontId="54" fillId="8" borderId="0" applyNumberFormat="0" applyBorder="0" applyAlignment="0" applyProtection="0"/>
    <xf numFmtId="0" fontId="103" fillId="9" borderId="0" applyNumberFormat="0" applyBorder="0" applyAlignment="0" applyProtection="0"/>
    <xf numFmtId="0" fontId="54" fillId="10" borderId="0" applyNumberFormat="0" applyBorder="0" applyAlignment="0" applyProtection="0"/>
    <xf numFmtId="0" fontId="103" fillId="10" borderId="0" applyNumberFormat="0" applyBorder="0" applyAlignment="0" applyProtection="0"/>
    <xf numFmtId="0" fontId="54" fillId="9" borderId="0" applyNumberFormat="0" applyBorder="0" applyAlignment="0" applyProtection="0"/>
    <xf numFmtId="0" fontId="103" fillId="7" borderId="0" applyNumberFormat="0" applyBorder="0" applyAlignment="0" applyProtection="0"/>
    <xf numFmtId="0" fontId="54" fillId="3" borderId="0" applyNumberFormat="0" applyBorder="0" applyAlignment="0" applyProtection="0"/>
    <xf numFmtId="0" fontId="103" fillId="10" borderId="0" applyNumberFormat="0" applyBorder="0" applyAlignment="0" applyProtection="0"/>
    <xf numFmtId="0" fontId="54" fillId="5" borderId="0" applyNumberFormat="0" applyBorder="0" applyAlignment="0" applyProtection="0"/>
    <xf numFmtId="0" fontId="103" fillId="5" borderId="0" applyNumberFormat="0" applyBorder="0" applyAlignment="0" applyProtection="0"/>
    <xf numFmtId="0" fontId="54" fillId="11" borderId="0" applyNumberFormat="0" applyBorder="0" applyAlignment="0" applyProtection="0"/>
    <xf numFmtId="0" fontId="103" fillId="12" borderId="0" applyNumberFormat="0" applyBorder="0" applyAlignment="0" applyProtection="0"/>
    <xf numFmtId="0" fontId="54" fillId="8" borderId="0" applyNumberFormat="0" applyBorder="0" applyAlignment="0" applyProtection="0"/>
    <xf numFmtId="0" fontId="103" fillId="4" borderId="0" applyNumberFormat="0" applyBorder="0" applyAlignment="0" applyProtection="0"/>
    <xf numFmtId="0" fontId="54" fillId="3" borderId="0" applyNumberFormat="0" applyBorder="0" applyAlignment="0" applyProtection="0"/>
    <xf numFmtId="0" fontId="103" fillId="10" borderId="0" applyNumberFormat="0" applyBorder="0" applyAlignment="0" applyProtection="0"/>
    <xf numFmtId="0" fontId="54" fillId="13" borderId="0" applyNumberFormat="0" applyBorder="0" applyAlignment="0" applyProtection="0"/>
    <xf numFmtId="0" fontId="103" fillId="7" borderId="0" applyNumberFormat="0" applyBorder="0" applyAlignment="0" applyProtection="0"/>
    <xf numFmtId="0" fontId="55" fillId="14" borderId="0" applyNumberFormat="0" applyBorder="0" applyAlignment="0" applyProtection="0"/>
    <xf numFmtId="0" fontId="104" fillId="10" borderId="0" applyNumberFormat="0" applyBorder="0" applyAlignment="0" applyProtection="0"/>
    <xf numFmtId="0" fontId="55" fillId="5" borderId="0" applyNumberFormat="0" applyBorder="0" applyAlignment="0" applyProtection="0"/>
    <xf numFmtId="0" fontId="104" fillId="15" borderId="0" applyNumberFormat="0" applyBorder="0" applyAlignment="0" applyProtection="0"/>
    <xf numFmtId="0" fontId="55" fillId="11" borderId="0" applyNumberFormat="0" applyBorder="0" applyAlignment="0" applyProtection="0"/>
    <xf numFmtId="0" fontId="104" fillId="13" borderId="0" applyNumberFormat="0" applyBorder="0" applyAlignment="0" applyProtection="0"/>
    <xf numFmtId="0" fontId="55" fillId="16" borderId="0" applyNumberFormat="0" applyBorder="0" applyAlignment="0" applyProtection="0"/>
    <xf numFmtId="0" fontId="104" fillId="4" borderId="0" applyNumberFormat="0" applyBorder="0" applyAlignment="0" applyProtection="0"/>
    <xf numFmtId="0" fontId="55" fillId="17" borderId="0" applyNumberFormat="0" applyBorder="0" applyAlignment="0" applyProtection="0"/>
    <xf numFmtId="0" fontId="104" fillId="10" borderId="0" applyNumberFormat="0" applyBorder="0" applyAlignment="0" applyProtection="0"/>
    <xf numFmtId="0" fontId="55" fillId="18" borderId="0" applyNumberFormat="0" applyBorder="0" applyAlignment="0" applyProtection="0"/>
    <xf numFmtId="0" fontId="104" fillId="5" borderId="0" applyNumberFormat="0" applyBorder="0" applyAlignment="0" applyProtection="0"/>
    <xf numFmtId="0" fontId="56" fillId="0" borderId="1" applyNumberFormat="0" applyFill="0" applyAlignment="0" applyProtection="0"/>
    <xf numFmtId="0" fontId="105" fillId="0" borderId="2" applyNumberFormat="0" applyFill="0" applyAlignment="0" applyProtection="0"/>
    <xf numFmtId="164" fontId="4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57" fillId="4" borderId="0" applyNumberFormat="0" applyBorder="0" applyAlignment="0" applyProtection="0"/>
    <xf numFmtId="0" fontId="106" fillId="8" borderId="0" applyNumberFormat="0" applyBorder="0" applyAlignment="0" applyProtection="0"/>
    <xf numFmtId="0" fontId="58" fillId="19" borderId="3" applyNumberFormat="0" applyAlignment="0" applyProtection="0"/>
    <xf numFmtId="0" fontId="107" fillId="19" borderId="3" applyNumberFormat="0" applyAlignment="0" applyProtection="0"/>
    <xf numFmtId="0" fontId="59" fillId="0" borderId="4" applyNumberFormat="0" applyFill="0" applyAlignment="0" applyProtection="0"/>
    <xf numFmtId="0" fontId="108" fillId="0" borderId="5" applyNumberFormat="0" applyFill="0" applyAlignment="0" applyProtection="0"/>
    <xf numFmtId="0" fontId="60" fillId="0" borderId="6" applyNumberFormat="0" applyFill="0" applyAlignment="0" applyProtection="0"/>
    <xf numFmtId="0" fontId="109" fillId="0" borderId="7" applyNumberFormat="0" applyFill="0" applyAlignment="0" applyProtection="0"/>
    <xf numFmtId="0" fontId="61" fillId="0" borderId="8" applyNumberFormat="0" applyFill="0" applyAlignment="0" applyProtection="0"/>
    <xf numFmtId="0" fontId="11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63" fillId="12" borderId="0" applyNumberFormat="0" applyBorder="0" applyAlignment="0" applyProtection="0"/>
    <xf numFmtId="0" fontId="112" fillId="1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54" fillId="0" borderId="0"/>
    <xf numFmtId="0" fontId="83" fillId="0" borderId="0"/>
    <xf numFmtId="0" fontId="101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0" fillId="0" borderId="0"/>
    <xf numFmtId="0" fontId="80" fillId="0" borderId="0"/>
    <xf numFmtId="0" fontId="54" fillId="0" borderId="0"/>
    <xf numFmtId="0" fontId="40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40" fillId="0" borderId="0"/>
    <xf numFmtId="0" fontId="54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54" fillId="0" borderId="0"/>
    <xf numFmtId="0" fontId="3" fillId="0" borderId="0"/>
    <xf numFmtId="0" fontId="40" fillId="7" borderId="10" applyNumberFormat="0" applyFont="0" applyAlignment="0" applyProtection="0"/>
    <xf numFmtId="0" fontId="101" fillId="7" borderId="10" applyNumberFormat="0" applyFon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4" fillId="0" borderId="11" applyNumberFormat="0" applyFill="0" applyAlignment="0" applyProtection="0"/>
    <xf numFmtId="0" fontId="113" fillId="0" borderId="12" applyNumberFormat="0" applyFill="0" applyAlignment="0" applyProtection="0"/>
    <xf numFmtId="0" fontId="65" fillId="6" borderId="0" applyNumberFormat="0" applyBorder="0" applyAlignment="0" applyProtection="0"/>
    <xf numFmtId="0" fontId="114" fillId="10" borderId="0" applyNumberFormat="0" applyBorder="0" applyAlignment="0" applyProtection="0"/>
    <xf numFmtId="0" fontId="66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67" fillId="9" borderId="13" applyNumberFormat="0" applyAlignment="0" applyProtection="0"/>
    <xf numFmtId="0" fontId="115" fillId="12" borderId="13" applyNumberFormat="0" applyAlignment="0" applyProtection="0"/>
    <xf numFmtId="0" fontId="68" fillId="20" borderId="13" applyNumberFormat="0" applyAlignment="0" applyProtection="0"/>
    <xf numFmtId="0" fontId="116" fillId="21" borderId="13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7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55" fillId="22" borderId="0" applyNumberFormat="0" applyBorder="0" applyAlignment="0" applyProtection="0"/>
    <xf numFmtId="0" fontId="104" fillId="23" borderId="0" applyNumberFormat="0" applyBorder="0" applyAlignment="0" applyProtection="0"/>
    <xf numFmtId="0" fontId="55" fillId="24" borderId="0" applyNumberFormat="0" applyBorder="0" applyAlignment="0" applyProtection="0"/>
    <xf numFmtId="0" fontId="104" fillId="15" borderId="0" applyNumberFormat="0" applyBorder="0" applyAlignment="0" applyProtection="0"/>
    <xf numFmtId="0" fontId="55" fillId="25" borderId="0" applyNumberFormat="0" applyBorder="0" applyAlignment="0" applyProtection="0"/>
    <xf numFmtId="0" fontId="104" fillId="13" borderId="0" applyNumberFormat="0" applyBorder="0" applyAlignment="0" applyProtection="0"/>
    <xf numFmtId="0" fontId="55" fillId="16" borderId="0" applyNumberFormat="0" applyBorder="0" applyAlignment="0" applyProtection="0"/>
    <xf numFmtId="0" fontId="104" fillId="26" borderId="0" applyNumberFormat="0" applyBorder="0" applyAlignment="0" applyProtection="0"/>
    <xf numFmtId="0" fontId="55" fillId="17" borderId="0" applyNumberFormat="0" applyBorder="0" applyAlignment="0" applyProtection="0"/>
    <xf numFmtId="0" fontId="104" fillId="17" borderId="0" applyNumberFormat="0" applyBorder="0" applyAlignment="0" applyProtection="0"/>
    <xf numFmtId="0" fontId="55" fillId="15" borderId="0" applyNumberFormat="0" applyBorder="0" applyAlignment="0" applyProtection="0"/>
    <xf numFmtId="0" fontId="104" fillId="24" borderId="0" applyNumberFormat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60" fillId="0" borderId="0"/>
    <xf numFmtId="0" fontId="101" fillId="0" borderId="0"/>
    <xf numFmtId="0" fontId="165" fillId="37" borderId="0" applyNumberFormat="0" applyBorder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61" fillId="0" borderId="219" applyNumberFormat="0" applyFill="0" applyAlignment="0" applyProtection="0"/>
    <xf numFmtId="0" fontId="110" fillId="0" borderId="220" applyNumberFormat="0" applyFill="0" applyAlignment="0" applyProtection="0"/>
    <xf numFmtId="0" fontId="3" fillId="0" borderId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0" fillId="0" borderId="227" applyNumberFormat="0" applyFill="0" applyAlignment="0" applyProtection="0"/>
    <xf numFmtId="0" fontId="40" fillId="0" borderId="0"/>
    <xf numFmtId="9" fontId="54" fillId="0" borderId="0" applyFont="0" applyFill="0" applyBorder="0" applyAlignment="0" applyProtection="0"/>
    <xf numFmtId="0" fontId="40" fillId="0" borderId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01" fillId="0" borderId="0"/>
    <xf numFmtId="0" fontId="101" fillId="0" borderId="0"/>
    <xf numFmtId="0" fontId="1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01" fillId="0" borderId="0" applyFont="0" applyFill="0" applyBorder="0" applyAlignment="0" applyProtection="0"/>
    <xf numFmtId="0" fontId="101" fillId="0" borderId="0"/>
    <xf numFmtId="0" fontId="101" fillId="0" borderId="0"/>
    <xf numFmtId="0" fontId="1" fillId="0" borderId="0"/>
    <xf numFmtId="0" fontId="105" fillId="0" borderId="218" applyNumberFormat="0" applyFill="0" applyAlignment="0" applyProtection="0"/>
    <xf numFmtId="0" fontId="116" fillId="21" borderId="222" applyNumberFormat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117" fillId="21" borderId="14" applyNumberFormat="0" applyAlignment="0" applyProtection="0"/>
    <xf numFmtId="0" fontId="69" fillId="20" borderId="14" applyNumberFormat="0" applyAlignment="0" applyProtection="0"/>
    <xf numFmtId="0" fontId="116" fillId="21" borderId="222" applyNumberFormat="0" applyAlignment="0" applyProtection="0"/>
    <xf numFmtId="0" fontId="68" fillId="20" borderId="222" applyNumberFormat="0" applyAlignment="0" applyProtection="0"/>
    <xf numFmtId="0" fontId="115" fillId="12" borderId="222" applyNumberFormat="0" applyAlignment="0" applyProtection="0"/>
    <xf numFmtId="0" fontId="67" fillId="9" borderId="222" applyNumberFormat="0" applyAlignment="0" applyProtection="0"/>
    <xf numFmtId="0" fontId="101" fillId="7" borderId="221" applyNumberFormat="0" applyFont="0" applyAlignment="0" applyProtection="0"/>
    <xf numFmtId="0" fontId="40" fillId="7" borderId="221" applyNumberFormat="0" applyFon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110" fillId="0" borderId="227" applyNumberFormat="0" applyFill="0" applyAlignment="0" applyProtection="0"/>
    <xf numFmtId="0" fontId="110" fillId="0" borderId="227" applyNumberFormat="0" applyFill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68" fillId="20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67" fillId="9" borderId="222" applyNumberFormat="0" applyAlignment="0" applyProtection="0"/>
    <xf numFmtId="0" fontId="40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1" fillId="0" borderId="219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05" fillId="0" borderId="218" applyNumberFormat="0" applyFill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116" fillId="21" borderId="222" applyNumberFormat="0" applyAlignment="0" applyProtection="0"/>
    <xf numFmtId="0" fontId="105" fillId="0" borderId="218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15" fillId="12" borderId="222" applyNumberFormat="0" applyAlignment="0" applyProtection="0"/>
    <xf numFmtId="0" fontId="116" fillId="21" borderId="222" applyNumberFormat="0" applyAlignment="0" applyProtection="0"/>
    <xf numFmtId="0" fontId="117" fillId="21" borderId="14" applyNumberFormat="0" applyAlignment="0" applyProtection="0"/>
    <xf numFmtId="0" fontId="105" fillId="0" borderId="218" applyNumberFormat="0" applyFill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68" fillId="20" borderId="222" applyNumberFormat="0" applyAlignment="0" applyProtection="0"/>
    <xf numFmtId="0" fontId="69" fillId="20" borderId="14" applyNumberFormat="0" applyAlignment="0" applyProtection="0"/>
    <xf numFmtId="0" fontId="116" fillId="21" borderId="222" applyNumberFormat="0" applyAlignment="0" applyProtection="0"/>
    <xf numFmtId="0" fontId="56" fillId="0" borderId="217" applyNumberFormat="0" applyFill="0" applyAlignment="0" applyProtection="0"/>
    <xf numFmtId="0" fontId="67" fillId="9" borderId="222" applyNumberFormat="0" applyAlignment="0" applyProtection="0"/>
    <xf numFmtId="0" fontId="105" fillId="0" borderId="218" applyNumberFormat="0" applyFill="0" applyAlignment="0" applyProtection="0"/>
    <xf numFmtId="0" fontId="105" fillId="0" borderId="218" applyNumberFormat="0" applyFill="0" applyAlignment="0" applyProtection="0"/>
    <xf numFmtId="0" fontId="116" fillId="21" borderId="222" applyNumberFormat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117" fillId="21" borderId="14" applyNumberFormat="0" applyAlignment="0" applyProtection="0"/>
    <xf numFmtId="0" fontId="69" fillId="20" borderId="14" applyNumberFormat="0" applyAlignment="0" applyProtection="0"/>
    <xf numFmtId="0" fontId="116" fillId="21" borderId="222" applyNumberFormat="0" applyAlignment="0" applyProtection="0"/>
    <xf numFmtId="0" fontId="68" fillId="20" borderId="222" applyNumberFormat="0" applyAlignment="0" applyProtection="0"/>
    <xf numFmtId="0" fontId="115" fillId="12" borderId="222" applyNumberFormat="0" applyAlignment="0" applyProtection="0"/>
    <xf numFmtId="0" fontId="67" fillId="9" borderId="222" applyNumberFormat="0" applyAlignment="0" applyProtection="0"/>
    <xf numFmtId="0" fontId="101" fillId="7" borderId="221" applyNumberFormat="0" applyFont="0" applyAlignment="0" applyProtection="0"/>
    <xf numFmtId="0" fontId="40" fillId="7" borderId="221" applyNumberFormat="0" applyFon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68" fillId="20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67" fillId="9" borderId="222" applyNumberFormat="0" applyAlignment="0" applyProtection="0"/>
    <xf numFmtId="0" fontId="40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05" fillId="0" borderId="218" applyNumberFormat="0" applyFill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17" fillId="21" borderId="14" applyNumberFormat="0" applyAlignment="0" applyProtection="0"/>
    <xf numFmtId="0" fontId="69" fillId="20" borderId="14" applyNumberFormat="0" applyAlignment="0" applyProtection="0"/>
    <xf numFmtId="0" fontId="116" fillId="21" borderId="222" applyNumberFormat="0" applyAlignment="0" applyProtection="0"/>
    <xf numFmtId="0" fontId="68" fillId="20" borderId="222" applyNumberFormat="0" applyAlignment="0" applyProtection="0"/>
    <xf numFmtId="0" fontId="115" fillId="12" borderId="222" applyNumberFormat="0" applyAlignment="0" applyProtection="0"/>
    <xf numFmtId="0" fontId="67" fillId="9" borderId="222" applyNumberFormat="0" applyAlignment="0" applyProtection="0"/>
    <xf numFmtId="0" fontId="101" fillId="7" borderId="221" applyNumberFormat="0" applyFont="0" applyAlignment="0" applyProtection="0"/>
    <xf numFmtId="0" fontId="40" fillId="7" borderId="221" applyNumberFormat="0" applyFon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68" fillId="20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67" fillId="9" borderId="222" applyNumberFormat="0" applyAlignment="0" applyProtection="0"/>
    <xf numFmtId="0" fontId="40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05" fillId="0" borderId="218" applyNumberFormat="0" applyFill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17" fillId="21" borderId="14" applyNumberFormat="0" applyAlignment="0" applyProtection="0"/>
    <xf numFmtId="0" fontId="69" fillId="20" borderId="14" applyNumberFormat="0" applyAlignment="0" applyProtection="0"/>
    <xf numFmtId="0" fontId="116" fillId="21" borderId="222" applyNumberFormat="0" applyAlignment="0" applyProtection="0"/>
    <xf numFmtId="0" fontId="68" fillId="20" borderId="222" applyNumberFormat="0" applyAlignment="0" applyProtection="0"/>
    <xf numFmtId="0" fontId="115" fillId="12" borderId="222" applyNumberFormat="0" applyAlignment="0" applyProtection="0"/>
    <xf numFmtId="0" fontId="67" fillId="9" borderId="222" applyNumberFormat="0" applyAlignment="0" applyProtection="0"/>
    <xf numFmtId="0" fontId="101" fillId="7" borderId="221" applyNumberFormat="0" applyFont="0" applyAlignment="0" applyProtection="0"/>
    <xf numFmtId="0" fontId="40" fillId="7" borderId="221" applyNumberFormat="0" applyFon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68" fillId="20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67" fillId="9" borderId="222" applyNumberFormat="0" applyAlignment="0" applyProtection="0"/>
    <xf numFmtId="0" fontId="40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05" fillId="0" borderId="218" applyNumberFormat="0" applyFill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05" fillId="0" borderId="218" applyNumberFormat="0" applyFill="0" applyAlignment="0" applyProtection="0"/>
    <xf numFmtId="0" fontId="116" fillId="21" borderId="222" applyNumberFormat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117" fillId="21" borderId="14" applyNumberFormat="0" applyAlignment="0" applyProtection="0"/>
    <xf numFmtId="0" fontId="69" fillId="20" borderId="14" applyNumberFormat="0" applyAlignment="0" applyProtection="0"/>
    <xf numFmtId="0" fontId="116" fillId="21" borderId="222" applyNumberFormat="0" applyAlignment="0" applyProtection="0"/>
    <xf numFmtId="0" fontId="68" fillId="20" borderId="222" applyNumberFormat="0" applyAlignment="0" applyProtection="0"/>
    <xf numFmtId="0" fontId="115" fillId="12" borderId="222" applyNumberFormat="0" applyAlignment="0" applyProtection="0"/>
    <xf numFmtId="0" fontId="67" fillId="9" borderId="222" applyNumberFormat="0" applyAlignment="0" applyProtection="0"/>
    <xf numFmtId="0" fontId="101" fillId="7" borderId="221" applyNumberFormat="0" applyFont="0" applyAlignment="0" applyProtection="0"/>
    <xf numFmtId="0" fontId="40" fillId="7" borderId="221" applyNumberFormat="0" applyFon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105" fillId="0" borderId="218" applyNumberFormat="0" applyFill="0" applyAlignment="0" applyProtection="0"/>
    <xf numFmtId="0" fontId="56" fillId="0" borderId="217" applyNumberFormat="0" applyFill="0" applyAlignment="0" applyProtection="0"/>
    <xf numFmtId="0" fontId="68" fillId="20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56" fillId="0" borderId="217" applyNumberFormat="0" applyFill="0" applyAlignment="0" applyProtection="0"/>
    <xf numFmtId="0" fontId="105" fillId="0" borderId="218" applyNumberFormat="0" applyFill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67" fillId="9" borderId="222" applyNumberFormat="0" applyAlignment="0" applyProtection="0"/>
    <xf numFmtId="0" fontId="40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40" fillId="7" borderId="221" applyNumberFormat="0" applyFont="0" applyAlignment="0" applyProtection="0"/>
    <xf numFmtId="0" fontId="101" fillId="7" borderId="221" applyNumberFormat="0" applyFont="0" applyAlignment="0" applyProtection="0"/>
    <xf numFmtId="0" fontId="67" fillId="9" borderId="222" applyNumberFormat="0" applyAlignment="0" applyProtection="0"/>
    <xf numFmtId="0" fontId="115" fillId="12" borderId="222" applyNumberFormat="0" applyAlignment="0" applyProtection="0"/>
    <xf numFmtId="0" fontId="68" fillId="20" borderId="222" applyNumberFormat="0" applyAlignment="0" applyProtection="0"/>
    <xf numFmtId="0" fontId="116" fillId="21" borderId="222" applyNumberFormat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  <xf numFmtId="0" fontId="105" fillId="0" borderId="218" applyNumberFormat="0" applyFill="0" applyAlignment="0" applyProtection="0"/>
    <xf numFmtId="0" fontId="101" fillId="7" borderId="221" applyNumberFormat="0" applyFont="0" applyAlignment="0" applyProtection="0"/>
    <xf numFmtId="0" fontId="56" fillId="0" borderId="217" applyNumberFormat="0" applyFill="0" applyAlignment="0" applyProtection="0"/>
    <xf numFmtId="0" fontId="69" fillId="20" borderId="14" applyNumberFormat="0" applyAlignment="0" applyProtection="0"/>
    <xf numFmtId="0" fontId="117" fillId="21" borderId="14" applyNumberFormat="0" applyAlignment="0" applyProtection="0"/>
  </cellStyleXfs>
  <cellXfs count="1631">
    <xf numFmtId="0" fontId="0" fillId="0" borderId="0" xfId="0"/>
    <xf numFmtId="0" fontId="5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7" xfId="0" applyFont="1" applyBorder="1"/>
    <xf numFmtId="0" fontId="7" fillId="0" borderId="18" xfId="0" applyFont="1" applyBorder="1"/>
    <xf numFmtId="0" fontId="5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0" borderId="0" xfId="0" applyFont="1"/>
    <xf numFmtId="0" fontId="7" fillId="27" borderId="17" xfId="0" applyFont="1" applyFill="1" applyBorder="1"/>
    <xf numFmtId="0" fontId="7" fillId="27" borderId="18" xfId="0" applyFont="1" applyFill="1" applyBorder="1"/>
    <xf numFmtId="0" fontId="9" fillId="27" borderId="20" xfId="0" applyFont="1" applyFill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9" fillId="0" borderId="24" xfId="0" applyFont="1" applyBorder="1"/>
    <xf numFmtId="0" fontId="9" fillId="0" borderId="25" xfId="0" applyFont="1" applyBorder="1" applyAlignment="1">
      <alignment horizontal="center"/>
    </xf>
    <xf numFmtId="0" fontId="9" fillId="0" borderId="26" xfId="0" applyFont="1" applyBorder="1"/>
    <xf numFmtId="0" fontId="9" fillId="0" borderId="26" xfId="0" applyFont="1" applyFill="1" applyBorder="1"/>
    <xf numFmtId="0" fontId="9" fillId="0" borderId="24" xfId="0" applyFont="1" applyFill="1" applyBorder="1"/>
    <xf numFmtId="0" fontId="9" fillId="0" borderId="25" xfId="0" applyFont="1" applyFill="1" applyBorder="1" applyAlignment="1">
      <alignment horizontal="center"/>
    </xf>
    <xf numFmtId="0" fontId="7" fillId="27" borderId="27" xfId="0" applyFont="1" applyFill="1" applyBorder="1"/>
    <xf numFmtId="0" fontId="7" fillId="27" borderId="28" xfId="0" applyFont="1" applyFill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center"/>
    </xf>
    <xf numFmtId="0" fontId="17" fillId="0" borderId="21" xfId="0" applyFont="1" applyBorder="1"/>
    <xf numFmtId="0" fontId="17" fillId="0" borderId="0" xfId="0" applyFont="1" applyBorder="1"/>
    <xf numFmtId="0" fontId="17" fillId="0" borderId="24" xfId="0" applyFont="1" applyBorder="1"/>
    <xf numFmtId="0" fontId="17" fillId="0" borderId="25" xfId="0" applyFont="1" applyBorder="1" applyAlignment="1">
      <alignment horizontal="center"/>
    </xf>
    <xf numFmtId="0" fontId="17" fillId="0" borderId="0" xfId="0" applyFont="1"/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20" fillId="0" borderId="0" xfId="0" applyFont="1"/>
    <xf numFmtId="3" fontId="7" fillId="27" borderId="28" xfId="0" applyNumberFormat="1" applyFont="1" applyFill="1" applyBorder="1"/>
    <xf numFmtId="3" fontId="19" fillId="27" borderId="28" xfId="0" applyNumberFormat="1" applyFont="1" applyFill="1" applyBorder="1"/>
    <xf numFmtId="3" fontId="19" fillId="27" borderId="20" xfId="0" applyNumberFormat="1" applyFont="1" applyFill="1" applyBorder="1"/>
    <xf numFmtId="3" fontId="15" fillId="27" borderId="37" xfId="0" applyNumberFormat="1" applyFont="1" applyFill="1" applyBorder="1"/>
    <xf numFmtId="3" fontId="9" fillId="0" borderId="22" xfId="0" applyNumberFormat="1" applyFont="1" applyBorder="1"/>
    <xf numFmtId="3" fontId="15" fillId="0" borderId="22" xfId="0" applyNumberFormat="1" applyFont="1" applyBorder="1"/>
    <xf numFmtId="3" fontId="15" fillId="0" borderId="23" xfId="0" applyNumberFormat="1" applyFont="1" applyBorder="1"/>
    <xf numFmtId="3" fontId="15" fillId="0" borderId="38" xfId="0" applyNumberFormat="1" applyFont="1" applyBorder="1"/>
    <xf numFmtId="3" fontId="17" fillId="0" borderId="24" xfId="0" applyNumberFormat="1" applyFont="1" applyBorder="1"/>
    <xf numFmtId="3" fontId="18" fillId="0" borderId="36" xfId="0" applyNumberFormat="1" applyFont="1" applyBorder="1"/>
    <xf numFmtId="3" fontId="18" fillId="0" borderId="25" xfId="0" applyNumberFormat="1" applyFont="1" applyBorder="1"/>
    <xf numFmtId="3" fontId="18" fillId="0" borderId="24" xfId="0" applyNumberFormat="1" applyFont="1" applyBorder="1"/>
    <xf numFmtId="3" fontId="18" fillId="0" borderId="39" xfId="0" applyNumberFormat="1" applyFont="1" applyBorder="1"/>
    <xf numFmtId="3" fontId="9" fillId="0" borderId="24" xfId="0" applyNumberFormat="1" applyFont="1" applyBorder="1"/>
    <xf numFmtId="3" fontId="15" fillId="0" borderId="39" xfId="0" applyNumberFormat="1" applyFont="1" applyBorder="1"/>
    <xf numFmtId="3" fontId="9" fillId="0" borderId="26" xfId="0" applyNumberFormat="1" applyFont="1" applyBorder="1"/>
    <xf numFmtId="3" fontId="15" fillId="0" borderId="26" xfId="0" applyNumberFormat="1" applyFont="1" applyBorder="1"/>
    <xf numFmtId="3" fontId="15" fillId="0" borderId="40" xfId="0" applyNumberFormat="1" applyFont="1" applyBorder="1"/>
    <xf numFmtId="3" fontId="15" fillId="0" borderId="41" xfId="0" applyNumberFormat="1" applyFont="1" applyBorder="1"/>
    <xf numFmtId="3" fontId="9" fillId="0" borderId="30" xfId="0" applyNumberFormat="1" applyFont="1" applyBorder="1"/>
    <xf numFmtId="3" fontId="15" fillId="0" borderId="42" xfId="0" applyNumberFormat="1" applyFont="1" applyBorder="1"/>
    <xf numFmtId="3" fontId="9" fillId="0" borderId="18" xfId="0" applyNumberFormat="1" applyFont="1" applyBorder="1"/>
    <xf numFmtId="3" fontId="15" fillId="0" borderId="18" xfId="0" applyNumberFormat="1" applyFont="1" applyBorder="1"/>
    <xf numFmtId="3" fontId="15" fillId="0" borderId="35" xfId="0" applyNumberFormat="1" applyFont="1" applyBorder="1"/>
    <xf numFmtId="0" fontId="15" fillId="0" borderId="43" xfId="0" applyFont="1" applyBorder="1"/>
    <xf numFmtId="3" fontId="23" fillId="27" borderId="37" xfId="0" applyNumberFormat="1" applyFont="1" applyFill="1" applyBorder="1"/>
    <xf numFmtId="3" fontId="6" fillId="0" borderId="40" xfId="0" applyNumberFormat="1" applyFont="1" applyBorder="1"/>
    <xf numFmtId="3" fontId="6" fillId="0" borderId="39" xfId="0" applyNumberFormat="1" applyFont="1" applyBorder="1"/>
    <xf numFmtId="3" fontId="18" fillId="0" borderId="40" xfId="0" applyNumberFormat="1" applyFont="1" applyBorder="1"/>
    <xf numFmtId="14" fontId="6" fillId="0" borderId="0" xfId="0" applyNumberFormat="1" applyFont="1" applyAlignment="1">
      <alignment horizontal="left"/>
    </xf>
    <xf numFmtId="3" fontId="15" fillId="0" borderId="0" xfId="0" applyNumberFormat="1" applyFont="1" applyAlignment="1"/>
    <xf numFmtId="3" fontId="15" fillId="0" borderId="47" xfId="0" applyNumberFormat="1" applyFont="1" applyBorder="1"/>
    <xf numFmtId="3" fontId="15" fillId="0" borderId="0" xfId="90" applyNumberFormat="1" applyFont="1" applyBorder="1"/>
    <xf numFmtId="3" fontId="8" fillId="0" borderId="24" xfId="0" applyNumberFormat="1" applyFont="1" applyBorder="1"/>
    <xf numFmtId="3" fontId="15" fillId="0" borderId="51" xfId="0" applyNumberFormat="1" applyFont="1" applyBorder="1"/>
    <xf numFmtId="3" fontId="15" fillId="28" borderId="43" xfId="0" applyNumberFormat="1" applyFont="1" applyFill="1" applyBorder="1"/>
    <xf numFmtId="3" fontId="15" fillId="0" borderId="0" xfId="0" applyNumberFormat="1" applyFont="1" applyFill="1" applyBorder="1"/>
    <xf numFmtId="3" fontId="18" fillId="0" borderId="52" xfId="0" applyNumberFormat="1" applyFont="1" applyBorder="1"/>
    <xf numFmtId="3" fontId="18" fillId="0" borderId="47" xfId="0" applyNumberFormat="1" applyFont="1" applyBorder="1"/>
    <xf numFmtId="3" fontId="18" fillId="0" borderId="41" xfId="0" applyNumberFormat="1" applyFont="1" applyBorder="1"/>
    <xf numFmtId="3" fontId="15" fillId="0" borderId="52" xfId="0" applyNumberFormat="1" applyFont="1" applyBorder="1"/>
    <xf numFmtId="3" fontId="15" fillId="0" borderId="53" xfId="0" applyNumberFormat="1" applyFont="1" applyBorder="1"/>
    <xf numFmtId="3" fontId="15" fillId="0" borderId="54" xfId="0" applyNumberFormat="1" applyFont="1" applyBorder="1"/>
    <xf numFmtId="0" fontId="9" fillId="0" borderId="55" xfId="0" applyFont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27" borderId="57" xfId="0" applyFont="1" applyFill="1" applyBorder="1" applyAlignment="1">
      <alignment horizontal="center"/>
    </xf>
    <xf numFmtId="3" fontId="11" fillId="27" borderId="37" xfId="0" applyNumberFormat="1" applyFont="1" applyFill="1" applyBorder="1"/>
    <xf numFmtId="0" fontId="15" fillId="0" borderId="5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3" fontId="23" fillId="27" borderId="27" xfId="0" applyNumberFormat="1" applyFont="1" applyFill="1" applyBorder="1"/>
    <xf numFmtId="3" fontId="9" fillId="0" borderId="60" xfId="0" applyNumberFormat="1" applyFont="1" applyBorder="1"/>
    <xf numFmtId="3" fontId="11" fillId="27" borderId="27" xfId="0" applyNumberFormat="1" applyFont="1" applyFill="1" applyBorder="1"/>
    <xf numFmtId="3" fontId="15" fillId="0" borderId="17" xfId="0" applyNumberFormat="1" applyFont="1" applyBorder="1"/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3" fontId="23" fillId="27" borderId="63" xfId="0" applyNumberFormat="1" applyFont="1" applyFill="1" applyBorder="1"/>
    <xf numFmtId="3" fontId="9" fillId="0" borderId="64" xfId="0" applyNumberFormat="1" applyFont="1" applyBorder="1"/>
    <xf numFmtId="3" fontId="18" fillId="0" borderId="65" xfId="0" applyNumberFormat="1" applyFont="1" applyBorder="1"/>
    <xf numFmtId="3" fontId="15" fillId="0" borderId="65" xfId="0" applyNumberFormat="1" applyFont="1" applyBorder="1"/>
    <xf numFmtId="3" fontId="11" fillId="27" borderId="63" xfId="0" applyNumberFormat="1" applyFont="1" applyFill="1" applyBorder="1"/>
    <xf numFmtId="3" fontId="15" fillId="0" borderId="62" xfId="0" applyNumberFormat="1" applyFont="1" applyBorder="1"/>
    <xf numFmtId="0" fontId="15" fillId="0" borderId="66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3" fontId="23" fillId="27" borderId="68" xfId="0" applyNumberFormat="1" applyFont="1" applyFill="1" applyBorder="1"/>
    <xf numFmtId="3" fontId="9" fillId="0" borderId="69" xfId="0" applyNumberFormat="1" applyFont="1" applyBorder="1"/>
    <xf numFmtId="3" fontId="18" fillId="0" borderId="51" xfId="0" applyNumberFormat="1" applyFont="1" applyBorder="1"/>
    <xf numFmtId="3" fontId="11" fillId="27" borderId="68" xfId="0" applyNumberFormat="1" applyFont="1" applyFill="1" applyBorder="1"/>
    <xf numFmtId="3" fontId="15" fillId="0" borderId="70" xfId="0" applyNumberFormat="1" applyFont="1" applyBorder="1"/>
    <xf numFmtId="3" fontId="15" fillId="0" borderId="67" xfId="0" applyNumberFormat="1" applyFont="1" applyBorder="1"/>
    <xf numFmtId="3" fontId="10" fillId="27" borderId="37" xfId="0" applyNumberFormat="1" applyFont="1" applyFill="1" applyBorder="1"/>
    <xf numFmtId="3" fontId="6" fillId="0" borderId="38" xfId="0" applyNumberFormat="1" applyFont="1" applyBorder="1"/>
    <xf numFmtId="3" fontId="25" fillId="0" borderId="39" xfId="0" applyNumberFormat="1" applyFont="1" applyBorder="1"/>
    <xf numFmtId="3" fontId="6" fillId="0" borderId="42" xfId="0" applyNumberFormat="1" applyFont="1" applyBorder="1"/>
    <xf numFmtId="0" fontId="5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3" fontId="23" fillId="27" borderId="28" xfId="0" applyNumberFormat="1" applyFont="1" applyFill="1" applyBorder="1"/>
    <xf numFmtId="3" fontId="24" fillId="0" borderId="26" xfId="0" applyNumberFormat="1" applyFont="1" applyBorder="1"/>
    <xf numFmtId="3" fontId="24" fillId="0" borderId="24" xfId="0" applyNumberFormat="1" applyFont="1" applyBorder="1"/>
    <xf numFmtId="3" fontId="24" fillId="0" borderId="74" xfId="0" applyNumberFormat="1" applyFont="1" applyBorder="1"/>
    <xf numFmtId="0" fontId="23" fillId="0" borderId="75" xfId="0" applyFont="1" applyBorder="1" applyAlignment="1">
      <alignment horizontal="center"/>
    </xf>
    <xf numFmtId="3" fontId="23" fillId="27" borderId="76" xfId="0" applyNumberFormat="1" applyFont="1" applyFill="1" applyBorder="1"/>
    <xf numFmtId="3" fontId="9" fillId="0" borderId="77" xfId="0" applyNumberFormat="1" applyFont="1" applyBorder="1"/>
    <xf numFmtId="3" fontId="24" fillId="0" borderId="78" xfId="0" applyNumberFormat="1" applyFont="1" applyBorder="1"/>
    <xf numFmtId="3" fontId="24" fillId="0" borderId="79" xfId="0" applyNumberFormat="1" applyFont="1" applyBorder="1"/>
    <xf numFmtId="3" fontId="24" fillId="0" borderId="80" xfId="0" applyNumberFormat="1" applyFont="1" applyBorder="1"/>
    <xf numFmtId="0" fontId="9" fillId="0" borderId="8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3" fontId="9" fillId="0" borderId="81" xfId="0" applyNumberFormat="1" applyFont="1" applyBorder="1"/>
    <xf numFmtId="3" fontId="18" fillId="0" borderId="26" xfId="0" applyNumberFormat="1" applyFont="1" applyBorder="1"/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3" fontId="11" fillId="0" borderId="38" xfId="0" applyNumberFormat="1" applyFont="1" applyBorder="1"/>
    <xf numFmtId="3" fontId="26" fillId="0" borderId="41" xfId="0" applyNumberFormat="1" applyFont="1" applyBorder="1"/>
    <xf numFmtId="3" fontId="26" fillId="0" borderId="39" xfId="0" applyNumberFormat="1" applyFont="1" applyBorder="1"/>
    <xf numFmtId="3" fontId="26" fillId="0" borderId="82" xfId="0" applyNumberFormat="1" applyFont="1" applyBorder="1"/>
    <xf numFmtId="3" fontId="11" fillId="0" borderId="35" xfId="0" applyNumberFormat="1" applyFont="1" applyBorder="1"/>
    <xf numFmtId="0" fontId="11" fillId="0" borderId="0" xfId="0" applyFont="1"/>
    <xf numFmtId="14" fontId="6" fillId="0" borderId="0" xfId="0" applyNumberFormat="1" applyFont="1" applyFill="1" applyAlignment="1">
      <alignment horizontal="left"/>
    </xf>
    <xf numFmtId="0" fontId="28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30" fillId="0" borderId="0" xfId="0" applyFont="1"/>
    <xf numFmtId="0" fontId="27" fillId="0" borderId="0" xfId="0" applyFont="1"/>
    <xf numFmtId="3" fontId="15" fillId="0" borderId="0" xfId="0" applyNumberFormat="1" applyFont="1"/>
    <xf numFmtId="0" fontId="15" fillId="0" borderId="0" xfId="0" applyFont="1" applyAlignment="1">
      <alignment horizontal="right"/>
    </xf>
    <xf numFmtId="3" fontId="18" fillId="0" borderId="36" xfId="0" applyNumberFormat="1" applyFont="1" applyFill="1" applyBorder="1"/>
    <xf numFmtId="3" fontId="18" fillId="0" borderId="25" xfId="0" applyNumberFormat="1" applyFont="1" applyFill="1" applyBorder="1"/>
    <xf numFmtId="0" fontId="15" fillId="0" borderId="16" xfId="0" applyFont="1" applyBorder="1" applyAlignment="1">
      <alignment horizontal="center"/>
    </xf>
    <xf numFmtId="3" fontId="19" fillId="27" borderId="63" xfId="0" applyNumberFormat="1" applyFont="1" applyFill="1" applyBorder="1"/>
    <xf numFmtId="3" fontId="15" fillId="0" borderId="64" xfId="0" applyNumberFormat="1" applyFont="1" applyBorder="1"/>
    <xf numFmtId="3" fontId="19" fillId="27" borderId="84" xfId="0" applyNumberFormat="1" applyFont="1" applyFill="1" applyBorder="1"/>
    <xf numFmtId="3" fontId="10" fillId="27" borderId="20" xfId="0" applyNumberFormat="1" applyFont="1" applyFill="1" applyBorder="1"/>
    <xf numFmtId="3" fontId="10" fillId="27" borderId="63" xfId="0" applyNumberFormat="1" applyFont="1" applyFill="1" applyBorder="1"/>
    <xf numFmtId="0" fontId="0" fillId="0" borderId="0" xfId="0" applyFill="1"/>
    <xf numFmtId="3" fontId="13" fillId="0" borderId="0" xfId="0" applyNumberFormat="1" applyFont="1"/>
    <xf numFmtId="3" fontId="12" fillId="0" borderId="0" xfId="0" applyNumberFormat="1" applyFont="1"/>
    <xf numFmtId="3" fontId="20" fillId="0" borderId="0" xfId="0" applyNumberFormat="1" applyFont="1"/>
    <xf numFmtId="3" fontId="18" fillId="0" borderId="24" xfId="0" applyNumberFormat="1" applyFont="1" applyFill="1" applyBorder="1"/>
    <xf numFmtId="0" fontId="7" fillId="0" borderId="5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3" fontId="7" fillId="27" borderId="27" xfId="0" applyNumberFormat="1" applyFont="1" applyFill="1" applyBorder="1"/>
    <xf numFmtId="3" fontId="17" fillId="0" borderId="86" xfId="0" applyNumberFormat="1" applyFont="1" applyBorder="1"/>
    <xf numFmtId="0" fontId="5" fillId="0" borderId="87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9" fillId="27" borderId="89" xfId="0" applyFont="1" applyFill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17" fillId="0" borderId="91" xfId="0" applyFont="1" applyBorder="1" applyAlignment="1">
      <alignment horizontal="center"/>
    </xf>
    <xf numFmtId="0" fontId="9" fillId="0" borderId="91" xfId="0" applyFont="1" applyBorder="1" applyAlignment="1">
      <alignment horizontal="center"/>
    </xf>
    <xf numFmtId="0" fontId="9" fillId="0" borderId="91" xfId="0" applyFont="1" applyFill="1" applyBorder="1" applyAlignment="1">
      <alignment horizontal="center"/>
    </xf>
    <xf numFmtId="0" fontId="9" fillId="0" borderId="92" xfId="0" applyFont="1" applyBorder="1" applyAlignment="1">
      <alignment horizontal="center"/>
    </xf>
    <xf numFmtId="3" fontId="11" fillId="27" borderId="28" xfId="0" applyNumberFormat="1" applyFont="1" applyFill="1" applyBorder="1"/>
    <xf numFmtId="3" fontId="8" fillId="0" borderId="22" xfId="0" applyNumberFormat="1" applyFont="1" applyBorder="1"/>
    <xf numFmtId="3" fontId="8" fillId="0" borderId="26" xfId="0" applyNumberFormat="1" applyFont="1" applyBorder="1"/>
    <xf numFmtId="3" fontId="8" fillId="0" borderId="30" xfId="0" applyNumberFormat="1" applyFont="1" applyBorder="1"/>
    <xf numFmtId="0" fontId="3" fillId="0" borderId="17" xfId="0" applyFont="1" applyBorder="1"/>
    <xf numFmtId="0" fontId="3" fillId="0" borderId="0" xfId="0" applyFont="1"/>
    <xf numFmtId="3" fontId="18" fillId="0" borderId="85" xfId="0" applyNumberFormat="1" applyFont="1" applyBorder="1"/>
    <xf numFmtId="3" fontId="6" fillId="0" borderId="85" xfId="0" applyNumberFormat="1" applyFont="1" applyBorder="1"/>
    <xf numFmtId="0" fontId="15" fillId="0" borderId="72" xfId="0" applyFont="1" applyBorder="1" applyAlignment="1">
      <alignment horizontal="center"/>
    </xf>
    <xf numFmtId="3" fontId="18" fillId="0" borderId="55" xfId="0" applyNumberFormat="1" applyFont="1" applyBorder="1"/>
    <xf numFmtId="3" fontId="15" fillId="0" borderId="85" xfId="0" applyNumberFormat="1" applyFont="1" applyBorder="1"/>
    <xf numFmtId="3" fontId="18" fillId="0" borderId="55" xfId="0" applyNumberFormat="1" applyFont="1" applyFill="1" applyBorder="1"/>
    <xf numFmtId="3" fontId="18" fillId="0" borderId="39" xfId="0" applyNumberFormat="1" applyFont="1" applyFill="1" applyBorder="1"/>
    <xf numFmtId="3" fontId="18" fillId="0" borderId="42" xfId="0" applyNumberFormat="1" applyFont="1" applyBorder="1"/>
    <xf numFmtId="3" fontId="18" fillId="0" borderId="35" xfId="0" applyNumberFormat="1" applyFont="1" applyBorder="1"/>
    <xf numFmtId="0" fontId="15" fillId="28" borderId="0" xfId="0" applyFont="1" applyFill="1"/>
    <xf numFmtId="3" fontId="15" fillId="28" borderId="0" xfId="0" applyNumberFormat="1" applyFont="1" applyFill="1"/>
    <xf numFmtId="0" fontId="15" fillId="0" borderId="16" xfId="0" applyFont="1" applyBorder="1"/>
    <xf numFmtId="0" fontId="35" fillId="27" borderId="17" xfId="0" applyFont="1" applyFill="1" applyBorder="1"/>
    <xf numFmtId="0" fontId="35" fillId="27" borderId="18" xfId="0" applyFont="1" applyFill="1" applyBorder="1"/>
    <xf numFmtId="0" fontId="36" fillId="27" borderId="20" xfId="0" applyFont="1" applyFill="1" applyBorder="1" applyAlignment="1">
      <alignment horizontal="center"/>
    </xf>
    <xf numFmtId="3" fontId="37" fillId="27" borderId="28" xfId="0" applyNumberFormat="1" applyFont="1" applyFill="1" applyBorder="1"/>
    <xf numFmtId="3" fontId="37" fillId="27" borderId="20" xfId="0" applyNumberFormat="1" applyFont="1" applyFill="1" applyBorder="1"/>
    <xf numFmtId="3" fontId="37" fillId="27" borderId="57" xfId="0" applyNumberFormat="1" applyFont="1" applyFill="1" applyBorder="1"/>
    <xf numFmtId="3" fontId="38" fillId="27" borderId="37" xfId="0" applyNumberFormat="1" applyFont="1" applyFill="1" applyBorder="1"/>
    <xf numFmtId="0" fontId="36" fillId="0" borderId="21" xfId="0" applyFont="1" applyBorder="1"/>
    <xf numFmtId="0" fontId="36" fillId="0" borderId="22" xfId="0" applyFont="1" applyBorder="1"/>
    <xf numFmtId="0" fontId="36" fillId="0" borderId="23" xfId="0" applyFont="1" applyBorder="1" applyAlignment="1">
      <alignment horizontal="center"/>
    </xf>
    <xf numFmtId="0" fontId="39" fillId="0" borderId="21" xfId="0" applyFont="1" applyBorder="1"/>
    <xf numFmtId="0" fontId="39" fillId="0" borderId="0" xfId="0" applyFont="1" applyBorder="1"/>
    <xf numFmtId="0" fontId="39" fillId="0" borderId="24" xfId="0" applyFont="1" applyBorder="1"/>
    <xf numFmtId="0" fontId="39" fillId="0" borderId="25" xfId="0" applyFont="1" applyBorder="1" applyAlignment="1">
      <alignment horizontal="center"/>
    </xf>
    <xf numFmtId="0" fontId="36" fillId="0" borderId="26" xfId="0" applyFont="1" applyBorder="1"/>
    <xf numFmtId="0" fontId="36" fillId="0" borderId="24" xfId="0" applyFont="1" applyBorder="1"/>
    <xf numFmtId="0" fontId="36" fillId="0" borderId="25" xfId="0" applyFont="1" applyBorder="1" applyAlignment="1">
      <alignment horizontal="center"/>
    </xf>
    <xf numFmtId="0" fontId="36" fillId="0" borderId="26" xfId="0" applyFont="1" applyFill="1" applyBorder="1"/>
    <xf numFmtId="0" fontId="36" fillId="0" borderId="24" xfId="0" applyFont="1" applyFill="1" applyBorder="1"/>
    <xf numFmtId="0" fontId="36" fillId="0" borderId="25" xfId="0" applyFont="1" applyFill="1" applyBorder="1" applyAlignment="1">
      <alignment horizontal="center"/>
    </xf>
    <xf numFmtId="0" fontId="35" fillId="27" borderId="27" xfId="0" applyFont="1" applyFill="1" applyBorder="1"/>
    <xf numFmtId="0" fontId="35" fillId="27" borderId="28" xfId="0" applyFont="1" applyFill="1" applyBorder="1"/>
    <xf numFmtId="0" fontId="36" fillId="0" borderId="29" xfId="0" applyFont="1" applyBorder="1"/>
    <xf numFmtId="0" fontId="36" fillId="0" borderId="30" xfId="0" applyFont="1" applyBorder="1"/>
    <xf numFmtId="0" fontId="36" fillId="0" borderId="31" xfId="0" applyFont="1" applyBorder="1" applyAlignment="1">
      <alignment horizontal="center"/>
    </xf>
    <xf numFmtId="0" fontId="36" fillId="0" borderId="17" xfId="0" applyFont="1" applyBorder="1"/>
    <xf numFmtId="0" fontId="36" fillId="0" borderId="18" xfId="0" applyFont="1" applyBorder="1"/>
    <xf numFmtId="0" fontId="40" fillId="0" borderId="15" xfId="0" applyFont="1" applyBorder="1" applyAlignment="1">
      <alignment horizontal="center"/>
    </xf>
    <xf numFmtId="0" fontId="40" fillId="0" borderId="0" xfId="0" applyFont="1"/>
    <xf numFmtId="0" fontId="40" fillId="0" borderId="17" xfId="0" applyFont="1" applyBorder="1"/>
    <xf numFmtId="0" fontId="35" fillId="0" borderId="18" xfId="0" applyFont="1" applyBorder="1"/>
    <xf numFmtId="0" fontId="40" fillId="0" borderId="19" xfId="0" applyFont="1" applyBorder="1" applyAlignment="1">
      <alignment horizontal="center"/>
    </xf>
    <xf numFmtId="0" fontId="36" fillId="0" borderId="0" xfId="0" applyFont="1"/>
    <xf numFmtId="0" fontId="39" fillId="0" borderId="0" xfId="0" applyFont="1"/>
    <xf numFmtId="0" fontId="38" fillId="0" borderId="0" xfId="0" applyFont="1"/>
    <xf numFmtId="14" fontId="38" fillId="0" borderId="0" xfId="0" applyNumberFormat="1" applyFont="1" applyAlignment="1">
      <alignment horizontal="left"/>
    </xf>
    <xf numFmtId="0" fontId="40" fillId="0" borderId="0" xfId="0" applyFont="1" applyAlignment="1">
      <alignment horizontal="center"/>
    </xf>
    <xf numFmtId="3" fontId="34" fillId="0" borderId="0" xfId="0" applyNumberFormat="1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34" fillId="0" borderId="0" xfId="0" applyFont="1"/>
    <xf numFmtId="3" fontId="47" fillId="0" borderId="0" xfId="0" applyNumberFormat="1" applyFont="1"/>
    <xf numFmtId="3" fontId="34" fillId="0" borderId="0" xfId="0" applyNumberFormat="1" applyFont="1" applyBorder="1"/>
    <xf numFmtId="0" fontId="48" fillId="29" borderId="0" xfId="0" applyFont="1" applyFill="1" applyAlignment="1">
      <alignment horizontal="right"/>
    </xf>
    <xf numFmtId="0" fontId="48" fillId="29" borderId="0" xfId="0" applyFont="1" applyFill="1"/>
    <xf numFmtId="3" fontId="18" fillId="30" borderId="39" xfId="0" applyNumberFormat="1" applyFont="1" applyFill="1" applyBorder="1"/>
    <xf numFmtId="10" fontId="18" fillId="0" borderId="39" xfId="0" applyNumberFormat="1" applyFont="1" applyBorder="1"/>
    <xf numFmtId="10" fontId="38" fillId="27" borderId="37" xfId="0" applyNumberFormat="1" applyFont="1" applyFill="1" applyBorder="1"/>
    <xf numFmtId="10" fontId="6" fillId="0" borderId="39" xfId="0" applyNumberFormat="1" applyFont="1" applyBorder="1"/>
    <xf numFmtId="3" fontId="6" fillId="30" borderId="39" xfId="0" applyNumberFormat="1" applyFont="1" applyFill="1" applyBorder="1"/>
    <xf numFmtId="3" fontId="6" fillId="0" borderId="47" xfId="0" applyNumberFormat="1" applyFont="1" applyBorder="1"/>
    <xf numFmtId="3" fontId="6" fillId="0" borderId="41" xfId="0" applyNumberFormat="1" applyFont="1" applyBorder="1"/>
    <xf numFmtId="3" fontId="10" fillId="27" borderId="28" xfId="0" applyNumberFormat="1" applyFont="1" applyFill="1" applyBorder="1"/>
    <xf numFmtId="0" fontId="15" fillId="0" borderId="82" xfId="0" applyFont="1" applyBorder="1" applyAlignment="1">
      <alignment horizontal="center"/>
    </xf>
    <xf numFmtId="3" fontId="15" fillId="0" borderId="103" xfId="0" applyNumberFormat="1" applyFont="1" applyBorder="1"/>
    <xf numFmtId="3" fontId="17" fillId="0" borderId="41" xfId="0" applyNumberFormat="1" applyFont="1" applyBorder="1"/>
    <xf numFmtId="3" fontId="0" fillId="0" borderId="0" xfId="0" applyNumberFormat="1"/>
    <xf numFmtId="3" fontId="15" fillId="0" borderId="82" xfId="0" applyNumberFormat="1" applyFont="1" applyBorder="1"/>
    <xf numFmtId="0" fontId="19" fillId="0" borderId="33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3" fontId="49" fillId="0" borderId="41" xfId="0" applyNumberFormat="1" applyFont="1" applyBorder="1"/>
    <xf numFmtId="3" fontId="19" fillId="0" borderId="41" xfId="0" applyNumberFormat="1" applyFont="1" applyBorder="1"/>
    <xf numFmtId="3" fontId="19" fillId="0" borderId="42" xfId="0" applyNumberFormat="1" applyFont="1" applyBorder="1"/>
    <xf numFmtId="3" fontId="19" fillId="0" borderId="35" xfId="0" applyNumberFormat="1" applyFont="1" applyBorder="1"/>
    <xf numFmtId="0" fontId="19" fillId="0" borderId="0" xfId="0" applyFont="1"/>
    <xf numFmtId="3" fontId="19" fillId="28" borderId="43" xfId="0" applyNumberFormat="1" applyFont="1" applyFill="1" applyBorder="1"/>
    <xf numFmtId="0" fontId="19" fillId="0" borderId="43" xfId="0" applyFont="1" applyBorder="1"/>
    <xf numFmtId="0" fontId="50" fillId="0" borderId="0" xfId="0" applyFont="1"/>
    <xf numFmtId="3" fontId="18" fillId="0" borderId="78" xfId="0" applyNumberFormat="1" applyFont="1" applyBorder="1"/>
    <xf numFmtId="3" fontId="18" fillId="0" borderId="104" xfId="0" applyNumberFormat="1" applyFont="1" applyBorder="1"/>
    <xf numFmtId="3" fontId="15" fillId="0" borderId="78" xfId="0" applyNumberFormat="1" applyFont="1" applyBorder="1"/>
    <xf numFmtId="3" fontId="15" fillId="0" borderId="105" xfId="0" applyNumberFormat="1" applyFont="1" applyBorder="1"/>
    <xf numFmtId="3" fontId="15" fillId="0" borderId="104" xfId="0" applyNumberFormat="1" applyFont="1" applyBorder="1"/>
    <xf numFmtId="3" fontId="8" fillId="0" borderId="86" xfId="0" applyNumberFormat="1" applyFont="1" applyBorder="1"/>
    <xf numFmtId="3" fontId="8" fillId="0" borderId="60" xfId="0" applyNumberFormat="1" applyFont="1" applyBorder="1"/>
    <xf numFmtId="3" fontId="8" fillId="0" borderId="52" xfId="0" applyNumberFormat="1" applyFont="1" applyBorder="1"/>
    <xf numFmtId="3" fontId="15" fillId="0" borderId="106" xfId="0" applyNumberFormat="1" applyFont="1" applyBorder="1"/>
    <xf numFmtId="3" fontId="8" fillId="0" borderId="53" xfId="0" applyNumberFormat="1" applyFont="1" applyBorder="1"/>
    <xf numFmtId="3" fontId="8" fillId="0" borderId="79" xfId="0" applyNumberFormat="1" applyFont="1" applyBorder="1"/>
    <xf numFmtId="3" fontId="11" fillId="0" borderId="39" xfId="0" applyNumberFormat="1" applyFont="1" applyBorder="1"/>
    <xf numFmtId="3" fontId="8" fillId="0" borderId="80" xfId="0" applyNumberFormat="1" applyFont="1" applyBorder="1"/>
    <xf numFmtId="3" fontId="8" fillId="0" borderId="74" xfId="0" applyNumberFormat="1" applyFont="1" applyBorder="1"/>
    <xf numFmtId="3" fontId="8" fillId="0" borderId="41" xfId="0" applyNumberFormat="1" applyFont="1" applyBorder="1"/>
    <xf numFmtId="3" fontId="8" fillId="0" borderId="97" xfId="0" applyNumberFormat="1" applyFont="1" applyBorder="1"/>
    <xf numFmtId="0" fontId="51" fillId="0" borderId="0" xfId="0" applyFont="1"/>
    <xf numFmtId="3" fontId="19" fillId="29" borderId="0" xfId="0" applyNumberFormat="1" applyFont="1" applyFill="1"/>
    <xf numFmtId="1" fontId="33" fillId="29" borderId="0" xfId="0" applyNumberFormat="1" applyFont="1" applyFill="1" applyAlignment="1">
      <alignment horizontal="right"/>
    </xf>
    <xf numFmtId="3" fontId="12" fillId="30" borderId="41" xfId="0" applyNumberFormat="1" applyFont="1" applyFill="1" applyBorder="1"/>
    <xf numFmtId="3" fontId="19" fillId="0" borderId="38" xfId="0" applyNumberFormat="1" applyFont="1" applyBorder="1"/>
    <xf numFmtId="3" fontId="15" fillId="0" borderId="0" xfId="0" applyNumberFormat="1" applyFont="1" applyFill="1"/>
    <xf numFmtId="3" fontId="9" fillId="29" borderId="0" xfId="0" applyNumberFormat="1" applyFont="1" applyFill="1"/>
    <xf numFmtId="3" fontId="11" fillId="29" borderId="0" xfId="0" applyNumberFormat="1" applyFont="1" applyFill="1"/>
    <xf numFmtId="3" fontId="6" fillId="0" borderId="26" xfId="0" applyNumberFormat="1" applyFont="1" applyBorder="1"/>
    <xf numFmtId="3" fontId="6" fillId="0" borderId="39" xfId="0" applyNumberFormat="1" applyFont="1" applyFill="1" applyBorder="1"/>
    <xf numFmtId="3" fontId="6" fillId="0" borderId="41" xfId="0" applyNumberFormat="1" applyFont="1" applyFill="1" applyBorder="1"/>
    <xf numFmtId="3" fontId="37" fillId="27" borderId="37" xfId="0" applyNumberFormat="1" applyFont="1" applyFill="1" applyBorder="1"/>
    <xf numFmtId="3" fontId="15" fillId="0" borderId="43" xfId="0" applyNumberFormat="1" applyFont="1" applyBorder="1"/>
    <xf numFmtId="0" fontId="19" fillId="30" borderId="33" xfId="0" applyFont="1" applyFill="1" applyBorder="1" applyAlignment="1">
      <alignment horizontal="center"/>
    </xf>
    <xf numFmtId="0" fontId="19" fillId="30" borderId="35" xfId="0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0" fontId="6" fillId="0" borderId="3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3" fontId="13" fillId="0" borderId="0" xfId="0" applyNumberFormat="1" applyFont="1" applyFill="1" applyBorder="1"/>
    <xf numFmtId="3" fontId="51" fillId="0" borderId="0" xfId="0" applyNumberFormat="1" applyFont="1"/>
    <xf numFmtId="3" fontId="13" fillId="0" borderId="0" xfId="0" applyNumberFormat="1" applyFont="1" applyFill="1"/>
    <xf numFmtId="3" fontId="20" fillId="0" borderId="52" xfId="0" applyNumberFormat="1" applyFont="1" applyBorder="1"/>
    <xf numFmtId="0" fontId="20" fillId="0" borderId="0" xfId="0" applyFont="1" applyFill="1"/>
    <xf numFmtId="0" fontId="13" fillId="0" borderId="0" xfId="0" applyFont="1" applyFill="1"/>
    <xf numFmtId="3" fontId="20" fillId="0" borderId="39" xfId="0" applyNumberFormat="1" applyFont="1" applyBorder="1"/>
    <xf numFmtId="3" fontId="15" fillId="0" borderId="77" xfId="0" applyNumberFormat="1" applyFont="1" applyBorder="1"/>
    <xf numFmtId="3" fontId="10" fillId="27" borderId="76" xfId="0" applyNumberFormat="1" applyFont="1" applyFill="1" applyBorder="1"/>
    <xf numFmtId="3" fontId="19" fillId="27" borderId="76" xfId="0" applyNumberFormat="1" applyFont="1" applyFill="1" applyBorder="1"/>
    <xf numFmtId="0" fontId="15" fillId="0" borderId="81" xfId="0" applyFont="1" applyBorder="1" applyAlignment="1">
      <alignment horizontal="center"/>
    </xf>
    <xf numFmtId="3" fontId="18" fillId="0" borderId="79" xfId="0" applyNumberFormat="1" applyFont="1" applyBorder="1"/>
    <xf numFmtId="3" fontId="18" fillId="0" borderId="79" xfId="0" applyNumberFormat="1" applyFont="1" applyFill="1" applyBorder="1"/>
    <xf numFmtId="3" fontId="38" fillId="0" borderId="25" xfId="0" applyNumberFormat="1" applyFont="1" applyFill="1" applyBorder="1"/>
    <xf numFmtId="3" fontId="38" fillId="0" borderId="40" xfId="0" applyNumberFormat="1" applyFont="1" applyFill="1" applyBorder="1"/>
    <xf numFmtId="10" fontId="10" fillId="27" borderId="63" xfId="0" applyNumberFormat="1" applyFont="1" applyFill="1" applyBorder="1"/>
    <xf numFmtId="0" fontId="72" fillId="0" borderId="21" xfId="0" applyFont="1" applyBorder="1"/>
    <xf numFmtId="0" fontId="72" fillId="0" borderId="26" xfId="0" applyFont="1" applyFill="1" applyBorder="1"/>
    <xf numFmtId="0" fontId="72" fillId="0" borderId="25" xfId="0" applyFont="1" applyFill="1" applyBorder="1" applyAlignment="1">
      <alignment horizontal="center"/>
    </xf>
    <xf numFmtId="3" fontId="13" fillId="0" borderId="39" xfId="0" applyNumberFormat="1" applyFont="1" applyBorder="1"/>
    <xf numFmtId="3" fontId="13" fillId="0" borderId="41" xfId="0" applyNumberFormat="1" applyFont="1" applyBorder="1"/>
    <xf numFmtId="3" fontId="13" fillId="0" borderId="47" xfId="0" applyNumberFormat="1" applyFont="1" applyBorder="1"/>
    <xf numFmtId="3" fontId="13" fillId="0" borderId="40" xfId="0" applyNumberFormat="1" applyFont="1" applyBorder="1"/>
    <xf numFmtId="3" fontId="13" fillId="0" borderId="85" xfId="0" applyNumberFormat="1" applyFont="1" applyBorder="1"/>
    <xf numFmtId="3" fontId="13" fillId="0" borderId="26" xfId="0" applyNumberFormat="1" applyFont="1" applyBorder="1"/>
    <xf numFmtId="3" fontId="13" fillId="30" borderId="39" xfId="0" applyNumberFormat="1" applyFont="1" applyFill="1" applyBorder="1"/>
    <xf numFmtId="3" fontId="13" fillId="0" borderId="39" xfId="0" applyNumberFormat="1" applyFont="1" applyFill="1" applyBorder="1"/>
    <xf numFmtId="0" fontId="72" fillId="0" borderId="0" xfId="0" applyFont="1"/>
    <xf numFmtId="3" fontId="13" fillId="30" borderId="41" xfId="0" applyNumberFormat="1" applyFont="1" applyFill="1" applyBorder="1"/>
    <xf numFmtId="3" fontId="13" fillId="0" borderId="79" xfId="0" applyNumberFormat="1" applyFont="1" applyBorder="1"/>
    <xf numFmtId="3" fontId="13" fillId="0" borderId="36" xfId="0" applyNumberFormat="1" applyFont="1" applyBorder="1"/>
    <xf numFmtId="3" fontId="13" fillId="0" borderId="25" xfId="0" applyNumberFormat="1" applyFont="1" applyBorder="1"/>
    <xf numFmtId="3" fontId="13" fillId="0" borderId="55" xfId="0" applyNumberFormat="1" applyFont="1" applyBorder="1"/>
    <xf numFmtId="3" fontId="13" fillId="0" borderId="24" xfId="0" applyNumberFormat="1" applyFont="1" applyBorder="1"/>
    <xf numFmtId="3" fontId="13" fillId="0" borderId="78" xfId="0" applyNumberFormat="1" applyFont="1" applyBorder="1"/>
    <xf numFmtId="10" fontId="20" fillId="0" borderId="39" xfId="40" applyNumberFormat="1" applyFont="1" applyBorder="1"/>
    <xf numFmtId="3" fontId="73" fillId="0" borderId="39" xfId="0" applyNumberFormat="1" applyFont="1" applyBorder="1"/>
    <xf numFmtId="0" fontId="74" fillId="0" borderId="21" xfId="0" applyFont="1" applyBorder="1"/>
    <xf numFmtId="0" fontId="74" fillId="0" borderId="26" xfId="0" applyFont="1" applyFill="1" applyBorder="1"/>
    <xf numFmtId="0" fontId="74" fillId="0" borderId="25" xfId="0" applyFont="1" applyFill="1" applyBorder="1" applyAlignment="1">
      <alignment horizontal="center"/>
    </xf>
    <xf numFmtId="0" fontId="74" fillId="0" borderId="0" xfId="0" applyFont="1"/>
    <xf numFmtId="10" fontId="13" fillId="0" borderId="41" xfId="0" applyNumberFormat="1" applyFont="1" applyBorder="1"/>
    <xf numFmtId="3" fontId="12" fillId="30" borderId="39" xfId="0" applyNumberFormat="1" applyFont="1" applyFill="1" applyBorder="1"/>
    <xf numFmtId="0" fontId="13" fillId="0" borderId="111" xfId="0" applyFont="1" applyBorder="1"/>
    <xf numFmtId="0" fontId="15" fillId="0" borderId="112" xfId="0" applyFont="1" applyBorder="1"/>
    <xf numFmtId="0" fontId="0" fillId="0" borderId="112" xfId="0" applyBorder="1"/>
    <xf numFmtId="0" fontId="0" fillId="0" borderId="113" xfId="0" applyBorder="1"/>
    <xf numFmtId="0" fontId="6" fillId="0" borderId="111" xfId="0" applyFont="1" applyBorder="1"/>
    <xf numFmtId="3" fontId="15" fillId="0" borderId="114" xfId="0" applyNumberFormat="1" applyFont="1" applyBorder="1"/>
    <xf numFmtId="3" fontId="15" fillId="0" borderId="115" xfId="0" applyNumberFormat="1" applyFont="1" applyBorder="1"/>
    <xf numFmtId="3" fontId="15" fillId="0" borderId="116" xfId="0" applyNumberFormat="1" applyFont="1" applyBorder="1"/>
    <xf numFmtId="3" fontId="8" fillId="0" borderId="117" xfId="0" applyNumberFormat="1" applyFont="1" applyBorder="1"/>
    <xf numFmtId="3" fontId="8" fillId="0" borderId="113" xfId="0" applyNumberFormat="1" applyFont="1" applyBorder="1"/>
    <xf numFmtId="3" fontId="8" fillId="0" borderId="95" xfId="0" applyNumberFormat="1" applyFont="1" applyBorder="1"/>
    <xf numFmtId="3" fontId="19" fillId="0" borderId="118" xfId="0" applyNumberFormat="1" applyFont="1" applyBorder="1"/>
    <xf numFmtId="3" fontId="19" fillId="0" borderId="119" xfId="0" applyNumberFormat="1" applyFont="1" applyBorder="1"/>
    <xf numFmtId="0" fontId="6" fillId="29" borderId="111" xfId="0" applyFont="1" applyFill="1" applyBorder="1"/>
    <xf numFmtId="0" fontId="0" fillId="29" borderId="112" xfId="0" applyFill="1" applyBorder="1"/>
    <xf numFmtId="0" fontId="0" fillId="29" borderId="113" xfId="0" applyFill="1" applyBorder="1"/>
    <xf numFmtId="3" fontId="15" fillId="29" borderId="120" xfId="0" applyNumberFormat="1" applyFont="1" applyFill="1" applyBorder="1"/>
    <xf numFmtId="3" fontId="15" fillId="29" borderId="121" xfId="0" applyNumberFormat="1" applyFont="1" applyFill="1" applyBorder="1"/>
    <xf numFmtId="3" fontId="19" fillId="29" borderId="122" xfId="0" applyNumberFormat="1" applyFont="1" applyFill="1" applyBorder="1"/>
    <xf numFmtId="0" fontId="13" fillId="0" borderId="59" xfId="0" applyFont="1" applyBorder="1"/>
    <xf numFmtId="0" fontId="0" fillId="0" borderId="16" xfId="0" applyBorder="1"/>
    <xf numFmtId="0" fontId="5" fillId="0" borderId="16" xfId="0" applyFont="1" applyBorder="1" applyAlignment="1">
      <alignment horizontal="center"/>
    </xf>
    <xf numFmtId="3" fontId="15" fillId="0" borderId="69" xfId="0" applyNumberFormat="1" applyFont="1" applyBorder="1"/>
    <xf numFmtId="0" fontId="6" fillId="0" borderId="21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17" xfId="0" applyFont="1" applyBorder="1"/>
    <xf numFmtId="0" fontId="0" fillId="0" borderId="18" xfId="0" applyBorder="1"/>
    <xf numFmtId="0" fontId="5" fillId="0" borderId="18" xfId="0" applyFont="1" applyBorder="1" applyAlignment="1">
      <alignment horizontal="center"/>
    </xf>
    <xf numFmtId="3" fontId="15" fillId="29" borderId="123" xfId="0" applyNumberFormat="1" applyFont="1" applyFill="1" applyBorder="1"/>
    <xf numFmtId="3" fontId="15" fillId="29" borderId="124" xfId="0" applyNumberFormat="1" applyFont="1" applyFill="1" applyBorder="1"/>
    <xf numFmtId="3" fontId="15" fillId="29" borderId="125" xfId="0" applyNumberFormat="1" applyFont="1" applyFill="1" applyBorder="1"/>
    <xf numFmtId="3" fontId="19" fillId="29" borderId="126" xfId="0" applyNumberFormat="1" applyFont="1" applyFill="1" applyBorder="1"/>
    <xf numFmtId="3" fontId="8" fillId="0" borderId="110" xfId="0" applyNumberFormat="1" applyFont="1" applyBorder="1"/>
    <xf numFmtId="0" fontId="6" fillId="0" borderId="16" xfId="0" applyFont="1" applyBorder="1"/>
    <xf numFmtId="0" fontId="6" fillId="0" borderId="0" xfId="0" applyFont="1" applyBorder="1"/>
    <xf numFmtId="0" fontId="6" fillId="0" borderId="18" xfId="0" applyFont="1" applyBorder="1"/>
    <xf numFmtId="0" fontId="15" fillId="0" borderId="18" xfId="0" applyFont="1" applyBorder="1"/>
    <xf numFmtId="3" fontId="15" fillId="32" borderId="118" xfId="0" applyNumberFormat="1" applyFont="1" applyFill="1" applyBorder="1"/>
    <xf numFmtId="3" fontId="15" fillId="32" borderId="119" xfId="0" applyNumberFormat="1" applyFont="1" applyFill="1" applyBorder="1"/>
    <xf numFmtId="3" fontId="15" fillId="32" borderId="122" xfId="0" applyNumberFormat="1" applyFont="1" applyFill="1" applyBorder="1"/>
    <xf numFmtId="3" fontId="12" fillId="0" borderId="121" xfId="0" applyNumberFormat="1" applyFont="1" applyBorder="1"/>
    <xf numFmtId="3" fontId="34" fillId="0" borderId="121" xfId="0" applyNumberFormat="1" applyFont="1" applyBorder="1"/>
    <xf numFmtId="3" fontId="34" fillId="0" borderId="115" xfId="0" applyNumberFormat="1" applyFont="1" applyBorder="1"/>
    <xf numFmtId="3" fontId="34" fillId="0" borderId="43" xfId="0" applyNumberFormat="1" applyFont="1" applyBorder="1"/>
    <xf numFmtId="0" fontId="15" fillId="0" borderId="121" xfId="0" applyFont="1" applyBorder="1"/>
    <xf numFmtId="3" fontId="15" fillId="0" borderId="121" xfId="0" applyNumberFormat="1" applyFont="1" applyBorder="1"/>
    <xf numFmtId="0" fontId="15" fillId="32" borderId="115" xfId="0" applyFont="1" applyFill="1" applyBorder="1"/>
    <xf numFmtId="0" fontId="6" fillId="0" borderId="16" xfId="0" applyFont="1" applyBorder="1" applyAlignment="1">
      <alignment horizontal="center"/>
    </xf>
    <xf numFmtId="0" fontId="15" fillId="0" borderId="21" xfId="0" applyFont="1" applyBorder="1"/>
    <xf numFmtId="0" fontId="6" fillId="0" borderId="0" xfId="0" applyFont="1" applyBorder="1" applyAlignment="1">
      <alignment horizontal="center"/>
    </xf>
    <xf numFmtId="0" fontId="15" fillId="0" borderId="17" xfId="0" applyFont="1" applyBorder="1"/>
    <xf numFmtId="0" fontId="6" fillId="0" borderId="18" xfId="0" applyFont="1" applyBorder="1" applyAlignment="1">
      <alignment horizontal="center"/>
    </xf>
    <xf numFmtId="3" fontId="20" fillId="0" borderId="0" xfId="0" applyNumberFormat="1" applyFont="1" applyFill="1"/>
    <xf numFmtId="0" fontId="13" fillId="0" borderId="127" xfId="0" applyFont="1" applyBorder="1"/>
    <xf numFmtId="0" fontId="15" fillId="0" borderId="128" xfId="0" applyFont="1" applyBorder="1"/>
    <xf numFmtId="0" fontId="6" fillId="0" borderId="128" xfId="0" applyFont="1" applyBorder="1" applyAlignment="1">
      <alignment horizontal="center"/>
    </xf>
    <xf numFmtId="0" fontId="6" fillId="0" borderId="128" xfId="0" applyFont="1" applyBorder="1"/>
    <xf numFmtId="3" fontId="15" fillId="0" borderId="128" xfId="0" applyNumberFormat="1" applyFont="1" applyBorder="1" applyAlignment="1"/>
    <xf numFmtId="3" fontId="12" fillId="0" borderId="128" xfId="0" applyNumberFormat="1" applyFont="1" applyBorder="1"/>
    <xf numFmtId="0" fontId="15" fillId="0" borderId="129" xfId="0" applyFont="1" applyBorder="1"/>
    <xf numFmtId="0" fontId="15" fillId="0" borderId="74" xfId="0" applyFont="1" applyBorder="1"/>
    <xf numFmtId="0" fontId="6" fillId="0" borderId="74" xfId="0" applyFont="1" applyBorder="1" applyAlignment="1">
      <alignment horizontal="center"/>
    </xf>
    <xf numFmtId="0" fontId="6" fillId="0" borderId="74" xfId="0" applyFont="1" applyBorder="1"/>
    <xf numFmtId="3" fontId="12" fillId="0" borderId="74" xfId="0" applyNumberFormat="1" applyFont="1" applyBorder="1"/>
    <xf numFmtId="0" fontId="15" fillId="0" borderId="130" xfId="0" applyFont="1" applyBorder="1"/>
    <xf numFmtId="0" fontId="15" fillId="0" borderId="26" xfId="0" applyFont="1" applyBorder="1"/>
    <xf numFmtId="0" fontId="6" fillId="0" borderId="26" xfId="0" applyFont="1" applyBorder="1" applyAlignment="1">
      <alignment horizontal="center"/>
    </xf>
    <xf numFmtId="0" fontId="6" fillId="0" borderId="26" xfId="0" applyFont="1" applyBorder="1"/>
    <xf numFmtId="3" fontId="15" fillId="0" borderId="26" xfId="0" applyNumberFormat="1" applyFont="1" applyBorder="1" applyAlignment="1"/>
    <xf numFmtId="3" fontId="12" fillId="0" borderId="26" xfId="0" applyNumberFormat="1" applyFont="1" applyBorder="1"/>
    <xf numFmtId="3" fontId="6" fillId="32" borderId="131" xfId="0" applyNumberFormat="1" applyFont="1" applyFill="1" applyBorder="1"/>
    <xf numFmtId="3" fontId="6" fillId="0" borderId="51" xfId="0" applyNumberFormat="1" applyFont="1" applyBorder="1"/>
    <xf numFmtId="3" fontId="6" fillId="0" borderId="132" xfId="0" applyNumberFormat="1" applyFont="1" applyBorder="1"/>
    <xf numFmtId="3" fontId="11" fillId="0" borderId="41" xfId="0" applyNumberFormat="1" applyFont="1" applyBorder="1"/>
    <xf numFmtId="3" fontId="11" fillId="0" borderId="126" xfId="0" applyNumberFormat="1" applyFont="1" applyBorder="1"/>
    <xf numFmtId="3" fontId="32" fillId="0" borderId="39" xfId="0" applyNumberFormat="1" applyFont="1" applyBorder="1"/>
    <xf numFmtId="3" fontId="11" fillId="0" borderId="97" xfId="0" applyNumberFormat="1" applyFont="1" applyBorder="1"/>
    <xf numFmtId="3" fontId="9" fillId="0" borderId="98" xfId="0" applyNumberFormat="1" applyFont="1" applyBorder="1"/>
    <xf numFmtId="3" fontId="19" fillId="0" borderId="96" xfId="0" applyNumberFormat="1" applyFont="1" applyBorder="1"/>
    <xf numFmtId="3" fontId="19" fillId="0" borderId="98" xfId="0" applyNumberFormat="1" applyFont="1" applyBorder="1"/>
    <xf numFmtId="0" fontId="6" fillId="0" borderId="17" xfId="0" applyFont="1" applyBorder="1" applyAlignment="1">
      <alignment horizontal="center"/>
    </xf>
    <xf numFmtId="3" fontId="10" fillId="27" borderId="27" xfId="0" applyNumberFormat="1" applyFont="1" applyFill="1" applyBorder="1"/>
    <xf numFmtId="3" fontId="6" fillId="0" borderId="60" xfId="0" applyNumberFormat="1" applyFont="1" applyBorder="1"/>
    <xf numFmtId="10" fontId="15" fillId="27" borderId="63" xfId="0" applyNumberFormat="1" applyFont="1" applyFill="1" applyBorder="1"/>
    <xf numFmtId="10" fontId="15" fillId="0" borderId="61" xfId="0" applyNumberFormat="1" applyFont="1" applyFill="1" applyBorder="1"/>
    <xf numFmtId="3" fontId="15" fillId="27" borderId="63" xfId="0" applyNumberFormat="1" applyFont="1" applyFill="1" applyBorder="1"/>
    <xf numFmtId="3" fontId="13" fillId="0" borderId="78" xfId="0" applyNumberFormat="1" applyFont="1" applyFill="1" applyBorder="1"/>
    <xf numFmtId="3" fontId="6" fillId="0" borderId="78" xfId="0" applyNumberFormat="1" applyFont="1" applyBorder="1"/>
    <xf numFmtId="3" fontId="20" fillId="0" borderId="0" xfId="0" applyNumberFormat="1" applyFont="1" applyBorder="1"/>
    <xf numFmtId="3" fontId="6" fillId="27" borderId="37" xfId="0" applyNumberFormat="1" applyFont="1" applyFill="1" applyBorder="1"/>
    <xf numFmtId="3" fontId="6" fillId="0" borderId="22" xfId="0" applyNumberFormat="1" applyFont="1" applyBorder="1"/>
    <xf numFmtId="3" fontId="6" fillId="0" borderId="23" xfId="0" applyNumberFormat="1" applyFont="1" applyBorder="1"/>
    <xf numFmtId="3" fontId="6" fillId="0" borderId="24" xfId="0" applyNumberFormat="1" applyFont="1" applyBorder="1"/>
    <xf numFmtId="3" fontId="6" fillId="0" borderId="30" xfId="0" applyNumberFormat="1" applyFont="1" applyBorder="1"/>
    <xf numFmtId="3" fontId="6" fillId="0" borderId="25" xfId="0" applyNumberFormat="1" applyFont="1" applyBorder="1"/>
    <xf numFmtId="3" fontId="10" fillId="27" borderId="46" xfId="0" applyNumberFormat="1" applyFont="1" applyFill="1" applyBorder="1"/>
    <xf numFmtId="3" fontId="6" fillId="0" borderId="44" xfId="0" applyNumberFormat="1" applyFont="1" applyBorder="1"/>
    <xf numFmtId="3" fontId="6" fillId="0" borderId="36" xfId="0" applyNumberFormat="1" applyFont="1" applyBorder="1"/>
    <xf numFmtId="3" fontId="6" fillId="0" borderId="79" xfId="0" applyNumberFormat="1" applyFont="1" applyBorder="1"/>
    <xf numFmtId="0" fontId="71" fillId="0" borderId="0" xfId="0" applyFont="1"/>
    <xf numFmtId="3" fontId="18" fillId="0" borderId="78" xfId="0" applyNumberFormat="1" applyFont="1" applyFill="1" applyBorder="1"/>
    <xf numFmtId="0" fontId="76" fillId="0" borderId="26" xfId="0" applyFont="1" applyFill="1" applyBorder="1"/>
    <xf numFmtId="3" fontId="37" fillId="27" borderId="46" xfId="0" applyNumberFormat="1" applyFont="1" applyFill="1" applyBorder="1"/>
    <xf numFmtId="3" fontId="37" fillId="27" borderId="76" xfId="0" applyNumberFormat="1" applyFont="1" applyFill="1" applyBorder="1"/>
    <xf numFmtId="3" fontId="38" fillId="0" borderId="77" xfId="0" applyNumberFormat="1" applyFont="1" applyFill="1" applyBorder="1"/>
    <xf numFmtId="0" fontId="12" fillId="0" borderId="0" xfId="0" applyFont="1"/>
    <xf numFmtId="0" fontId="79" fillId="0" borderId="0" xfId="0" applyFont="1"/>
    <xf numFmtId="0" fontId="78" fillId="0" borderId="0" xfId="0" applyFont="1"/>
    <xf numFmtId="0" fontId="0" fillId="0" borderId="0" xfId="0" applyFont="1"/>
    <xf numFmtId="3" fontId="38" fillId="0" borderId="0" xfId="0" applyNumberFormat="1" applyFont="1"/>
    <xf numFmtId="0" fontId="15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18" fillId="0" borderId="0" xfId="0" applyNumberFormat="1" applyFont="1" applyFill="1" applyBorder="1"/>
    <xf numFmtId="3" fontId="38" fillId="0" borderId="0" xfId="0" applyNumberFormat="1" applyFont="1" applyFill="1"/>
    <xf numFmtId="3" fontId="82" fillId="0" borderId="0" xfId="0" applyNumberFormat="1" applyFont="1" applyBorder="1"/>
    <xf numFmtId="3" fontId="6" fillId="0" borderId="78" xfId="0" applyNumberFormat="1" applyFont="1" applyFill="1" applyBorder="1"/>
    <xf numFmtId="0" fontId="119" fillId="0" borderId="32" xfId="62" applyFont="1" applyBorder="1" applyAlignment="1">
      <alignment horizontal="center"/>
    </xf>
    <xf numFmtId="0" fontId="119" fillId="0" borderId="15" xfId="62" applyFont="1" applyBorder="1" applyAlignment="1">
      <alignment horizontal="center"/>
    </xf>
    <xf numFmtId="0" fontId="120" fillId="0" borderId="61" xfId="62" applyFont="1" applyBorder="1" applyAlignment="1">
      <alignment horizontal="left"/>
    </xf>
    <xf numFmtId="0" fontId="121" fillId="0" borderId="75" xfId="62" applyFont="1" applyBorder="1" applyAlignment="1">
      <alignment horizontal="center"/>
    </xf>
    <xf numFmtId="0" fontId="121" fillId="0" borderId="16" xfId="62" applyFont="1" applyBorder="1" applyAlignment="1">
      <alignment horizontal="center"/>
    </xf>
    <xf numFmtId="0" fontId="122" fillId="0" borderId="32" xfId="62" applyFont="1" applyBorder="1" applyAlignment="1">
      <alignment horizontal="center"/>
    </xf>
    <xf numFmtId="0" fontId="120" fillId="0" borderId="33" xfId="62" applyFont="1" applyBorder="1" applyAlignment="1">
      <alignment horizontal="center"/>
    </xf>
    <xf numFmtId="0" fontId="119" fillId="0" borderId="0" xfId="62" applyFont="1"/>
    <xf numFmtId="0" fontId="119" fillId="0" borderId="17" xfId="62" applyFont="1" applyBorder="1"/>
    <xf numFmtId="0" fontId="121" fillId="0" borderId="18" xfId="62" applyFont="1" applyBorder="1"/>
    <xf numFmtId="0" fontId="123" fillId="0" borderId="18" xfId="62" applyFont="1" applyBorder="1"/>
    <xf numFmtId="0" fontId="119" fillId="0" borderId="19" xfId="62" applyFont="1" applyBorder="1" applyAlignment="1">
      <alignment horizontal="center"/>
    </xf>
    <xf numFmtId="0" fontId="121" fillId="0" borderId="62" xfId="62" applyFont="1" applyBorder="1" applyAlignment="1">
      <alignment horizontal="left"/>
    </xf>
    <xf numFmtId="0" fontId="121" fillId="0" borderId="81" xfId="62" applyFont="1" applyBorder="1" applyAlignment="1">
      <alignment horizontal="center"/>
    </xf>
    <xf numFmtId="0" fontId="121" fillId="0" borderId="18" xfId="62" applyFont="1" applyBorder="1" applyAlignment="1">
      <alignment horizontal="center"/>
    </xf>
    <xf numFmtId="0" fontId="122" fillId="0" borderId="34" xfId="62" applyFont="1" applyBorder="1" applyAlignment="1">
      <alignment horizontal="center"/>
    </xf>
    <xf numFmtId="0" fontId="122" fillId="0" borderId="18" xfId="62" applyFont="1" applyBorder="1" applyAlignment="1">
      <alignment horizontal="center"/>
    </xf>
    <xf numFmtId="0" fontId="122" fillId="0" borderId="19" xfId="62" applyFont="1" applyBorder="1" applyAlignment="1">
      <alignment horizontal="center"/>
    </xf>
    <xf numFmtId="0" fontId="120" fillId="0" borderId="35" xfId="62" applyFont="1" applyBorder="1" applyAlignment="1">
      <alignment horizontal="center"/>
    </xf>
    <xf numFmtId="0" fontId="121" fillId="27" borderId="17" xfId="62" applyFont="1" applyFill="1" applyBorder="1"/>
    <xf numFmtId="0" fontId="121" fillId="27" borderId="18" xfId="62" applyFont="1" applyFill="1" applyBorder="1"/>
    <xf numFmtId="0" fontId="122" fillId="27" borderId="20" xfId="62" applyFont="1" applyFill="1" applyBorder="1" applyAlignment="1">
      <alignment horizontal="center"/>
    </xf>
    <xf numFmtId="0" fontId="124" fillId="27" borderId="62" xfId="62" applyFont="1" applyFill="1" applyBorder="1" applyAlignment="1">
      <alignment horizontal="left"/>
    </xf>
    <xf numFmtId="3" fontId="121" fillId="27" borderId="76" xfId="62" applyNumberFormat="1" applyFont="1" applyFill="1" applyBorder="1"/>
    <xf numFmtId="3" fontId="121" fillId="27" borderId="28" xfId="62" applyNumberFormat="1" applyFont="1" applyFill="1" applyBorder="1"/>
    <xf numFmtId="3" fontId="125" fillId="27" borderId="28" xfId="62" applyNumberFormat="1" applyFont="1" applyFill="1" applyBorder="1"/>
    <xf numFmtId="3" fontId="125" fillId="27" borderId="20" xfId="62" applyNumberFormat="1" applyFont="1" applyFill="1" applyBorder="1"/>
    <xf numFmtId="3" fontId="120" fillId="27" borderId="37" xfId="62" applyNumberFormat="1" applyFont="1" applyFill="1" applyBorder="1"/>
    <xf numFmtId="0" fontId="122" fillId="0" borderId="21" xfId="62" applyFont="1" applyBorder="1"/>
    <xf numFmtId="0" fontId="122" fillId="0" borderId="22" xfId="62" applyFont="1" applyBorder="1"/>
    <xf numFmtId="0" fontId="122" fillId="0" borderId="23" xfId="62" applyFont="1" applyBorder="1" applyAlignment="1">
      <alignment horizontal="center"/>
    </xf>
    <xf numFmtId="0" fontId="120" fillId="0" borderId="64" xfId="62" applyFont="1" applyBorder="1" applyAlignment="1">
      <alignment horizontal="left"/>
    </xf>
    <xf numFmtId="3" fontId="119" fillId="0" borderId="77" xfId="62" applyNumberFormat="1" applyFont="1" applyBorder="1"/>
    <xf numFmtId="3" fontId="122" fillId="0" borderId="22" xfId="62" applyNumberFormat="1" applyFont="1" applyBorder="1"/>
    <xf numFmtId="3" fontId="122" fillId="0" borderId="23" xfId="62" applyNumberFormat="1" applyFont="1" applyBorder="1"/>
    <xf numFmtId="3" fontId="120" fillId="0" borderId="38" xfId="62" applyNumberFormat="1" applyFont="1" applyBorder="1"/>
    <xf numFmtId="0" fontId="122" fillId="0" borderId="0" xfId="62" applyFont="1"/>
    <xf numFmtId="0" fontId="126" fillId="0" borderId="21" xfId="62" applyFont="1" applyBorder="1"/>
    <xf numFmtId="0" fontId="126" fillId="0" borderId="0" xfId="62" applyFont="1" applyBorder="1"/>
    <xf numFmtId="0" fontId="126" fillId="0" borderId="24" xfId="62" applyFont="1" applyBorder="1"/>
    <xf numFmtId="0" fontId="126" fillId="0" borderId="25" xfId="62" applyFont="1" applyBorder="1" applyAlignment="1">
      <alignment horizontal="center"/>
    </xf>
    <xf numFmtId="0" fontId="127" fillId="0" borderId="48" xfId="62" applyFont="1" applyBorder="1" applyAlignment="1">
      <alignment horizontal="left"/>
    </xf>
    <xf numFmtId="3" fontId="128" fillId="0" borderId="79" xfId="62" applyNumberFormat="1" applyFont="1" applyBorder="1"/>
    <xf numFmtId="3" fontId="126" fillId="0" borderId="24" xfId="62" applyNumberFormat="1" applyFont="1" applyBorder="1"/>
    <xf numFmtId="3" fontId="126" fillId="0" borderId="36" xfId="62" applyNumberFormat="1" applyFont="1" applyBorder="1"/>
    <xf numFmtId="3" fontId="126" fillId="0" borderId="25" xfId="62" applyNumberFormat="1" applyFont="1" applyBorder="1"/>
    <xf numFmtId="3" fontId="127" fillId="0" borderId="39" xfId="62" applyNumberFormat="1" applyFont="1" applyBorder="1"/>
    <xf numFmtId="0" fontId="126" fillId="0" borderId="0" xfId="62" applyFont="1"/>
    <xf numFmtId="0" fontId="126" fillId="0" borderId="0" xfId="62" applyFont="1" applyAlignment="1">
      <alignment horizontal="center" wrapText="1"/>
    </xf>
    <xf numFmtId="0" fontId="127" fillId="0" borderId="21" xfId="62" applyFont="1" applyBorder="1"/>
    <xf numFmtId="0" fontId="127" fillId="0" borderId="0" xfId="62" applyFont="1" applyBorder="1"/>
    <xf numFmtId="0" fontId="127" fillId="31" borderId="24" xfId="62" applyFont="1" applyFill="1" applyBorder="1"/>
    <xf numFmtId="0" fontId="127" fillId="31" borderId="25" xfId="62" applyFont="1" applyFill="1" applyBorder="1" applyAlignment="1">
      <alignment horizontal="center"/>
    </xf>
    <xf numFmtId="0" fontId="127" fillId="31" borderId="48" xfId="62" applyFont="1" applyFill="1" applyBorder="1" applyAlignment="1">
      <alignment horizontal="left"/>
    </xf>
    <xf numFmtId="3" fontId="127" fillId="31" borderId="79" xfId="62" applyNumberFormat="1" applyFont="1" applyFill="1" applyBorder="1"/>
    <xf numFmtId="3" fontId="127" fillId="31" borderId="24" xfId="62" applyNumberFormat="1" applyFont="1" applyFill="1" applyBorder="1"/>
    <xf numFmtId="3" fontId="127" fillId="31" borderId="36" xfId="62" applyNumberFormat="1" applyFont="1" applyFill="1" applyBorder="1"/>
    <xf numFmtId="3" fontId="127" fillId="31" borderId="25" xfId="62" applyNumberFormat="1" applyFont="1" applyFill="1" applyBorder="1"/>
    <xf numFmtId="0" fontId="127" fillId="0" borderId="0" xfId="62" applyFont="1"/>
    <xf numFmtId="0" fontId="122" fillId="0" borderId="26" xfId="62" applyFont="1" applyBorder="1"/>
    <xf numFmtId="0" fontId="122" fillId="0" borderId="24" xfId="62" applyFont="1" applyBorder="1"/>
    <xf numFmtId="0" fontId="122" fillId="0" borderId="25" xfId="62" applyFont="1" applyBorder="1" applyAlignment="1">
      <alignment horizontal="center"/>
    </xf>
    <xf numFmtId="0" fontId="120" fillId="0" borderId="48" xfId="62" applyFont="1" applyBorder="1" applyAlignment="1">
      <alignment horizontal="left"/>
    </xf>
    <xf numFmtId="3" fontId="119" fillId="0" borderId="79" xfId="62" applyNumberFormat="1" applyFont="1" applyBorder="1"/>
    <xf numFmtId="3" fontId="122" fillId="0" borderId="24" xfId="62" applyNumberFormat="1" applyFont="1" applyBorder="1"/>
    <xf numFmtId="3" fontId="122" fillId="0" borderId="36" xfId="62" applyNumberFormat="1" applyFont="1" applyBorder="1"/>
    <xf numFmtId="3" fontId="122" fillId="0" borderId="25" xfId="62" applyNumberFormat="1" applyFont="1" applyBorder="1"/>
    <xf numFmtId="3" fontId="120" fillId="0" borderId="39" xfId="62" applyNumberFormat="1" applyFont="1" applyBorder="1"/>
    <xf numFmtId="0" fontId="122" fillId="0" borderId="26" xfId="62" applyFont="1" applyFill="1" applyBorder="1"/>
    <xf numFmtId="0" fontId="122" fillId="0" borderId="24" xfId="62" applyFont="1" applyFill="1" applyBorder="1"/>
    <xf numFmtId="0" fontId="122" fillId="0" borderId="25" xfId="62" applyFont="1" applyFill="1" applyBorder="1" applyAlignment="1">
      <alignment horizontal="center"/>
    </xf>
    <xf numFmtId="0" fontId="120" fillId="0" borderId="48" xfId="62" applyFont="1" applyFill="1" applyBorder="1" applyAlignment="1">
      <alignment horizontal="left"/>
    </xf>
    <xf numFmtId="0" fontId="120" fillId="0" borderId="65" xfId="62" applyFont="1" applyFill="1" applyBorder="1" applyAlignment="1">
      <alignment horizontal="left"/>
    </xf>
    <xf numFmtId="0" fontId="120" fillId="0" borderId="65" xfId="62" applyFont="1" applyBorder="1" applyAlignment="1">
      <alignment horizontal="left"/>
    </xf>
    <xf numFmtId="0" fontId="121" fillId="27" borderId="27" xfId="62" applyFont="1" applyFill="1" applyBorder="1"/>
    <xf numFmtId="0" fontId="121" fillId="27" borderId="28" xfId="62" applyFont="1" applyFill="1" applyBorder="1"/>
    <xf numFmtId="0" fontId="124" fillId="27" borderId="63" xfId="62" applyFont="1" applyFill="1" applyBorder="1" applyAlignment="1">
      <alignment horizontal="left"/>
    </xf>
    <xf numFmtId="3" fontId="119" fillId="0" borderId="78" xfId="62" applyNumberFormat="1" applyFont="1" applyBorder="1"/>
    <xf numFmtId="3" fontId="122" fillId="0" borderId="26" xfId="62" applyNumberFormat="1" applyFont="1" applyBorder="1"/>
    <xf numFmtId="3" fontId="122" fillId="0" borderId="40" xfId="62" applyNumberFormat="1" applyFont="1" applyBorder="1"/>
    <xf numFmtId="3" fontId="120" fillId="0" borderId="41" xfId="62" applyNumberFormat="1" applyFont="1" applyBorder="1"/>
    <xf numFmtId="0" fontId="122" fillId="0" borderId="29" xfId="62" applyFont="1" applyBorder="1"/>
    <xf numFmtId="0" fontId="122" fillId="0" borderId="30" xfId="62" applyFont="1" applyBorder="1"/>
    <xf numFmtId="0" fontId="122" fillId="0" borderId="31" xfId="62" applyFont="1" applyBorder="1" applyAlignment="1">
      <alignment horizontal="center"/>
    </xf>
    <xf numFmtId="0" fontId="120" fillId="0" borderId="54" xfId="62" applyFont="1" applyBorder="1" applyAlignment="1">
      <alignment horizontal="left"/>
    </xf>
    <xf numFmtId="3" fontId="119" fillId="0" borderId="105" xfId="62" applyNumberFormat="1" applyFont="1" applyBorder="1"/>
    <xf numFmtId="3" fontId="122" fillId="0" borderId="30" xfId="62" applyNumberFormat="1" applyFont="1" applyBorder="1"/>
    <xf numFmtId="3" fontId="122" fillId="0" borderId="31" xfId="62" applyNumberFormat="1" applyFont="1" applyBorder="1"/>
    <xf numFmtId="3" fontId="120" fillId="0" borderId="42" xfId="62" applyNumberFormat="1" applyFont="1" applyBorder="1"/>
    <xf numFmtId="0" fontId="122" fillId="0" borderId="17" xfId="62" applyFont="1" applyBorder="1"/>
    <xf numFmtId="0" fontId="122" fillId="0" borderId="18" xfId="62" applyFont="1" applyBorder="1"/>
    <xf numFmtId="0" fontId="122" fillId="0" borderId="0" xfId="62" applyFont="1" applyBorder="1"/>
    <xf numFmtId="0" fontId="122" fillId="0" borderId="62" xfId="62" applyFont="1" applyBorder="1" applyAlignment="1">
      <alignment horizontal="left"/>
    </xf>
    <xf numFmtId="3" fontId="119" fillId="0" borderId="81" xfId="62" applyNumberFormat="1" applyFont="1" applyBorder="1"/>
    <xf numFmtId="3" fontId="122" fillId="0" borderId="18" xfId="62" applyNumberFormat="1" applyFont="1" applyBorder="1"/>
    <xf numFmtId="3" fontId="122" fillId="0" borderId="19" xfId="62" applyNumberFormat="1" applyFont="1" applyBorder="1"/>
    <xf numFmtId="3" fontId="120" fillId="0" borderId="35" xfId="62" applyNumberFormat="1" applyFont="1" applyBorder="1"/>
    <xf numFmtId="0" fontId="120" fillId="0" borderId="0" xfId="62" applyFont="1"/>
    <xf numFmtId="0" fontId="120" fillId="0" borderId="0" xfId="62" applyFont="1" applyAlignment="1">
      <alignment horizontal="center"/>
    </xf>
    <xf numFmtId="0" fontId="120" fillId="0" borderId="0" xfId="62" applyFont="1" applyAlignment="1">
      <alignment horizontal="left"/>
    </xf>
    <xf numFmtId="0" fontId="129" fillId="0" borderId="0" xfId="62" applyFont="1"/>
    <xf numFmtId="0" fontId="119" fillId="28" borderId="43" xfId="62" applyFont="1" applyFill="1" applyBorder="1"/>
    <xf numFmtId="0" fontId="129" fillId="0" borderId="0" xfId="62" applyFont="1" applyFill="1"/>
    <xf numFmtId="0" fontId="129" fillId="0" borderId="0" xfId="62" applyFont="1" applyAlignment="1">
      <alignment horizontal="center"/>
    </xf>
    <xf numFmtId="0" fontId="129" fillId="0" borderId="0" xfId="62" applyFont="1" applyAlignment="1">
      <alignment horizontal="left"/>
    </xf>
    <xf numFmtId="0" fontId="130" fillId="0" borderId="0" xfId="62" applyFont="1"/>
    <xf numFmtId="0" fontId="131" fillId="0" borderId="0" xfId="62" applyFont="1"/>
    <xf numFmtId="0" fontId="119" fillId="0" borderId="0" xfId="62" applyFont="1" applyAlignment="1">
      <alignment horizontal="center"/>
    </xf>
    <xf numFmtId="0" fontId="51" fillId="0" borderId="0" xfId="0" applyFont="1" applyFill="1"/>
    <xf numFmtId="0" fontId="6" fillId="33" borderId="0" xfId="0" applyFont="1" applyFill="1"/>
    <xf numFmtId="0" fontId="0" fillId="33" borderId="0" xfId="0" applyFill="1"/>
    <xf numFmtId="3" fontId="38" fillId="0" borderId="44" xfId="0" applyNumberFormat="1" applyFont="1" applyFill="1" applyBorder="1"/>
    <xf numFmtId="3" fontId="51" fillId="0" borderId="0" xfId="0" applyNumberFormat="1" applyFont="1" applyFill="1"/>
    <xf numFmtId="0" fontId="72" fillId="0" borderId="0" xfId="0" applyFont="1" applyFill="1" applyBorder="1"/>
    <xf numFmtId="0" fontId="9" fillId="0" borderId="0" xfId="0" applyFont="1" applyFill="1" applyBorder="1"/>
    <xf numFmtId="3" fontId="43" fillId="0" borderId="0" xfId="0" applyNumberFormat="1" applyFont="1" applyFill="1"/>
    <xf numFmtId="3" fontId="53" fillId="0" borderId="0" xfId="0" applyNumberFormat="1" applyFont="1" applyFill="1"/>
    <xf numFmtId="3" fontId="38" fillId="0" borderId="24" xfId="0" applyNumberFormat="1" applyFont="1" applyFill="1" applyBorder="1"/>
    <xf numFmtId="3" fontId="43" fillId="0" borderId="25" xfId="0" applyNumberFormat="1" applyFont="1" applyFill="1" applyBorder="1"/>
    <xf numFmtId="3" fontId="43" fillId="0" borderId="24" xfId="0" applyNumberFormat="1" applyFont="1" applyFill="1" applyBorder="1"/>
    <xf numFmtId="3" fontId="13" fillId="0" borderId="91" xfId="0" applyNumberFormat="1" applyFont="1" applyBorder="1"/>
    <xf numFmtId="3" fontId="6" fillId="0" borderId="31" xfId="0" applyNumberFormat="1" applyFont="1" applyBorder="1"/>
    <xf numFmtId="3" fontId="90" fillId="0" borderId="41" xfId="0" applyNumberFormat="1" applyFont="1" applyFill="1" applyBorder="1"/>
    <xf numFmtId="0" fontId="132" fillId="0" borderId="0" xfId="0" applyFont="1"/>
    <xf numFmtId="3" fontId="20" fillId="0" borderId="0" xfId="0" applyNumberFormat="1" applyFont="1" applyBorder="1" applyAlignment="1">
      <alignment wrapText="1"/>
    </xf>
    <xf numFmtId="3" fontId="91" fillId="27" borderId="37" xfId="0" applyNumberFormat="1" applyFont="1" applyFill="1" applyBorder="1"/>
    <xf numFmtId="3" fontId="20" fillId="0" borderId="0" xfId="0" applyNumberFormat="1" applyFont="1" applyFill="1" applyBorder="1" applyAlignment="1">
      <alignment wrapText="1"/>
    </xf>
    <xf numFmtId="3" fontId="92" fillId="0" borderId="39" xfId="0" applyNumberFormat="1" applyFont="1" applyBorder="1"/>
    <xf numFmtId="3" fontId="93" fillId="0" borderId="39" xfId="0" applyNumberFormat="1" applyFont="1" applyBorder="1"/>
    <xf numFmtId="3" fontId="95" fillId="27" borderId="37" xfId="0" applyNumberFormat="1" applyFont="1" applyFill="1" applyBorder="1"/>
    <xf numFmtId="3" fontId="91" fillId="27" borderId="37" xfId="0" applyNumberFormat="1" applyFont="1" applyFill="1" applyBorder="1" applyAlignment="1">
      <alignment horizontal="right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0" xfId="0" applyFont="1"/>
    <xf numFmtId="0" fontId="8" fillId="0" borderId="26" xfId="0" applyFont="1" applyBorder="1"/>
    <xf numFmtId="0" fontId="8" fillId="0" borderId="24" xfId="0" applyFont="1" applyBorder="1"/>
    <xf numFmtId="0" fontId="8" fillId="0" borderId="25" xfId="0" applyFont="1" applyBorder="1" applyAlignment="1">
      <alignment horizontal="center"/>
    </xf>
    <xf numFmtId="0" fontId="8" fillId="0" borderId="26" xfId="0" applyFont="1" applyFill="1" applyBorder="1"/>
    <xf numFmtId="0" fontId="8" fillId="0" borderId="24" xfId="0" applyFont="1" applyFill="1" applyBorder="1"/>
    <xf numFmtId="0" fontId="8" fillId="0" borderId="25" xfId="0" applyFont="1" applyFill="1" applyBorder="1" applyAlignment="1">
      <alignment horizontal="center"/>
    </xf>
    <xf numFmtId="0" fontId="8" fillId="0" borderId="29" xfId="0" applyFont="1" applyBorder="1"/>
    <xf numFmtId="0" fontId="8" fillId="0" borderId="30" xfId="0" applyFont="1" applyBorder="1"/>
    <xf numFmtId="0" fontId="8" fillId="0" borderId="31" xfId="0" applyFont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3" fontId="18" fillId="0" borderId="41" xfId="0" applyNumberFormat="1" applyFont="1" applyFill="1" applyBorder="1"/>
    <xf numFmtId="3" fontId="6" fillId="0" borderId="42" xfId="0" applyNumberFormat="1" applyFont="1" applyFill="1" applyBorder="1"/>
    <xf numFmtId="3" fontId="93" fillId="0" borderId="41" xfId="0" applyNumberFormat="1" applyFont="1" applyFill="1" applyBorder="1"/>
    <xf numFmtId="0" fontId="93" fillId="0" borderId="0" xfId="0" applyFont="1"/>
    <xf numFmtId="3" fontId="93" fillId="0" borderId="0" xfId="0" applyNumberFormat="1" applyFont="1"/>
    <xf numFmtId="3" fontId="96" fillId="0" borderId="51" xfId="0" applyNumberFormat="1" applyFont="1" applyBorder="1"/>
    <xf numFmtId="3" fontId="93" fillId="0" borderId="51" xfId="0" applyNumberFormat="1" applyFont="1" applyBorder="1"/>
    <xf numFmtId="0" fontId="6" fillId="0" borderId="72" xfId="0" applyFont="1" applyBorder="1" applyAlignment="1">
      <alignment horizontal="center"/>
    </xf>
    <xf numFmtId="3" fontId="89" fillId="0" borderId="39" xfId="0" applyNumberFormat="1" applyFont="1" applyBorder="1"/>
    <xf numFmtId="3" fontId="10" fillId="27" borderId="57" xfId="0" applyNumberFormat="1" applyFont="1" applyFill="1" applyBorder="1"/>
    <xf numFmtId="10" fontId="6" fillId="27" borderId="37" xfId="0" applyNumberFormat="1" applyFont="1" applyFill="1" applyBorder="1"/>
    <xf numFmtId="3" fontId="6" fillId="0" borderId="73" xfId="0" applyNumberFormat="1" applyFont="1" applyBorder="1"/>
    <xf numFmtId="3" fontId="6" fillId="30" borderId="38" xfId="0" applyNumberFormat="1" applyFont="1" applyFill="1" applyBorder="1"/>
    <xf numFmtId="10" fontId="6" fillId="0" borderId="38" xfId="0" applyNumberFormat="1" applyFont="1" applyBorder="1"/>
    <xf numFmtId="3" fontId="90" fillId="0" borderId="78" xfId="0" applyNumberFormat="1" applyFont="1" applyFill="1" applyBorder="1"/>
    <xf numFmtId="3" fontId="90" fillId="0" borderId="79" xfId="0" applyNumberFormat="1" applyFont="1" applyBorder="1"/>
    <xf numFmtId="3" fontId="90" fillId="0" borderId="79" xfId="0" applyNumberFormat="1" applyFont="1" applyFill="1" applyBorder="1"/>
    <xf numFmtId="3" fontId="90" fillId="0" borderId="25" xfId="0" applyNumberFormat="1" applyFont="1" applyFill="1" applyBorder="1"/>
    <xf numFmtId="3" fontId="90" fillId="0" borderId="39" xfId="0" applyNumberFormat="1" applyFont="1" applyFill="1" applyBorder="1"/>
    <xf numFmtId="3" fontId="6" fillId="0" borderId="55" xfId="0" applyNumberFormat="1" applyFont="1" applyBorder="1"/>
    <xf numFmtId="3" fontId="6" fillId="0" borderId="79" xfId="0" applyNumberFormat="1" applyFont="1" applyFill="1" applyBorder="1"/>
    <xf numFmtId="3" fontId="6" fillId="0" borderId="25" xfId="0" applyNumberFormat="1" applyFont="1" applyFill="1" applyBorder="1"/>
    <xf numFmtId="3" fontId="6" fillId="30" borderId="41" xfId="0" applyNumberFormat="1" applyFont="1" applyFill="1" applyBorder="1"/>
    <xf numFmtId="10" fontId="6" fillId="0" borderId="41" xfId="0" applyNumberFormat="1" applyFont="1" applyBorder="1"/>
    <xf numFmtId="3" fontId="6" fillId="0" borderId="105" xfId="0" applyNumberFormat="1" applyFont="1" applyBorder="1"/>
    <xf numFmtId="3" fontId="6" fillId="0" borderId="58" xfId="0" applyNumberFormat="1" applyFont="1" applyBorder="1"/>
    <xf numFmtId="3" fontId="6" fillId="0" borderId="56" xfId="0" applyNumberFormat="1" applyFont="1" applyBorder="1"/>
    <xf numFmtId="3" fontId="6" fillId="30" borderId="42" xfId="0" applyNumberFormat="1" applyFont="1" applyFill="1" applyBorder="1"/>
    <xf numFmtId="10" fontId="6" fillId="0" borderId="42" xfId="0" applyNumberFormat="1" applyFont="1" applyBorder="1"/>
    <xf numFmtId="3" fontId="15" fillId="0" borderId="128" xfId="0" applyNumberFormat="1" applyFont="1" applyBorder="1"/>
    <xf numFmtId="3" fontId="6" fillId="0" borderId="77" xfId="0" applyNumberFormat="1" applyFont="1" applyFill="1" applyBorder="1"/>
    <xf numFmtId="0" fontId="134" fillId="0" borderId="26" xfId="0" applyFont="1" applyFill="1" applyBorder="1"/>
    <xf numFmtId="0" fontId="134" fillId="0" borderId="25" xfId="0" applyFont="1" applyFill="1" applyBorder="1" applyAlignment="1">
      <alignment horizontal="center"/>
    </xf>
    <xf numFmtId="3" fontId="135" fillId="0" borderId="39" xfId="0" applyNumberFormat="1" applyFont="1" applyBorder="1"/>
    <xf numFmtId="3" fontId="15" fillId="0" borderId="137" xfId="0" applyNumberFormat="1" applyFont="1" applyBorder="1"/>
    <xf numFmtId="0" fontId="132" fillId="0" borderId="0" xfId="0" applyFont="1" applyAlignment="1">
      <alignment horizontal="right"/>
    </xf>
    <xf numFmtId="0" fontId="132" fillId="0" borderId="16" xfId="0" applyFont="1" applyBorder="1" applyAlignment="1">
      <alignment horizontal="right"/>
    </xf>
    <xf numFmtId="3" fontId="132" fillId="0" borderId="16" xfId="0" applyNumberFormat="1" applyFont="1" applyBorder="1"/>
    <xf numFmtId="3" fontId="137" fillId="0" borderId="16" xfId="0" applyNumberFormat="1" applyFont="1" applyBorder="1"/>
    <xf numFmtId="0" fontId="137" fillId="0" borderId="0" xfId="0" applyFont="1" applyAlignment="1">
      <alignment horizontal="right"/>
    </xf>
    <xf numFmtId="3" fontId="138" fillId="0" borderId="16" xfId="0" applyNumberFormat="1" applyFont="1" applyBorder="1"/>
    <xf numFmtId="0" fontId="137" fillId="0" borderId="0" xfId="0" applyFont="1"/>
    <xf numFmtId="0" fontId="137" fillId="0" borderId="16" xfId="0" applyFont="1" applyBorder="1" applyAlignment="1">
      <alignment horizontal="right"/>
    </xf>
    <xf numFmtId="0" fontId="137" fillId="0" borderId="16" xfId="0" applyFont="1" applyBorder="1"/>
    <xf numFmtId="3" fontId="132" fillId="0" borderId="0" xfId="0" applyNumberFormat="1" applyFont="1" applyBorder="1"/>
    <xf numFmtId="0" fontId="132" fillId="0" borderId="0" xfId="0" applyFont="1" applyBorder="1"/>
    <xf numFmtId="3" fontId="139" fillId="0" borderId="0" xfId="63" applyNumberFormat="1" applyFont="1" applyBorder="1"/>
    <xf numFmtId="0" fontId="15" fillId="0" borderId="0" xfId="0" applyFont="1" applyAlignment="1">
      <alignment horizontal="right"/>
    </xf>
    <xf numFmtId="0" fontId="0" fillId="0" borderId="0" xfId="0" applyAlignment="1">
      <alignment wrapText="1"/>
    </xf>
    <xf numFmtId="0" fontId="9" fillId="0" borderId="49" xfId="0" applyFont="1" applyBorder="1" applyAlignment="1">
      <alignment horizontal="center"/>
    </xf>
    <xf numFmtId="3" fontId="25" fillId="0" borderId="97" xfId="0" applyNumberFormat="1" applyFont="1" applyBorder="1"/>
    <xf numFmtId="3" fontId="18" fillId="0" borderId="97" xfId="0" applyNumberFormat="1" applyFont="1" applyFill="1" applyBorder="1"/>
    <xf numFmtId="3" fontId="18" fillId="0" borderId="96" xfId="0" applyNumberFormat="1" applyFont="1" applyBorder="1"/>
    <xf numFmtId="0" fontId="17" fillId="0" borderId="49" xfId="0" applyFont="1" applyBorder="1" applyAlignment="1">
      <alignment horizontal="center"/>
    </xf>
    <xf numFmtId="3" fontId="18" fillId="0" borderId="139" xfId="0" applyNumberFormat="1" applyFont="1" applyBorder="1"/>
    <xf numFmtId="3" fontId="18" fillId="0" borderId="138" xfId="0" applyNumberFormat="1" applyFont="1" applyBorder="1"/>
    <xf numFmtId="3" fontId="18" fillId="0" borderId="140" xfId="0" applyNumberFormat="1" applyFont="1" applyBorder="1"/>
    <xf numFmtId="3" fontId="18" fillId="0" borderId="141" xfId="0" applyNumberFormat="1" applyFont="1" applyBorder="1"/>
    <xf numFmtId="3" fontId="18" fillId="0" borderId="142" xfId="0" applyNumberFormat="1" applyFont="1" applyBorder="1"/>
    <xf numFmtId="3" fontId="18" fillId="0" borderId="143" xfId="0" applyNumberFormat="1" applyFont="1" applyBorder="1"/>
    <xf numFmtId="3" fontId="18" fillId="0" borderId="97" xfId="0" applyNumberFormat="1" applyFont="1" applyBorder="1"/>
    <xf numFmtId="3" fontId="92" fillId="0" borderId="97" xfId="0" applyNumberFormat="1" applyFont="1" applyBorder="1"/>
    <xf numFmtId="3" fontId="18" fillId="0" borderId="96" xfId="0" applyNumberFormat="1" applyFont="1" applyFill="1" applyBorder="1"/>
    <xf numFmtId="0" fontId="39" fillId="0" borderId="49" xfId="0" applyFont="1" applyBorder="1" applyAlignment="1">
      <alignment horizontal="center"/>
    </xf>
    <xf numFmtId="0" fontId="9" fillId="0" borderId="145" xfId="0" applyFont="1" applyBorder="1"/>
    <xf numFmtId="0" fontId="9" fillId="0" borderId="146" xfId="0" applyFont="1" applyBorder="1" applyAlignment="1">
      <alignment horizontal="center"/>
    </xf>
    <xf numFmtId="3" fontId="6" fillId="0" borderId="147" xfId="0" applyNumberFormat="1" applyFont="1" applyBorder="1"/>
    <xf numFmtId="3" fontId="15" fillId="0" borderId="149" xfId="0" applyNumberFormat="1" applyFont="1" applyBorder="1"/>
    <xf numFmtId="3" fontId="15" fillId="0" borderId="146" xfId="0" applyNumberFormat="1" applyFont="1" applyBorder="1"/>
    <xf numFmtId="3" fontId="15" fillId="0" borderId="150" xfId="0" applyNumberFormat="1" applyFont="1" applyBorder="1"/>
    <xf numFmtId="3" fontId="15" fillId="0" borderId="145" xfId="0" applyNumberFormat="1" applyFont="1" applyBorder="1"/>
    <xf numFmtId="3" fontId="15" fillId="0" borderId="148" xfId="0" applyNumberFormat="1" applyFont="1" applyBorder="1"/>
    <xf numFmtId="3" fontId="15" fillId="0" borderId="152" xfId="0" applyNumberFormat="1" applyFont="1" applyBorder="1"/>
    <xf numFmtId="3" fontId="15" fillId="0" borderId="147" xfId="0" applyNumberFormat="1" applyFont="1" applyBorder="1"/>
    <xf numFmtId="3" fontId="93" fillId="0" borderId="147" xfId="0" applyNumberFormat="1" applyFont="1" applyBorder="1"/>
    <xf numFmtId="3" fontId="6" fillId="0" borderId="147" xfId="0" applyNumberFormat="1" applyFont="1" applyFill="1" applyBorder="1"/>
    <xf numFmtId="3" fontId="93" fillId="0" borderId="147" xfId="0" applyNumberFormat="1" applyFont="1" applyFill="1" applyBorder="1"/>
    <xf numFmtId="0" fontId="8" fillId="0" borderId="145" xfId="0" applyFont="1" applyBorder="1"/>
    <xf numFmtId="0" fontId="8" fillId="0" borderId="146" xfId="0" applyFont="1" applyBorder="1" applyAlignment="1">
      <alignment horizontal="center"/>
    </xf>
    <xf numFmtId="3" fontId="6" fillId="0" borderId="148" xfId="0" applyNumberFormat="1" applyFont="1" applyBorder="1"/>
    <xf numFmtId="3" fontId="6" fillId="0" borderId="149" xfId="0" applyNumberFormat="1" applyFont="1" applyBorder="1"/>
    <xf numFmtId="3" fontId="6" fillId="0" borderId="146" xfId="0" applyNumberFormat="1" applyFont="1" applyBorder="1"/>
    <xf numFmtId="3" fontId="6" fillId="0" borderId="150" xfId="0" applyNumberFormat="1" applyFont="1" applyBorder="1"/>
    <xf numFmtId="3" fontId="6" fillId="0" borderId="145" xfId="0" applyNumberFormat="1" applyFont="1" applyBorder="1"/>
    <xf numFmtId="3" fontId="6" fillId="30" borderId="147" xfId="0" applyNumberFormat="1" applyFont="1" applyFill="1" applyBorder="1"/>
    <xf numFmtId="10" fontId="6" fillId="0" borderId="147" xfId="0" applyNumberFormat="1" applyFont="1" applyBorder="1"/>
    <xf numFmtId="0" fontId="36" fillId="0" borderId="145" xfId="0" applyFont="1" applyBorder="1"/>
    <xf numFmtId="0" fontId="36" fillId="0" borderId="146" xfId="0" applyFont="1" applyBorder="1" applyAlignment="1">
      <alignment horizontal="center"/>
    </xf>
    <xf numFmtId="3" fontId="38" fillId="0" borderId="146" xfId="0" applyNumberFormat="1" applyFont="1" applyFill="1" applyBorder="1"/>
    <xf numFmtId="3" fontId="38" fillId="0" borderId="145" xfId="0" applyNumberFormat="1" applyFont="1" applyFill="1" applyBorder="1"/>
    <xf numFmtId="3" fontId="6" fillId="0" borderId="149" xfId="0" applyNumberFormat="1" applyFont="1" applyFill="1" applyBorder="1"/>
    <xf numFmtId="3" fontId="34" fillId="0" borderId="132" xfId="0" applyNumberFormat="1" applyFont="1" applyBorder="1"/>
    <xf numFmtId="3" fontId="15" fillId="32" borderId="154" xfId="0" applyNumberFormat="1" applyFont="1" applyFill="1" applyBorder="1"/>
    <xf numFmtId="0" fontId="72" fillId="0" borderId="0" xfId="0" applyFont="1" applyFill="1" applyBorder="1" applyAlignment="1">
      <alignment horizontal="center"/>
    </xf>
    <xf numFmtId="3" fontId="13" fillId="0" borderId="0" xfId="0" applyNumberFormat="1" applyFont="1" applyBorder="1"/>
    <xf numFmtId="3" fontId="13" fillId="30" borderId="0" xfId="0" applyNumberFormat="1" applyFont="1" applyFill="1" applyBorder="1"/>
    <xf numFmtId="10" fontId="13" fillId="0" borderId="0" xfId="0" applyNumberFormat="1" applyFont="1" applyBorder="1"/>
    <xf numFmtId="3" fontId="6" fillId="0" borderId="0" xfId="0" applyNumberFormat="1" applyFont="1" applyFill="1" applyBorder="1"/>
    <xf numFmtId="3" fontId="93" fillId="0" borderId="0" xfId="0" applyNumberFormat="1" applyFont="1" applyBorder="1"/>
    <xf numFmtId="0" fontId="9" fillId="0" borderId="0" xfId="0" applyFont="1" applyFill="1" applyBorder="1" applyAlignment="1">
      <alignment horizontal="center"/>
    </xf>
    <xf numFmtId="3" fontId="6" fillId="0" borderId="0" xfId="0" applyNumberFormat="1" applyFont="1" applyBorder="1"/>
    <xf numFmtId="3" fontId="15" fillId="30" borderId="0" xfId="0" applyNumberFormat="1" applyFont="1" applyFill="1" applyBorder="1"/>
    <xf numFmtId="10" fontId="15" fillId="0" borderId="0" xfId="0" applyNumberFormat="1" applyFont="1" applyBorder="1"/>
    <xf numFmtId="3" fontId="93" fillId="0" borderId="0" xfId="0" applyNumberFormat="1" applyFont="1" applyFill="1" applyBorder="1"/>
    <xf numFmtId="0" fontId="0" fillId="0" borderId="17" xfId="0" applyFont="1" applyBorder="1"/>
    <xf numFmtId="3" fontId="18" fillId="0" borderId="144" xfId="0" applyNumberFormat="1" applyFont="1" applyBorder="1"/>
    <xf numFmtId="3" fontId="15" fillId="0" borderId="138" xfId="0" applyNumberFormat="1" applyFont="1" applyBorder="1"/>
    <xf numFmtId="3" fontId="15" fillId="0" borderId="96" xfId="0" applyNumberFormat="1" applyFont="1" applyBorder="1"/>
    <xf numFmtId="3" fontId="15" fillId="0" borderId="156" xfId="0" applyNumberFormat="1" applyFont="1" applyBorder="1"/>
    <xf numFmtId="0" fontId="10" fillId="0" borderId="0" xfId="0" applyFont="1"/>
    <xf numFmtId="3" fontId="133" fillId="35" borderId="43" xfId="0" applyNumberFormat="1" applyFont="1" applyFill="1" applyBorder="1" applyAlignment="1">
      <alignment vertical="center"/>
    </xf>
    <xf numFmtId="3" fontId="78" fillId="35" borderId="43" xfId="0" applyNumberFormat="1" applyFont="1" applyFill="1" applyBorder="1" applyAlignment="1">
      <alignment vertical="center"/>
    </xf>
    <xf numFmtId="3" fontId="12" fillId="0" borderId="0" xfId="0" applyNumberFormat="1" applyFont="1" applyBorder="1"/>
    <xf numFmtId="0" fontId="13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Fill="1" applyBorder="1" applyAlignment="1">
      <alignment horizontal="right" wrapText="1"/>
    </xf>
    <xf numFmtId="0" fontId="34" fillId="0" borderId="0" xfId="0" applyFont="1" applyBorder="1"/>
    <xf numFmtId="3" fontId="15" fillId="0" borderId="132" xfId="0" applyNumberFormat="1" applyFont="1" applyBorder="1"/>
    <xf numFmtId="3" fontId="13" fillId="0" borderId="0" xfId="90" applyNumberFormat="1" applyFont="1" applyBorder="1"/>
    <xf numFmtId="3" fontId="13" fillId="30" borderId="0" xfId="90" applyNumberFormat="1" applyFont="1" applyFill="1" applyBorder="1"/>
    <xf numFmtId="10" fontId="13" fillId="0" borderId="0" xfId="90" applyNumberFormat="1" applyFont="1" applyBorder="1"/>
    <xf numFmtId="0" fontId="134" fillId="0" borderId="0" xfId="0" applyFont="1" applyFill="1" applyBorder="1"/>
    <xf numFmtId="0" fontId="134" fillId="0" borderId="0" xfId="0" applyFont="1" applyFill="1" applyBorder="1" applyAlignment="1">
      <alignment horizontal="center"/>
    </xf>
    <xf numFmtId="3" fontId="135" fillId="0" borderId="0" xfId="0" applyNumberFormat="1" applyFont="1" applyBorder="1"/>
    <xf numFmtId="3" fontId="135" fillId="0" borderId="0" xfId="0" applyNumberFormat="1" applyFont="1" applyFill="1" applyBorder="1"/>
    <xf numFmtId="3" fontId="93" fillId="0" borderId="144" xfId="0" applyNumberFormat="1" applyFont="1" applyBorder="1"/>
    <xf numFmtId="3" fontId="18" fillId="0" borderId="31" xfId="0" applyNumberFormat="1" applyFont="1" applyBorder="1"/>
    <xf numFmtId="3" fontId="6" fillId="0" borderId="96" xfId="0" applyNumberFormat="1" applyFont="1" applyFill="1" applyBorder="1"/>
    <xf numFmtId="3" fontId="6" fillId="0" borderId="98" xfId="0" applyNumberFormat="1" applyFont="1" applyBorder="1"/>
    <xf numFmtId="3" fontId="18" fillId="0" borderId="104" xfId="0" applyNumberFormat="1" applyFont="1" applyFill="1" applyBorder="1"/>
    <xf numFmtId="3" fontId="18" fillId="0" borderId="157" xfId="0" applyNumberFormat="1" applyFont="1" applyFill="1" applyBorder="1"/>
    <xf numFmtId="3" fontId="6" fillId="0" borderId="158" xfId="0" applyNumberFormat="1" applyFont="1" applyFill="1" applyBorder="1"/>
    <xf numFmtId="3" fontId="6" fillId="0" borderId="104" xfId="0" applyNumberFormat="1" applyFont="1" applyFill="1" applyBorder="1"/>
    <xf numFmtId="3" fontId="6" fillId="0" borderId="106" xfId="0" applyNumberFormat="1" applyFont="1" applyFill="1" applyBorder="1"/>
    <xf numFmtId="3" fontId="15" fillId="0" borderId="139" xfId="0" applyNumberFormat="1" applyFont="1" applyBorder="1"/>
    <xf numFmtId="3" fontId="15" fillId="0" borderId="140" xfId="0" applyNumberFormat="1" applyFont="1" applyBorder="1"/>
    <xf numFmtId="3" fontId="15" fillId="0" borderId="141" xfId="0" applyNumberFormat="1" applyFont="1" applyBorder="1"/>
    <xf numFmtId="3" fontId="15" fillId="0" borderId="142" xfId="0" applyNumberFormat="1" applyFont="1" applyBorder="1"/>
    <xf numFmtId="3" fontId="15" fillId="0" borderId="143" xfId="0" applyNumberFormat="1" applyFont="1" applyBorder="1"/>
    <xf numFmtId="3" fontId="15" fillId="0" borderId="120" xfId="0" applyNumberFormat="1" applyFont="1" applyBorder="1"/>
    <xf numFmtId="3" fontId="15" fillId="0" borderId="159" xfId="0" applyNumberFormat="1" applyFont="1" applyBorder="1"/>
    <xf numFmtId="3" fontId="6" fillId="0" borderId="155" xfId="0" applyNumberFormat="1" applyFont="1" applyBorder="1"/>
    <xf numFmtId="10" fontId="15" fillId="0" borderId="160" xfId="0" applyNumberFormat="1" applyFont="1" applyBorder="1"/>
    <xf numFmtId="0" fontId="132" fillId="0" borderId="0" xfId="0" applyFont="1" applyBorder="1" applyAlignment="1">
      <alignment horizontal="right"/>
    </xf>
    <xf numFmtId="0" fontId="15" fillId="0" borderId="18" xfId="0" applyFont="1" applyFill="1" applyBorder="1" applyAlignment="1">
      <alignment horizontal="center"/>
    </xf>
    <xf numFmtId="0" fontId="137" fillId="0" borderId="0" xfId="0" applyFont="1" applyBorder="1"/>
    <xf numFmtId="3" fontId="137" fillId="0" borderId="0" xfId="0" applyNumberFormat="1" applyFont="1" applyBorder="1"/>
    <xf numFmtId="0" fontId="6" fillId="0" borderId="34" xfId="0" applyFont="1" applyBorder="1" applyAlignment="1">
      <alignment horizontal="center"/>
    </xf>
    <xf numFmtId="3" fontId="138" fillId="0" borderId="0" xfId="0" applyNumberFormat="1" applyFont="1" applyBorder="1"/>
    <xf numFmtId="3" fontId="25" fillId="0" borderId="161" xfId="0" applyNumberFormat="1" applyFont="1" applyBorder="1"/>
    <xf numFmtId="3" fontId="133" fillId="0" borderId="39" xfId="0" applyNumberFormat="1" applyFont="1" applyBorder="1"/>
    <xf numFmtId="3" fontId="143" fillId="0" borderId="39" xfId="0" applyNumberFormat="1" applyFont="1" applyBorder="1"/>
    <xf numFmtId="3" fontId="13" fillId="0" borderId="86" xfId="0" applyNumberFormat="1" applyFont="1" applyBorder="1"/>
    <xf numFmtId="3" fontId="13" fillId="0" borderId="162" xfId="0" applyNumberFormat="1" applyFont="1" applyBorder="1"/>
    <xf numFmtId="3" fontId="89" fillId="0" borderId="0" xfId="0" applyNumberFormat="1" applyFont="1"/>
    <xf numFmtId="3" fontId="6" fillId="0" borderId="156" xfId="0" applyNumberFormat="1" applyFont="1" applyBorder="1"/>
    <xf numFmtId="3" fontId="6" fillId="0" borderId="98" xfId="0" applyNumberFormat="1" applyFont="1" applyFill="1" applyBorder="1"/>
    <xf numFmtId="3" fontId="6" fillId="0" borderId="77" xfId="0" applyNumberFormat="1" applyFont="1" applyBorder="1"/>
    <xf numFmtId="0" fontId="89" fillId="0" borderId="0" xfId="0" applyFont="1"/>
    <xf numFmtId="3" fontId="93" fillId="0" borderId="133" xfId="0" applyNumberFormat="1" applyFont="1" applyBorder="1" applyAlignment="1">
      <alignment horizontal="right"/>
    </xf>
    <xf numFmtId="3" fontId="93" fillId="0" borderId="26" xfId="0" applyNumberFormat="1" applyFont="1" applyBorder="1"/>
    <xf numFmtId="3" fontId="93" fillId="0" borderId="136" xfId="0" applyNumberFormat="1" applyFont="1" applyBorder="1" applyAlignment="1">
      <alignment horizontal="right"/>
    </xf>
    <xf numFmtId="3" fontId="93" fillId="0" borderId="138" xfId="0" applyNumberFormat="1" applyFont="1" applyBorder="1"/>
    <xf numFmtId="3" fontId="93" fillId="0" borderId="102" xfId="0" applyNumberFormat="1" applyFont="1" applyBorder="1"/>
    <xf numFmtId="3" fontId="93" fillId="0" borderId="40" xfId="0" applyNumberFormat="1" applyFont="1" applyBorder="1"/>
    <xf numFmtId="3" fontId="93" fillId="0" borderId="100" xfId="0" applyNumberFormat="1" applyFont="1" applyBorder="1"/>
    <xf numFmtId="3" fontId="93" fillId="0" borderId="36" xfId="0" applyNumberFormat="1" applyFont="1" applyBorder="1"/>
    <xf numFmtId="3" fontId="93" fillId="0" borderId="25" xfId="0" applyNumberFormat="1" applyFont="1" applyBorder="1"/>
    <xf numFmtId="3" fontId="93" fillId="0" borderId="24" xfId="0" applyNumberFormat="1" applyFont="1" applyBorder="1"/>
    <xf numFmtId="3" fontId="93" fillId="0" borderId="31" xfId="0" applyNumberFormat="1" applyFont="1" applyBorder="1"/>
    <xf numFmtId="3" fontId="98" fillId="0" borderId="102" xfId="0" applyNumberFormat="1" applyFont="1" applyBorder="1"/>
    <xf numFmtId="3" fontId="98" fillId="0" borderId="47" xfId="0" applyNumberFormat="1" applyFont="1" applyBorder="1"/>
    <xf numFmtId="3" fontId="98" fillId="0" borderId="40" xfId="0" applyNumberFormat="1" applyFont="1" applyBorder="1"/>
    <xf numFmtId="3" fontId="98" fillId="0" borderId="26" xfId="0" applyNumberFormat="1" applyFont="1" applyBorder="1"/>
    <xf numFmtId="3" fontId="98" fillId="0" borderId="100" xfId="0" applyNumberFormat="1" applyFont="1" applyBorder="1"/>
    <xf numFmtId="3" fontId="98" fillId="0" borderId="36" xfId="0" applyNumberFormat="1" applyFont="1" applyBorder="1"/>
    <xf numFmtId="3" fontId="98" fillId="0" borderId="25" xfId="0" applyNumberFormat="1" applyFont="1" applyBorder="1"/>
    <xf numFmtId="3" fontId="98" fillId="0" borderId="24" xfId="0" applyNumberFormat="1" applyFont="1" applyBorder="1"/>
    <xf numFmtId="3" fontId="98" fillId="0" borderId="101" xfId="0" applyNumberFormat="1" applyFont="1" applyBorder="1"/>
    <xf numFmtId="3" fontId="98" fillId="0" borderId="134" xfId="0" applyNumberFormat="1" applyFont="1" applyBorder="1"/>
    <xf numFmtId="3" fontId="98" fillId="0" borderId="49" xfId="0" applyNumberFormat="1" applyFont="1" applyBorder="1"/>
    <xf numFmtId="3" fontId="98" fillId="0" borderId="31" xfId="0" applyNumberFormat="1" applyFont="1" applyBorder="1"/>
    <xf numFmtId="3" fontId="98" fillId="0" borderId="0" xfId="0" applyNumberFormat="1" applyFont="1" applyBorder="1"/>
    <xf numFmtId="3" fontId="93" fillId="0" borderId="165" xfId="0" applyNumberFormat="1" applyFont="1" applyBorder="1"/>
    <xf numFmtId="3" fontId="93" fillId="0" borderId="108" xfId="0" applyNumberFormat="1" applyFont="1" applyBorder="1"/>
    <xf numFmtId="3" fontId="93" fillId="0" borderId="109" xfId="0" applyNumberFormat="1" applyFont="1" applyBorder="1"/>
    <xf numFmtId="3" fontId="93" fillId="0" borderId="74" xfId="0" applyNumberFormat="1" applyFont="1" applyBorder="1"/>
    <xf numFmtId="3" fontId="91" fillId="27" borderId="76" xfId="0" applyNumberFormat="1" applyFont="1" applyFill="1" applyBorder="1"/>
    <xf numFmtId="3" fontId="91" fillId="27" borderId="28" xfId="0" applyNumberFormat="1" applyFont="1" applyFill="1" applyBorder="1"/>
    <xf numFmtId="3" fontId="91" fillId="27" borderId="46" xfId="0" applyNumberFormat="1" applyFont="1" applyFill="1" applyBorder="1"/>
    <xf numFmtId="3" fontId="91" fillId="27" borderId="20" xfId="0" applyNumberFormat="1" applyFont="1" applyFill="1" applyBorder="1"/>
    <xf numFmtId="3" fontId="93" fillId="27" borderId="37" xfId="0" applyNumberFormat="1" applyFont="1" applyFill="1" applyBorder="1"/>
    <xf numFmtId="3" fontId="98" fillId="0" borderId="51" xfId="0" applyNumberFormat="1" applyFont="1" applyBorder="1"/>
    <xf numFmtId="3" fontId="98" fillId="0" borderId="138" xfId="0" applyNumberFormat="1" applyFont="1" applyBorder="1"/>
    <xf numFmtId="3" fontId="98" fillId="0" borderId="144" xfId="0" applyNumberFormat="1" applyFont="1" applyBorder="1"/>
    <xf numFmtId="3" fontId="98" fillId="0" borderId="140" xfId="0" applyNumberFormat="1" applyFont="1" applyBorder="1"/>
    <xf numFmtId="3" fontId="93" fillId="0" borderId="166" xfId="0" applyNumberFormat="1" applyFont="1" applyBorder="1"/>
    <xf numFmtId="3" fontId="93" fillId="0" borderId="140" xfId="0" applyNumberFormat="1" applyFont="1" applyBorder="1"/>
    <xf numFmtId="3" fontId="93" fillId="0" borderId="133" xfId="0" applyNumberFormat="1" applyFont="1" applyFill="1" applyBorder="1" applyAlignment="1">
      <alignment horizontal="right"/>
    </xf>
    <xf numFmtId="3" fontId="98" fillId="0" borderId="133" xfId="0" applyNumberFormat="1" applyFont="1" applyBorder="1" applyAlignment="1">
      <alignment horizontal="right"/>
    </xf>
    <xf numFmtId="3" fontId="98" fillId="0" borderId="136" xfId="0" applyNumberFormat="1" applyFont="1" applyBorder="1" applyAlignment="1">
      <alignment horizontal="right"/>
    </xf>
    <xf numFmtId="3" fontId="98" fillId="0" borderId="39" xfId="0" applyNumberFormat="1" applyFont="1" applyFill="1" applyBorder="1"/>
    <xf numFmtId="10" fontId="98" fillId="0" borderId="39" xfId="0" applyNumberFormat="1" applyFont="1" applyFill="1" applyBorder="1"/>
    <xf numFmtId="3" fontId="99" fillId="0" borderId="39" xfId="0" applyNumberFormat="1" applyFont="1" applyFill="1" applyBorder="1"/>
    <xf numFmtId="3" fontId="98" fillId="0" borderId="97" xfId="0" applyNumberFormat="1" applyFont="1" applyFill="1" applyBorder="1"/>
    <xf numFmtId="3" fontId="97" fillId="0" borderId="0" xfId="0" applyNumberFormat="1" applyFont="1" applyFill="1"/>
    <xf numFmtId="3" fontId="93" fillId="0" borderId="77" xfId="0" applyNumberFormat="1" applyFont="1" applyFill="1" applyBorder="1"/>
    <xf numFmtId="3" fontId="93" fillId="0" borderId="39" xfId="0" applyNumberFormat="1" applyFont="1" applyFill="1" applyBorder="1"/>
    <xf numFmtId="3" fontId="96" fillId="0" borderId="0" xfId="0" applyNumberFormat="1" applyFont="1"/>
    <xf numFmtId="10" fontId="93" fillId="0" borderId="39" xfId="0" applyNumberFormat="1" applyFont="1" applyFill="1" applyBorder="1"/>
    <xf numFmtId="3" fontId="93" fillId="0" borderId="135" xfId="0" applyNumberFormat="1" applyFont="1" applyFill="1" applyBorder="1"/>
    <xf numFmtId="3" fontId="93" fillId="0" borderId="148" xfId="0" applyNumberFormat="1" applyFont="1" applyFill="1" applyBorder="1"/>
    <xf numFmtId="10" fontId="93" fillId="0" borderId="147" xfId="0" applyNumberFormat="1" applyFont="1" applyFill="1" applyBorder="1"/>
    <xf numFmtId="10" fontId="96" fillId="0" borderId="39" xfId="0" applyNumberFormat="1" applyFont="1" applyFill="1" applyBorder="1"/>
    <xf numFmtId="3" fontId="96" fillId="0" borderId="39" xfId="0" applyNumberFormat="1" applyFont="1" applyFill="1" applyBorder="1"/>
    <xf numFmtId="3" fontId="91" fillId="27" borderId="57" xfId="0" applyNumberFormat="1" applyFont="1" applyFill="1" applyBorder="1"/>
    <xf numFmtId="10" fontId="93" fillId="27" borderId="37" xfId="0" applyNumberFormat="1" applyFont="1" applyFill="1" applyBorder="1"/>
    <xf numFmtId="3" fontId="96" fillId="0" borderId="0" xfId="0" applyNumberFormat="1" applyFont="1" applyFill="1"/>
    <xf numFmtId="3" fontId="96" fillId="0" borderId="0" xfId="0" applyNumberFormat="1" applyFont="1" applyFill="1" applyBorder="1"/>
    <xf numFmtId="0" fontId="150" fillId="0" borderId="16" xfId="0" applyFont="1" applyBorder="1"/>
    <xf numFmtId="3" fontId="150" fillId="0" borderId="16" xfId="0" applyNumberFormat="1" applyFont="1" applyBorder="1"/>
    <xf numFmtId="3" fontId="150" fillId="0" borderId="0" xfId="0" applyNumberFormat="1" applyFont="1" applyBorder="1"/>
    <xf numFmtId="3" fontId="148" fillId="0" borderId="0" xfId="0" applyNumberFormat="1" applyFont="1"/>
    <xf numFmtId="3" fontId="98" fillId="0" borderId="25" xfId="90" applyNumberFormat="1" applyFont="1" applyFill="1" applyBorder="1"/>
    <xf numFmtId="3" fontId="98" fillId="0" borderId="48" xfId="90" applyNumberFormat="1" applyFont="1" applyFill="1" applyBorder="1"/>
    <xf numFmtId="3" fontId="93" fillId="0" borderId="25" xfId="90" applyNumberFormat="1" applyFont="1" applyFill="1" applyBorder="1"/>
    <xf numFmtId="3" fontId="96" fillId="0" borderId="25" xfId="90" applyNumberFormat="1" applyFont="1" applyFill="1" applyBorder="1"/>
    <xf numFmtId="3" fontId="93" fillId="0" borderId="98" xfId="0" applyNumberFormat="1" applyFont="1" applyFill="1" applyBorder="1"/>
    <xf numFmtId="0" fontId="150" fillId="0" borderId="0" xfId="0" applyFont="1"/>
    <xf numFmtId="0" fontId="150" fillId="0" borderId="0" xfId="0" applyFont="1" applyFill="1"/>
    <xf numFmtId="3" fontId="150" fillId="0" borderId="0" xfId="0" applyNumberFormat="1" applyFont="1"/>
    <xf numFmtId="3" fontId="98" fillId="0" borderId="25" xfId="0" applyNumberFormat="1" applyFont="1" applyFill="1" applyBorder="1"/>
    <xf numFmtId="3" fontId="98" fillId="0" borderId="47" xfId="0" applyNumberFormat="1" applyFont="1" applyFill="1" applyBorder="1"/>
    <xf numFmtId="3" fontId="98" fillId="0" borderId="40" xfId="0" applyNumberFormat="1" applyFont="1" applyFill="1" applyBorder="1"/>
    <xf numFmtId="3" fontId="93" fillId="0" borderId="25" xfId="0" applyNumberFormat="1" applyFont="1" applyFill="1" applyBorder="1"/>
    <xf numFmtId="3" fontId="93" fillId="0" borderId="49" xfId="0" applyNumberFormat="1" applyFont="1" applyFill="1" applyBorder="1"/>
    <xf numFmtId="3" fontId="98" fillId="0" borderId="79" xfId="0" applyNumberFormat="1" applyFont="1" applyFill="1" applyBorder="1"/>
    <xf numFmtId="3" fontId="98" fillId="0" borderId="85" xfId="0" applyNumberFormat="1" applyFont="1" applyFill="1" applyBorder="1"/>
    <xf numFmtId="3" fontId="98" fillId="0" borderId="55" xfId="0" applyNumberFormat="1" applyFont="1" applyFill="1" applyBorder="1"/>
    <xf numFmtId="3" fontId="98" fillId="0" borderId="24" xfId="0" applyNumberFormat="1" applyFont="1" applyFill="1" applyBorder="1"/>
    <xf numFmtId="3" fontId="98" fillId="0" borderId="36" xfId="0" applyNumberFormat="1" applyFont="1" applyFill="1" applyBorder="1"/>
    <xf numFmtId="3" fontId="98" fillId="0" borderId="78" xfId="0" applyNumberFormat="1" applyFont="1" applyFill="1" applyBorder="1"/>
    <xf numFmtId="3" fontId="93" fillId="0" borderId="79" xfId="0" applyNumberFormat="1" applyFont="1" applyFill="1" applyBorder="1"/>
    <xf numFmtId="3" fontId="93" fillId="0" borderId="47" xfId="0" applyNumberFormat="1" applyFont="1" applyFill="1" applyBorder="1"/>
    <xf numFmtId="3" fontId="93" fillId="0" borderId="40" xfId="0" applyNumberFormat="1" applyFont="1" applyFill="1" applyBorder="1"/>
    <xf numFmtId="3" fontId="93" fillId="0" borderId="85" xfId="0" applyNumberFormat="1" applyFont="1" applyFill="1" applyBorder="1"/>
    <xf numFmtId="3" fontId="93" fillId="0" borderId="55" xfId="0" applyNumberFormat="1" applyFont="1" applyFill="1" applyBorder="1"/>
    <xf numFmtId="3" fontId="93" fillId="0" borderId="24" xfId="0" applyNumberFormat="1" applyFont="1" applyFill="1" applyBorder="1"/>
    <xf numFmtId="3" fontId="93" fillId="0" borderId="36" xfId="0" applyNumberFormat="1" applyFont="1" applyFill="1" applyBorder="1"/>
    <xf numFmtId="3" fontId="93" fillId="0" borderId="134" xfId="0" applyNumberFormat="1" applyFont="1" applyFill="1" applyBorder="1"/>
    <xf numFmtId="3" fontId="93" fillId="0" borderId="94" xfId="0" applyNumberFormat="1" applyFont="1" applyFill="1" applyBorder="1"/>
    <xf numFmtId="3" fontId="93" fillId="0" borderId="149" xfId="0" applyNumberFormat="1" applyFont="1" applyFill="1" applyBorder="1"/>
    <xf numFmtId="3" fontId="93" fillId="0" borderId="146" xfId="0" applyNumberFormat="1" applyFont="1" applyFill="1" applyBorder="1"/>
    <xf numFmtId="3" fontId="93" fillId="0" borderId="150" xfId="0" applyNumberFormat="1" applyFont="1" applyFill="1" applyBorder="1"/>
    <xf numFmtId="3" fontId="93" fillId="0" borderId="145" xfId="0" applyNumberFormat="1" applyFont="1" applyFill="1" applyBorder="1"/>
    <xf numFmtId="3" fontId="96" fillId="0" borderId="79" xfId="0" applyNumberFormat="1" applyFont="1" applyFill="1" applyBorder="1"/>
    <xf numFmtId="3" fontId="96" fillId="0" borderId="36" xfId="0" applyNumberFormat="1" applyFont="1" applyFill="1" applyBorder="1"/>
    <xf numFmtId="3" fontId="96" fillId="0" borderId="25" xfId="0" applyNumberFormat="1" applyFont="1" applyFill="1" applyBorder="1"/>
    <xf numFmtId="3" fontId="96" fillId="0" borderId="55" xfId="0" applyNumberFormat="1" applyFont="1" applyFill="1" applyBorder="1"/>
    <xf numFmtId="3" fontId="96" fillId="0" borderId="24" xfId="0" applyNumberFormat="1" applyFont="1" applyFill="1" applyBorder="1"/>
    <xf numFmtId="3" fontId="93" fillId="0" borderId="78" xfId="0" applyNumberFormat="1" applyFont="1" applyFill="1" applyBorder="1"/>
    <xf numFmtId="3" fontId="93" fillId="0" borderId="26" xfId="0" applyNumberFormat="1" applyFont="1" applyFill="1" applyBorder="1"/>
    <xf numFmtId="3" fontId="96" fillId="0" borderId="47" xfId="0" applyNumberFormat="1" applyFont="1" applyFill="1" applyBorder="1"/>
    <xf numFmtId="3" fontId="96" fillId="0" borderId="40" xfId="0" applyNumberFormat="1" applyFont="1" applyFill="1" applyBorder="1"/>
    <xf numFmtId="3" fontId="96" fillId="0" borderId="85" xfId="0" applyNumberFormat="1" applyFont="1" applyFill="1" applyBorder="1"/>
    <xf numFmtId="3" fontId="96" fillId="0" borderId="26" xfId="0" applyNumberFormat="1" applyFont="1" applyFill="1" applyBorder="1"/>
    <xf numFmtId="3" fontId="96" fillId="0" borderId="41" xfId="0" applyNumberFormat="1" applyFont="1" applyFill="1" applyBorder="1"/>
    <xf numFmtId="10" fontId="93" fillId="0" borderId="41" xfId="0" applyNumberFormat="1" applyFont="1" applyFill="1" applyBorder="1"/>
    <xf numFmtId="3" fontId="151" fillId="0" borderId="0" xfId="0" applyNumberFormat="1" applyFont="1"/>
    <xf numFmtId="0" fontId="151" fillId="0" borderId="0" xfId="0" applyFont="1"/>
    <xf numFmtId="3" fontId="98" fillId="0" borderId="78" xfId="0" applyNumberFormat="1" applyFont="1" applyFill="1" applyBorder="1" applyProtection="1">
      <protection locked="0"/>
    </xf>
    <xf numFmtId="3" fontId="52" fillId="0" borderId="25" xfId="0" applyNumberFormat="1" applyFont="1" applyFill="1" applyBorder="1"/>
    <xf numFmtId="3" fontId="6" fillId="0" borderId="120" xfId="0" applyNumberFormat="1" applyFont="1" applyBorder="1"/>
    <xf numFmtId="3" fontId="6" fillId="0" borderId="137" xfId="0" applyNumberFormat="1" applyFont="1" applyBorder="1"/>
    <xf numFmtId="3" fontId="6" fillId="30" borderId="98" xfId="0" applyNumberFormat="1" applyFont="1" applyFill="1" applyBorder="1"/>
    <xf numFmtId="10" fontId="6" fillId="0" borderId="98" xfId="0" applyNumberFormat="1" applyFont="1" applyBorder="1"/>
    <xf numFmtId="10" fontId="90" fillId="0" borderId="41" xfId="0" applyNumberFormat="1" applyFont="1" applyBorder="1"/>
    <xf numFmtId="3" fontId="90" fillId="0" borderId="105" xfId="0" applyNumberFormat="1" applyFont="1" applyBorder="1"/>
    <xf numFmtId="10" fontId="90" fillId="0" borderId="42" xfId="0" applyNumberFormat="1" applyFont="1" applyBorder="1"/>
    <xf numFmtId="3" fontId="6" fillId="0" borderId="148" xfId="0" applyNumberFormat="1" applyFont="1" applyFill="1" applyBorder="1"/>
    <xf numFmtId="3" fontId="6" fillId="0" borderId="146" xfId="0" applyNumberFormat="1" applyFont="1" applyFill="1" applyBorder="1"/>
    <xf numFmtId="3" fontId="6" fillId="0" borderId="36" xfId="0" applyNumberFormat="1" applyFont="1" applyFill="1" applyBorder="1"/>
    <xf numFmtId="3" fontId="13" fillId="0" borderId="79" xfId="0" applyNumberFormat="1" applyFont="1" applyFill="1" applyBorder="1"/>
    <xf numFmtId="3" fontId="13" fillId="0" borderId="36" xfId="0" applyNumberFormat="1" applyFont="1" applyFill="1" applyBorder="1"/>
    <xf numFmtId="3" fontId="13" fillId="0" borderId="25" xfId="0" applyNumberFormat="1" applyFont="1" applyFill="1" applyBorder="1"/>
    <xf numFmtId="3" fontId="6" fillId="0" borderId="47" xfId="0" applyNumberFormat="1" applyFont="1" applyFill="1" applyBorder="1"/>
    <xf numFmtId="3" fontId="6" fillId="0" borderId="40" xfId="0" applyNumberFormat="1" applyFont="1" applyFill="1" applyBorder="1"/>
    <xf numFmtId="3" fontId="6" fillId="0" borderId="85" xfId="0" applyNumberFormat="1" applyFont="1" applyFill="1" applyBorder="1"/>
    <xf numFmtId="3" fontId="6" fillId="0" borderId="26" xfId="0" applyNumberFormat="1" applyFont="1" applyFill="1" applyBorder="1"/>
    <xf numFmtId="10" fontId="6" fillId="0" borderId="39" xfId="0" applyNumberFormat="1" applyFont="1" applyFill="1" applyBorder="1"/>
    <xf numFmtId="3" fontId="6" fillId="0" borderId="78" xfId="0" applyNumberFormat="1" applyFont="1" applyBorder="1" applyAlignment="1">
      <alignment horizontal="right"/>
    </xf>
    <xf numFmtId="3" fontId="6" fillId="0" borderId="0" xfId="0" applyNumberFormat="1" applyFont="1"/>
    <xf numFmtId="3" fontId="89" fillId="0" borderId="41" xfId="0" applyNumberFormat="1" applyFont="1" applyBorder="1"/>
    <xf numFmtId="3" fontId="6" fillId="0" borderId="81" xfId="0" applyNumberFormat="1" applyFont="1" applyFill="1" applyBorder="1"/>
    <xf numFmtId="3" fontId="91" fillId="27" borderId="76" xfId="0" applyNumberFormat="1" applyFont="1" applyFill="1" applyBorder="1" applyAlignment="1"/>
    <xf numFmtId="3" fontId="93" fillId="0" borderId="0" xfId="0" applyNumberFormat="1" applyFont="1" applyAlignment="1"/>
    <xf numFmtId="3" fontId="91" fillId="27" borderId="89" xfId="0" applyNumberFormat="1" applyFont="1" applyFill="1" applyBorder="1"/>
    <xf numFmtId="0" fontId="91" fillId="0" borderId="0" xfId="0" applyFont="1"/>
    <xf numFmtId="0" fontId="15" fillId="0" borderId="75" xfId="0" applyFont="1" applyBorder="1" applyAlignment="1">
      <alignment horizontal="center"/>
    </xf>
    <xf numFmtId="3" fontId="98" fillId="0" borderId="105" xfId="0" applyNumberFormat="1" applyFont="1" applyFill="1" applyBorder="1"/>
    <xf numFmtId="10" fontId="98" fillId="0" borderId="42" xfId="0" applyNumberFormat="1" applyFont="1" applyFill="1" applyBorder="1"/>
    <xf numFmtId="3" fontId="98" fillId="0" borderId="42" xfId="0" applyNumberFormat="1" applyFont="1" applyFill="1" applyBorder="1"/>
    <xf numFmtId="3" fontId="18" fillId="0" borderId="58" xfId="0" applyNumberFormat="1" applyFont="1" applyBorder="1"/>
    <xf numFmtId="3" fontId="18" fillId="0" borderId="56" xfId="0" applyNumberFormat="1" applyFont="1" applyBorder="1"/>
    <xf numFmtId="3" fontId="18" fillId="0" borderId="30" xfId="0" applyNumberFormat="1" applyFont="1" applyBorder="1"/>
    <xf numFmtId="3" fontId="18" fillId="30" borderId="42" xfId="0" applyNumberFormat="1" applyFont="1" applyFill="1" applyBorder="1"/>
    <xf numFmtId="10" fontId="18" fillId="0" borderId="42" xfId="0" applyNumberFormat="1" applyFont="1" applyBorder="1"/>
    <xf numFmtId="3" fontId="92" fillId="0" borderId="42" xfId="0" applyNumberFormat="1" applyFont="1" applyBorder="1"/>
    <xf numFmtId="3" fontId="18" fillId="0" borderId="42" xfId="0" applyNumberFormat="1" applyFont="1" applyFill="1" applyBorder="1"/>
    <xf numFmtId="3" fontId="18" fillId="0" borderId="105" xfId="0" applyNumberFormat="1" applyFont="1" applyFill="1" applyBorder="1"/>
    <xf numFmtId="3" fontId="18" fillId="0" borderId="105" xfId="0" applyNumberFormat="1" applyFont="1" applyBorder="1"/>
    <xf numFmtId="3" fontId="18" fillId="0" borderId="31" xfId="0" applyNumberFormat="1" applyFont="1" applyFill="1" applyBorder="1"/>
    <xf numFmtId="3" fontId="18" fillId="0" borderId="58" xfId="0" applyNumberFormat="1" applyFont="1" applyFill="1" applyBorder="1"/>
    <xf numFmtId="3" fontId="18" fillId="0" borderId="56" xfId="0" applyNumberFormat="1" applyFont="1" applyFill="1" applyBorder="1"/>
    <xf numFmtId="3" fontId="18" fillId="0" borderId="30" xfId="0" applyNumberFormat="1" applyFont="1" applyFill="1" applyBorder="1"/>
    <xf numFmtId="3" fontId="90" fillId="0" borderId="31" xfId="0" applyNumberFormat="1" applyFont="1" applyFill="1" applyBorder="1"/>
    <xf numFmtId="3" fontId="98" fillId="0" borderId="58" xfId="0" applyNumberFormat="1" applyFont="1" applyFill="1" applyBorder="1"/>
    <xf numFmtId="3" fontId="98" fillId="0" borderId="31" xfId="0" applyNumberFormat="1" applyFont="1" applyFill="1" applyBorder="1"/>
    <xf numFmtId="3" fontId="98" fillId="0" borderId="56" xfId="0" applyNumberFormat="1" applyFont="1" applyFill="1" applyBorder="1"/>
    <xf numFmtId="3" fontId="98" fillId="0" borderId="30" xfId="0" applyNumberFormat="1" applyFont="1" applyFill="1" applyBorder="1"/>
    <xf numFmtId="3" fontId="52" fillId="0" borderId="30" xfId="0" applyNumberFormat="1" applyFont="1" applyFill="1" applyBorder="1"/>
    <xf numFmtId="3" fontId="98" fillId="0" borderId="54" xfId="90" applyNumberFormat="1" applyFont="1" applyFill="1" applyBorder="1"/>
    <xf numFmtId="10" fontId="6" fillId="0" borderId="147" xfId="0" applyNumberFormat="1" applyFont="1" applyBorder="1" applyAlignment="1">
      <alignment horizontal="right"/>
    </xf>
    <xf numFmtId="10" fontId="6" fillId="0" borderId="39" xfId="0" applyNumberFormat="1" applyFont="1" applyBorder="1" applyAlignment="1">
      <alignment horizontal="right"/>
    </xf>
    <xf numFmtId="10" fontId="13" fillId="0" borderId="39" xfId="40" applyNumberFormat="1" applyFont="1" applyBorder="1"/>
    <xf numFmtId="3" fontId="6" fillId="0" borderId="38" xfId="0" applyNumberFormat="1" applyFont="1" applyFill="1" applyBorder="1"/>
    <xf numFmtId="3" fontId="6" fillId="0" borderId="22" xfId="0" applyNumberFormat="1" applyFont="1" applyFill="1" applyBorder="1"/>
    <xf numFmtId="3" fontId="6" fillId="0" borderId="73" xfId="0" applyNumberFormat="1" applyFont="1" applyFill="1" applyBorder="1"/>
    <xf numFmtId="3" fontId="6" fillId="0" borderId="23" xfId="0" applyNumberFormat="1" applyFont="1" applyFill="1" applyBorder="1"/>
    <xf numFmtId="3" fontId="6" fillId="0" borderId="150" xfId="0" applyNumberFormat="1" applyFont="1" applyFill="1" applyBorder="1"/>
    <xf numFmtId="3" fontId="6" fillId="0" borderId="145" xfId="0" applyNumberFormat="1" applyFont="1" applyFill="1" applyBorder="1"/>
    <xf numFmtId="3" fontId="6" fillId="0" borderId="55" xfId="0" applyNumberFormat="1" applyFont="1" applyFill="1" applyBorder="1"/>
    <xf numFmtId="3" fontId="6" fillId="0" borderId="24" xfId="0" applyNumberFormat="1" applyFont="1" applyFill="1" applyBorder="1"/>
    <xf numFmtId="3" fontId="6" fillId="0" borderId="44" xfId="0" applyNumberFormat="1" applyFont="1" applyFill="1" applyBorder="1"/>
    <xf numFmtId="3" fontId="6" fillId="0" borderId="78" xfId="0" applyNumberFormat="1" applyFont="1" applyFill="1" applyBorder="1" applyAlignment="1">
      <alignment horizontal="center"/>
    </xf>
    <xf numFmtId="3" fontId="6" fillId="0" borderId="105" xfId="0" applyNumberFormat="1" applyFont="1" applyFill="1" applyBorder="1"/>
    <xf numFmtId="3" fontId="6" fillId="0" borderId="58" xfId="0" applyNumberFormat="1" applyFont="1" applyFill="1" applyBorder="1"/>
    <xf numFmtId="3" fontId="6" fillId="0" borderId="31" xfId="0" applyNumberFormat="1" applyFont="1" applyFill="1" applyBorder="1"/>
    <xf numFmtId="3" fontId="6" fillId="0" borderId="56" xfId="0" applyNumberFormat="1" applyFont="1" applyFill="1" applyBorder="1"/>
    <xf numFmtId="3" fontId="6" fillId="0" borderId="30" xfId="0" applyNumberFormat="1" applyFont="1" applyFill="1" applyBorder="1"/>
    <xf numFmtId="10" fontId="6" fillId="0" borderId="33" xfId="0" applyNumberFormat="1" applyFont="1" applyBorder="1"/>
    <xf numFmtId="3" fontId="10" fillId="30" borderId="39" xfId="0" applyNumberFormat="1" applyFont="1" applyFill="1" applyBorder="1"/>
    <xf numFmtId="3" fontId="10" fillId="30" borderId="42" xfId="0" applyNumberFormat="1" applyFont="1" applyFill="1" applyBorder="1"/>
    <xf numFmtId="3" fontId="32" fillId="0" borderId="25" xfId="0" applyNumberFormat="1" applyFont="1" applyFill="1" applyBorder="1"/>
    <xf numFmtId="0" fontId="89" fillId="0" borderId="16" xfId="0" applyFont="1" applyBorder="1"/>
    <xf numFmtId="0" fontId="89" fillId="0" borderId="0" xfId="0" applyFont="1" applyBorder="1"/>
    <xf numFmtId="0" fontId="144" fillId="0" borderId="0" xfId="0" applyFont="1" applyFill="1"/>
    <xf numFmtId="3" fontId="144" fillId="0" borderId="0" xfId="0" applyNumberFormat="1" applyFont="1" applyFill="1"/>
    <xf numFmtId="3" fontId="6" fillId="0" borderId="120" xfId="0" applyNumberFormat="1" applyFont="1" applyFill="1" applyBorder="1"/>
    <xf numFmtId="4" fontId="13" fillId="0" borderId="0" xfId="0" applyNumberFormat="1" applyFont="1" applyFill="1"/>
    <xf numFmtId="3" fontId="10" fillId="27" borderId="76" xfId="0" applyNumberFormat="1" applyFont="1" applyFill="1" applyBorder="1" applyAlignment="1"/>
    <xf numFmtId="0" fontId="18" fillId="0" borderId="0" xfId="0" applyFont="1"/>
    <xf numFmtId="3" fontId="89" fillId="0" borderId="161" xfId="0" applyNumberFormat="1" applyFont="1" applyBorder="1"/>
    <xf numFmtId="3" fontId="144" fillId="0" borderId="39" xfId="0" applyNumberFormat="1" applyFont="1" applyBorder="1"/>
    <xf numFmtId="3" fontId="93" fillId="0" borderId="38" xfId="0" applyNumberFormat="1" applyFont="1" applyFill="1" applyBorder="1"/>
    <xf numFmtId="0" fontId="72" fillId="0" borderId="107" xfId="0" applyFont="1" applyFill="1" applyBorder="1" applyAlignment="1">
      <alignment horizontal="center"/>
    </xf>
    <xf numFmtId="3" fontId="149" fillId="0" borderId="51" xfId="0" applyNumberFormat="1" applyFont="1" applyBorder="1"/>
    <xf numFmtId="3" fontId="149" fillId="0" borderId="26" xfId="0" applyNumberFormat="1" applyFont="1" applyBorder="1"/>
    <xf numFmtId="3" fontId="149" fillId="0" borderId="40" xfId="0" applyNumberFormat="1" applyFont="1" applyBorder="1"/>
    <xf numFmtId="0" fontId="155" fillId="0" borderId="26" xfId="0" applyFont="1" applyFill="1" applyBorder="1"/>
    <xf numFmtId="0" fontId="155" fillId="0" borderId="25" xfId="0" applyFont="1" applyFill="1" applyBorder="1" applyAlignment="1">
      <alignment horizontal="center"/>
    </xf>
    <xf numFmtId="3" fontId="153" fillId="0" borderId="40" xfId="0" applyNumberFormat="1" applyFont="1" applyBorder="1"/>
    <xf numFmtId="3" fontId="149" fillId="0" borderId="102" xfId="0" applyNumberFormat="1" applyFont="1" applyBorder="1"/>
    <xf numFmtId="3" fontId="153" fillId="0" borderId="26" xfId="0" applyNumberFormat="1" applyFont="1" applyBorder="1"/>
    <xf numFmtId="3" fontId="153" fillId="0" borderId="51" xfId="0" applyNumberFormat="1" applyFont="1" applyBorder="1"/>
    <xf numFmtId="3" fontId="153" fillId="0" borderId="102" xfId="0" applyNumberFormat="1" applyFont="1" applyBorder="1"/>
    <xf numFmtId="3" fontId="153" fillId="0" borderId="133" xfId="0" applyNumberFormat="1" applyFont="1" applyBorder="1" applyAlignment="1">
      <alignment horizontal="right"/>
    </xf>
    <xf numFmtId="3" fontId="149" fillId="0" borderId="133" xfId="0" applyNumberFormat="1" applyFont="1" applyBorder="1" applyAlignment="1">
      <alignment horizontal="right"/>
    </xf>
    <xf numFmtId="3" fontId="149" fillId="0" borderId="24" xfId="0" applyNumberFormat="1" applyFont="1" applyBorder="1"/>
    <xf numFmtId="3" fontId="149" fillId="0" borderId="100" xfId="0" applyNumberFormat="1" applyFont="1" applyBorder="1"/>
    <xf numFmtId="3" fontId="149" fillId="0" borderId="36" xfId="0" applyNumberFormat="1" applyFont="1" applyBorder="1"/>
    <xf numFmtId="3" fontId="149" fillId="0" borderId="25" xfId="0" applyNumberFormat="1" applyFont="1" applyBorder="1"/>
    <xf numFmtId="3" fontId="147" fillId="0" borderId="40" xfId="0" applyNumberFormat="1" applyFont="1" applyBorder="1"/>
    <xf numFmtId="3" fontId="93" fillId="0" borderId="123" xfId="0" applyNumberFormat="1" applyFont="1" applyFill="1" applyBorder="1"/>
    <xf numFmtId="0" fontId="13" fillId="0" borderId="0" xfId="0" applyFont="1" applyAlignment="1">
      <alignment vertical="center" wrapText="1"/>
    </xf>
    <xf numFmtId="0" fontId="78" fillId="0" borderId="0" xfId="0" applyFont="1" applyAlignment="1">
      <alignment vertical="center"/>
    </xf>
    <xf numFmtId="14" fontId="6" fillId="0" borderId="0" xfId="0" applyNumberFormat="1" applyFont="1"/>
    <xf numFmtId="14" fontId="6" fillId="33" borderId="0" xfId="0" applyNumberFormat="1" applyFont="1" applyFill="1"/>
    <xf numFmtId="14" fontId="6" fillId="0" borderId="16" xfId="0" applyNumberFormat="1" applyFont="1" applyBorder="1" applyAlignment="1">
      <alignment horizontal="left"/>
    </xf>
    <xf numFmtId="0" fontId="119" fillId="0" borderId="15" xfId="0" applyFont="1" applyBorder="1" applyAlignment="1">
      <alignment horizontal="center"/>
    </xf>
    <xf numFmtId="0" fontId="120" fillId="0" borderId="61" xfId="0" applyFont="1" applyBorder="1" applyAlignment="1">
      <alignment horizontal="left"/>
    </xf>
    <xf numFmtId="0" fontId="121" fillId="0" borderId="75" xfId="0" applyFont="1" applyBorder="1" applyAlignment="1">
      <alignment horizontal="center"/>
    </xf>
    <xf numFmtId="0" fontId="122" fillId="0" borderId="32" xfId="0" applyFont="1" applyBorder="1" applyAlignment="1">
      <alignment horizontal="center"/>
    </xf>
    <xf numFmtId="0" fontId="120" fillId="0" borderId="33" xfId="0" applyFont="1" applyBorder="1" applyAlignment="1">
      <alignment horizontal="center"/>
    </xf>
    <xf numFmtId="0" fontId="119" fillId="0" borderId="0" xfId="0" applyFont="1"/>
    <xf numFmtId="0" fontId="122" fillId="0" borderId="45" xfId="0" applyFont="1" applyBorder="1" applyAlignment="1">
      <alignment horizontal="center"/>
    </xf>
    <xf numFmtId="0" fontId="122" fillId="27" borderId="20" xfId="0" applyFont="1" applyFill="1" applyBorder="1" applyAlignment="1">
      <alignment horizontal="center"/>
    </xf>
    <xf numFmtId="3" fontId="121" fillId="27" borderId="76" xfId="0" applyNumberFormat="1" applyFont="1" applyFill="1" applyBorder="1"/>
    <xf numFmtId="3" fontId="125" fillId="27" borderId="28" xfId="0" applyNumberFormat="1" applyFont="1" applyFill="1" applyBorder="1"/>
    <xf numFmtId="3" fontId="125" fillId="27" borderId="20" xfId="0" applyNumberFormat="1" applyFont="1" applyFill="1" applyBorder="1"/>
    <xf numFmtId="3" fontId="120" fillId="27" borderId="37" xfId="0" applyNumberFormat="1" applyFont="1" applyFill="1" applyBorder="1"/>
    <xf numFmtId="0" fontId="122" fillId="0" borderId="21" xfId="0" applyFont="1" applyBorder="1" applyAlignment="1">
      <alignment vertical="center"/>
    </xf>
    <xf numFmtId="0" fontId="122" fillId="0" borderId="22" xfId="0" applyFont="1" applyBorder="1" applyAlignment="1">
      <alignment vertical="center"/>
    </xf>
    <xf numFmtId="0" fontId="126" fillId="0" borderId="25" xfId="0" applyFont="1" applyBorder="1" applyAlignment="1">
      <alignment horizontal="center" vertical="center"/>
    </xf>
    <xf numFmtId="0" fontId="120" fillId="0" borderId="64" xfId="0" applyFont="1" applyBorder="1" applyAlignment="1">
      <alignment horizontal="left" vertical="center" wrapText="1"/>
    </xf>
    <xf numFmtId="3" fontId="119" fillId="0" borderId="77" xfId="0" applyNumberFormat="1" applyFont="1" applyBorder="1" applyAlignment="1">
      <alignment vertical="center"/>
    </xf>
    <xf numFmtId="3" fontId="122" fillId="0" borderId="22" xfId="0" applyNumberFormat="1" applyFont="1" applyBorder="1" applyAlignment="1">
      <alignment vertical="center"/>
    </xf>
    <xf numFmtId="3" fontId="122" fillId="0" borderId="23" xfId="0" applyNumberFormat="1" applyFont="1" applyBorder="1" applyAlignment="1">
      <alignment vertical="center"/>
    </xf>
    <xf numFmtId="3" fontId="120" fillId="0" borderId="38" xfId="0" applyNumberFormat="1" applyFont="1" applyBorder="1" applyAlignment="1">
      <alignment vertical="center"/>
    </xf>
    <xf numFmtId="0" fontId="122" fillId="0" borderId="0" xfId="0" applyFont="1"/>
    <xf numFmtId="0" fontId="126" fillId="0" borderId="21" xfId="0" applyFont="1" applyBorder="1"/>
    <xf numFmtId="0" fontId="126" fillId="0" borderId="0" xfId="0" applyFont="1" applyBorder="1"/>
    <xf numFmtId="0" fontId="126" fillId="0" borderId="24" xfId="0" applyFont="1" applyBorder="1"/>
    <xf numFmtId="0" fontId="126" fillId="0" borderId="25" xfId="0" applyFont="1" applyBorder="1" applyAlignment="1">
      <alignment horizontal="center"/>
    </xf>
    <xf numFmtId="0" fontId="127" fillId="0" borderId="48" xfId="0" applyFont="1" applyBorder="1" applyAlignment="1">
      <alignment horizontal="left"/>
    </xf>
    <xf numFmtId="3" fontId="128" fillId="0" borderId="79" xfId="0" applyNumberFormat="1" applyFont="1" applyBorder="1"/>
    <xf numFmtId="3" fontId="126" fillId="0" borderId="24" xfId="0" applyNumberFormat="1" applyFont="1" applyBorder="1"/>
    <xf numFmtId="3" fontId="126" fillId="0" borderId="36" xfId="0" applyNumberFormat="1" applyFont="1" applyBorder="1"/>
    <xf numFmtId="3" fontId="126" fillId="0" borderId="25" xfId="0" applyNumberFormat="1" applyFont="1" applyBorder="1"/>
    <xf numFmtId="3" fontId="127" fillId="0" borderId="39" xfId="0" applyNumberFormat="1" applyFont="1" applyBorder="1"/>
    <xf numFmtId="0" fontId="126" fillId="0" borderId="0" xfId="0" applyFont="1"/>
    <xf numFmtId="0" fontId="126" fillId="0" borderId="0" xfId="0" applyFont="1" applyAlignment="1">
      <alignment horizontal="center" wrapText="1"/>
    </xf>
    <xf numFmtId="0" fontId="127" fillId="0" borderId="21" xfId="0" applyFont="1" applyBorder="1"/>
    <xf numFmtId="0" fontId="127" fillId="0" borderId="0" xfId="0" applyFont="1" applyBorder="1"/>
    <xf numFmtId="0" fontId="127" fillId="31" borderId="24" xfId="0" applyFont="1" applyFill="1" applyBorder="1"/>
    <xf numFmtId="0" fontId="127" fillId="31" borderId="48" xfId="0" applyFont="1" applyFill="1" applyBorder="1" applyAlignment="1">
      <alignment horizontal="left"/>
    </xf>
    <xf numFmtId="3" fontId="127" fillId="31" borderId="79" xfId="0" applyNumberFormat="1" applyFont="1" applyFill="1" applyBorder="1"/>
    <xf numFmtId="3" fontId="127" fillId="31" borderId="24" xfId="0" applyNumberFormat="1" applyFont="1" applyFill="1" applyBorder="1"/>
    <xf numFmtId="3" fontId="127" fillId="31" borderId="36" xfId="0" applyNumberFormat="1" applyFont="1" applyFill="1" applyBorder="1"/>
    <xf numFmtId="3" fontId="127" fillId="31" borderId="25" xfId="0" applyNumberFormat="1" applyFont="1" applyFill="1" applyBorder="1"/>
    <xf numFmtId="0" fontId="127" fillId="0" borderId="0" xfId="0" applyFont="1"/>
    <xf numFmtId="0" fontId="127" fillId="31" borderId="0" xfId="0" applyFont="1" applyFill="1" applyBorder="1"/>
    <xf numFmtId="0" fontId="126" fillId="0" borderId="49" xfId="0" applyFont="1" applyBorder="1" applyAlignment="1">
      <alignment horizontal="center"/>
    </xf>
    <xf numFmtId="0" fontId="127" fillId="31" borderId="50" xfId="0" applyFont="1" applyFill="1" applyBorder="1" applyAlignment="1">
      <alignment horizontal="left"/>
    </xf>
    <xf numFmtId="3" fontId="127" fillId="31" borderId="135" xfId="0" applyNumberFormat="1" applyFont="1" applyFill="1" applyBorder="1"/>
    <xf numFmtId="3" fontId="127" fillId="31" borderId="0" xfId="0" applyNumberFormat="1" applyFont="1" applyFill="1" applyBorder="1"/>
    <xf numFmtId="3" fontId="127" fillId="31" borderId="134" xfId="0" applyNumberFormat="1" applyFont="1" applyFill="1" applyBorder="1"/>
    <xf numFmtId="3" fontId="127" fillId="31" borderId="49" xfId="0" applyNumberFormat="1" applyFont="1" applyFill="1" applyBorder="1"/>
    <xf numFmtId="3" fontId="127" fillId="0" borderId="97" xfId="0" applyNumberFormat="1" applyFont="1" applyBorder="1"/>
    <xf numFmtId="0" fontId="122" fillId="0" borderId="21" xfId="0" applyFont="1" applyBorder="1"/>
    <xf numFmtId="0" fontId="122" fillId="0" borderId="26" xfId="0" applyFont="1" applyBorder="1"/>
    <xf numFmtId="0" fontId="122" fillId="0" borderId="24" xfId="0" applyFont="1" applyBorder="1"/>
    <xf numFmtId="0" fontId="120" fillId="0" borderId="48" xfId="0" applyFont="1" applyBorder="1" applyAlignment="1">
      <alignment horizontal="left"/>
    </xf>
    <xf numFmtId="3" fontId="119" fillId="0" borderId="79" xfId="0" applyNumberFormat="1" applyFont="1" applyBorder="1"/>
    <xf numFmtId="3" fontId="122" fillId="0" borderId="24" xfId="0" applyNumberFormat="1" applyFont="1" applyBorder="1"/>
    <xf numFmtId="3" fontId="122" fillId="0" borderId="36" xfId="0" applyNumberFormat="1" applyFont="1" applyBorder="1"/>
    <xf numFmtId="3" fontId="122" fillId="0" borderId="25" xfId="0" applyNumberFormat="1" applyFont="1" applyBorder="1"/>
    <xf numFmtId="3" fontId="120" fillId="0" borderId="39" xfId="0" applyNumberFormat="1" applyFont="1" applyBorder="1"/>
    <xf numFmtId="0" fontId="122" fillId="0" borderId="26" xfId="0" applyFont="1" applyFill="1" applyBorder="1"/>
    <xf numFmtId="0" fontId="122" fillId="0" borderId="24" xfId="0" applyFont="1" applyFill="1" applyBorder="1"/>
    <xf numFmtId="0" fontId="120" fillId="0" borderId="48" xfId="0" applyFont="1" applyFill="1" applyBorder="1" applyAlignment="1">
      <alignment horizontal="left"/>
    </xf>
    <xf numFmtId="0" fontId="120" fillId="0" borderId="65" xfId="0" applyFont="1" applyFill="1" applyBorder="1" applyAlignment="1">
      <alignment horizontal="left"/>
    </xf>
    <xf numFmtId="0" fontId="157" fillId="0" borderId="65" xfId="0" applyFont="1" applyFill="1" applyBorder="1" applyAlignment="1">
      <alignment horizontal="left"/>
    </xf>
    <xf numFmtId="0" fontId="120" fillId="0" borderId="65" xfId="0" applyFont="1" applyBorder="1" applyAlignment="1">
      <alignment horizontal="left"/>
    </xf>
    <xf numFmtId="0" fontId="121" fillId="27" borderId="27" xfId="0" applyFont="1" applyFill="1" applyBorder="1"/>
    <xf numFmtId="0" fontId="121" fillId="27" borderId="28" xfId="0" applyFont="1" applyFill="1" applyBorder="1"/>
    <xf numFmtId="0" fontId="124" fillId="27" borderId="63" xfId="0" applyFont="1" applyFill="1" applyBorder="1" applyAlignment="1">
      <alignment horizontal="left"/>
    </xf>
    <xf numFmtId="0" fontId="122" fillId="0" borderId="25" xfId="0" applyFont="1" applyBorder="1" applyAlignment="1">
      <alignment horizontal="center"/>
    </xf>
    <xf numFmtId="3" fontId="119" fillId="0" borderId="77" xfId="0" applyNumberFormat="1" applyFont="1" applyBorder="1"/>
    <xf numFmtId="3" fontId="122" fillId="0" borderId="22" xfId="0" applyNumberFormat="1" applyFont="1" applyBorder="1"/>
    <xf numFmtId="3" fontId="122" fillId="0" borderId="23" xfId="0" applyNumberFormat="1" applyFont="1" applyBorder="1"/>
    <xf numFmtId="3" fontId="120" fillId="0" borderId="38" xfId="0" applyNumberFormat="1" applyFont="1" applyBorder="1"/>
    <xf numFmtId="3" fontId="122" fillId="0" borderId="26" xfId="0" applyNumberFormat="1" applyFont="1" applyBorder="1"/>
    <xf numFmtId="3" fontId="122" fillId="0" borderId="40" xfId="0" applyNumberFormat="1" applyFont="1" applyBorder="1"/>
    <xf numFmtId="3" fontId="120" fillId="0" borderId="41" xfId="0" applyNumberFormat="1" applyFont="1" applyBorder="1"/>
    <xf numFmtId="0" fontId="122" fillId="0" borderId="29" xfId="0" applyFont="1" applyBorder="1"/>
    <xf numFmtId="0" fontId="122" fillId="0" borderId="30" xfId="0" applyFont="1" applyBorder="1"/>
    <xf numFmtId="0" fontId="122" fillId="0" borderId="31" xfId="0" applyFont="1" applyBorder="1" applyAlignment="1">
      <alignment horizontal="center"/>
    </xf>
    <xf numFmtId="0" fontId="120" fillId="0" borderId="54" xfId="0" applyFont="1" applyBorder="1" applyAlignment="1">
      <alignment horizontal="left"/>
    </xf>
    <xf numFmtId="3" fontId="119" fillId="0" borderId="80" xfId="0" applyNumberFormat="1" applyFont="1" applyBorder="1"/>
    <xf numFmtId="3" fontId="122" fillId="0" borderId="30" xfId="0" applyNumberFormat="1" applyFont="1" applyBorder="1"/>
    <xf numFmtId="3" fontId="122" fillId="0" borderId="31" xfId="0" applyNumberFormat="1" applyFont="1" applyBorder="1"/>
    <xf numFmtId="3" fontId="120" fillId="0" borderId="42" xfId="0" applyNumberFormat="1" applyFont="1" applyBorder="1"/>
    <xf numFmtId="0" fontId="122" fillId="0" borderId="0" xfId="0" applyFont="1" applyBorder="1"/>
    <xf numFmtId="0" fontId="120" fillId="0" borderId="0" xfId="0" applyFont="1"/>
    <xf numFmtId="0" fontId="120" fillId="0" borderId="0" xfId="0" applyFont="1" applyAlignment="1">
      <alignment horizontal="center"/>
    </xf>
    <xf numFmtId="0" fontId="120" fillId="0" borderId="0" xfId="0" applyFont="1" applyAlignment="1">
      <alignment horizontal="left"/>
    </xf>
    <xf numFmtId="0" fontId="129" fillId="0" borderId="0" xfId="0" applyFont="1"/>
    <xf numFmtId="0" fontId="129" fillId="0" borderId="0" xfId="0" applyFont="1" applyFill="1"/>
    <xf numFmtId="0" fontId="129" fillId="0" borderId="0" xfId="0" applyFont="1" applyAlignment="1">
      <alignment horizontal="center"/>
    </xf>
    <xf numFmtId="0" fontId="129" fillId="0" borderId="0" xfId="0" applyFont="1" applyAlignment="1">
      <alignment horizontal="left"/>
    </xf>
    <xf numFmtId="0" fontId="130" fillId="0" borderId="0" xfId="0" applyFont="1"/>
    <xf numFmtId="0" fontId="131" fillId="0" borderId="0" xfId="0" applyFont="1"/>
    <xf numFmtId="0" fontId="119" fillId="0" borderId="0" xfId="0" applyFont="1" applyAlignment="1">
      <alignment horizontal="center"/>
    </xf>
    <xf numFmtId="3" fontId="93" fillId="0" borderId="44" xfId="0" applyNumberFormat="1" applyFont="1" applyFill="1" applyBorder="1"/>
    <xf numFmtId="3" fontId="93" fillId="0" borderId="23" xfId="0" applyNumberFormat="1" applyFont="1" applyFill="1" applyBorder="1"/>
    <xf numFmtId="3" fontId="93" fillId="0" borderId="73" xfId="0" applyNumberFormat="1" applyFont="1" applyFill="1" applyBorder="1"/>
    <xf numFmtId="3" fontId="93" fillId="0" borderId="22" xfId="0" applyNumberFormat="1" applyFont="1" applyFill="1" applyBorder="1"/>
    <xf numFmtId="3" fontId="93" fillId="0" borderId="78" xfId="0" applyNumberFormat="1" applyFont="1" applyFill="1" applyBorder="1" applyAlignment="1">
      <alignment horizontal="right"/>
    </xf>
    <xf numFmtId="3" fontId="93" fillId="0" borderId="97" xfId="0" applyNumberFormat="1" applyFont="1" applyFill="1" applyBorder="1"/>
    <xf numFmtId="3" fontId="93" fillId="0" borderId="105" xfId="0" applyNumberFormat="1" applyFont="1" applyFill="1" applyBorder="1"/>
    <xf numFmtId="3" fontId="93" fillId="0" borderId="58" xfId="0" applyNumberFormat="1" applyFont="1" applyFill="1" applyBorder="1"/>
    <xf numFmtId="3" fontId="93" fillId="0" borderId="31" xfId="0" applyNumberFormat="1" applyFont="1" applyFill="1" applyBorder="1"/>
    <xf numFmtId="3" fontId="93" fillId="0" borderId="56" xfId="0" applyNumberFormat="1" applyFont="1" applyFill="1" applyBorder="1"/>
    <xf numFmtId="3" fontId="93" fillId="0" borderId="30" xfId="0" applyNumberFormat="1" applyFont="1" applyFill="1" applyBorder="1"/>
    <xf numFmtId="3" fontId="93" fillId="0" borderId="42" xfId="0" applyNumberFormat="1" applyFont="1" applyFill="1" applyBorder="1"/>
    <xf numFmtId="10" fontId="93" fillId="0" borderId="42" xfId="0" applyNumberFormat="1" applyFont="1" applyFill="1" applyBorder="1"/>
    <xf numFmtId="3" fontId="93" fillId="0" borderId="96" xfId="0" applyNumberFormat="1" applyFont="1" applyFill="1" applyBorder="1"/>
    <xf numFmtId="3" fontId="93" fillId="0" borderId="81" xfId="0" applyNumberFormat="1" applyFont="1" applyFill="1" applyBorder="1"/>
    <xf numFmtId="3" fontId="93" fillId="0" borderId="167" xfId="0" applyNumberFormat="1" applyFont="1" applyFill="1" applyBorder="1"/>
    <xf numFmtId="3" fontId="93" fillId="0" borderId="137" xfId="0" applyNumberFormat="1" applyFont="1" applyFill="1" applyBorder="1"/>
    <xf numFmtId="3" fontId="93" fillId="0" borderId="163" xfId="0" applyNumberFormat="1" applyFont="1" applyFill="1" applyBorder="1"/>
    <xf numFmtId="3" fontId="93" fillId="0" borderId="35" xfId="0" applyNumberFormat="1" applyFont="1" applyFill="1" applyBorder="1"/>
    <xf numFmtId="10" fontId="93" fillId="0" borderId="35" xfId="0" applyNumberFormat="1" applyFont="1" applyFill="1" applyBorder="1"/>
    <xf numFmtId="10" fontId="6" fillId="0" borderId="38" xfId="0" applyNumberFormat="1" applyFont="1" applyFill="1" applyBorder="1"/>
    <xf numFmtId="10" fontId="6" fillId="0" borderId="41" xfId="0" applyNumberFormat="1" applyFont="1" applyFill="1" applyBorder="1"/>
    <xf numFmtId="3" fontId="133" fillId="0" borderId="39" xfId="0" applyNumberFormat="1" applyFont="1" applyFill="1" applyBorder="1"/>
    <xf numFmtId="3" fontId="13" fillId="0" borderId="91" xfId="0" applyNumberFormat="1" applyFont="1" applyFill="1" applyBorder="1"/>
    <xf numFmtId="3" fontId="89" fillId="0" borderId="41" xfId="0" applyNumberFormat="1" applyFont="1" applyFill="1" applyBorder="1"/>
    <xf numFmtId="10" fontId="13" fillId="0" borderId="39" xfId="40" applyNumberFormat="1" applyFont="1" applyFill="1" applyBorder="1"/>
    <xf numFmtId="3" fontId="144" fillId="0" borderId="39" xfId="0" applyNumberFormat="1" applyFont="1" applyFill="1" applyBorder="1"/>
    <xf numFmtId="10" fontId="6" fillId="0" borderId="42" xfId="0" applyNumberFormat="1" applyFont="1" applyFill="1" applyBorder="1"/>
    <xf numFmtId="3" fontId="6" fillId="0" borderId="156" xfId="0" applyNumberFormat="1" applyFont="1" applyFill="1" applyBorder="1"/>
    <xf numFmtId="3" fontId="6" fillId="0" borderId="137" xfId="0" applyNumberFormat="1" applyFont="1" applyFill="1" applyBorder="1"/>
    <xf numFmtId="10" fontId="6" fillId="0" borderId="98" xfId="0" applyNumberFormat="1" applyFont="1" applyFill="1" applyBorder="1"/>
    <xf numFmtId="3" fontId="6" fillId="0" borderId="39" xfId="0" applyNumberFormat="1" applyFont="1" applyFill="1" applyBorder="1" applyAlignment="1">
      <alignment horizontal="right"/>
    </xf>
    <xf numFmtId="3" fontId="120" fillId="0" borderId="78" xfId="0" applyNumberFormat="1" applyFont="1" applyFill="1" applyBorder="1"/>
    <xf numFmtId="3" fontId="6" fillId="0" borderId="96" xfId="0" applyNumberFormat="1" applyFont="1" applyFill="1" applyBorder="1" applyAlignment="1">
      <alignment horizontal="right"/>
    </xf>
    <xf numFmtId="3" fontId="6" fillId="0" borderId="97" xfId="0" applyNumberFormat="1" applyFont="1" applyFill="1" applyBorder="1"/>
    <xf numFmtId="3" fontId="93" fillId="0" borderId="90" xfId="0" applyNumberFormat="1" applyFont="1" applyFill="1" applyBorder="1"/>
    <xf numFmtId="3" fontId="148" fillId="0" borderId="38" xfId="0" applyNumberFormat="1" applyFont="1" applyFill="1" applyBorder="1"/>
    <xf numFmtId="10" fontId="93" fillId="0" borderId="38" xfId="40" applyNumberFormat="1" applyFont="1" applyFill="1" applyBorder="1"/>
    <xf numFmtId="3" fontId="93" fillId="0" borderId="38" xfId="40" applyNumberFormat="1" applyFont="1" applyFill="1" applyBorder="1"/>
    <xf numFmtId="3" fontId="93" fillId="0" borderId="39" xfId="0" applyNumberFormat="1" applyFont="1" applyFill="1" applyBorder="1" applyAlignment="1">
      <alignment horizontal="right"/>
    </xf>
    <xf numFmtId="3" fontId="93" fillId="0" borderId="91" xfId="0" applyNumberFormat="1" applyFont="1" applyFill="1" applyBorder="1"/>
    <xf numFmtId="10" fontId="93" fillId="0" borderId="41" xfId="40" applyNumberFormat="1" applyFont="1" applyFill="1" applyBorder="1"/>
    <xf numFmtId="3" fontId="93" fillId="0" borderId="41" xfId="40" applyNumberFormat="1" applyFont="1" applyFill="1" applyBorder="1"/>
    <xf numFmtId="3" fontId="149" fillId="0" borderId="39" xfId="0" applyNumberFormat="1" applyFont="1" applyFill="1" applyBorder="1"/>
    <xf numFmtId="3" fontId="96" fillId="0" borderId="91" xfId="0" applyNumberFormat="1" applyFont="1" applyFill="1" applyBorder="1"/>
    <xf numFmtId="10" fontId="96" fillId="0" borderId="39" xfId="40" applyNumberFormat="1" applyFont="1" applyFill="1" applyBorder="1"/>
    <xf numFmtId="3" fontId="93" fillId="0" borderId="92" xfId="0" applyNumberFormat="1" applyFont="1" applyFill="1" applyBorder="1"/>
    <xf numFmtId="10" fontId="93" fillId="0" borderId="42" xfId="40" applyNumberFormat="1" applyFont="1" applyFill="1" applyBorder="1"/>
    <xf numFmtId="3" fontId="93" fillId="0" borderId="42" xfId="40" applyNumberFormat="1" applyFont="1" applyFill="1" applyBorder="1"/>
    <xf numFmtId="3" fontId="93" fillId="0" borderId="96" xfId="0" applyNumberFormat="1" applyFont="1" applyFill="1" applyBorder="1" applyAlignment="1">
      <alignment horizontal="right"/>
    </xf>
    <xf numFmtId="3" fontId="93" fillId="0" borderId="120" xfId="0" applyNumberFormat="1" applyFont="1" applyFill="1" applyBorder="1"/>
    <xf numFmtId="3" fontId="93" fillId="0" borderId="156" xfId="0" applyNumberFormat="1" applyFont="1" applyFill="1" applyBorder="1"/>
    <xf numFmtId="10" fontId="93" fillId="0" borderId="98" xfId="0" applyNumberFormat="1" applyFont="1" applyFill="1" applyBorder="1"/>
    <xf numFmtId="3" fontId="93" fillId="0" borderId="77" xfId="40" applyNumberFormat="1" applyFont="1" applyFill="1" applyBorder="1"/>
    <xf numFmtId="10" fontId="93" fillId="0" borderId="39" xfId="40" applyNumberFormat="1" applyFont="1" applyFill="1" applyBorder="1"/>
    <xf numFmtId="3" fontId="93" fillId="0" borderId="39" xfId="40" applyNumberFormat="1" applyFont="1" applyFill="1" applyBorder="1"/>
    <xf numFmtId="3" fontId="13" fillId="0" borderId="55" xfId="0" applyNumberFormat="1" applyFont="1" applyFill="1" applyBorder="1"/>
    <xf numFmtId="3" fontId="13" fillId="0" borderId="24" xfId="0" applyNumberFormat="1" applyFont="1" applyFill="1" applyBorder="1"/>
    <xf numFmtId="10" fontId="13" fillId="0" borderId="39" xfId="0" applyNumberFormat="1" applyFont="1" applyFill="1" applyBorder="1"/>
    <xf numFmtId="3" fontId="6" fillId="0" borderId="35" xfId="0" applyNumberFormat="1" applyFont="1" applyFill="1" applyBorder="1"/>
    <xf numFmtId="10" fontId="6" fillId="0" borderId="35" xfId="0" applyNumberFormat="1" applyFont="1" applyFill="1" applyBorder="1"/>
    <xf numFmtId="3" fontId="12" fillId="0" borderId="38" xfId="0" applyNumberFormat="1" applyFont="1" applyFill="1" applyBorder="1"/>
    <xf numFmtId="3" fontId="94" fillId="0" borderId="39" xfId="0" applyNumberFormat="1" applyFont="1" applyFill="1" applyBorder="1"/>
    <xf numFmtId="3" fontId="6" fillId="0" borderId="78" xfId="0" applyNumberFormat="1" applyFont="1" applyFill="1" applyBorder="1" applyAlignment="1">
      <alignment horizontal="right"/>
    </xf>
    <xf numFmtId="3" fontId="94" fillId="0" borderId="97" xfId="0" applyNumberFormat="1" applyFont="1" applyFill="1" applyBorder="1"/>
    <xf numFmtId="3" fontId="38" fillId="0" borderId="39" xfId="0" applyNumberFormat="1" applyFont="1" applyFill="1" applyBorder="1"/>
    <xf numFmtId="3" fontId="38" fillId="0" borderId="23" xfId="0" applyNumberFormat="1" applyFont="1" applyFill="1" applyBorder="1"/>
    <xf numFmtId="3" fontId="38" fillId="0" borderId="73" xfId="0" applyNumberFormat="1" applyFont="1" applyFill="1" applyBorder="1"/>
    <xf numFmtId="3" fontId="38" fillId="0" borderId="22" xfId="0" applyNumberFormat="1" applyFont="1" applyFill="1" applyBorder="1"/>
    <xf numFmtId="3" fontId="38" fillId="0" borderId="38" xfId="0" applyNumberFormat="1" applyFont="1" applyFill="1" applyBorder="1"/>
    <xf numFmtId="3" fontId="75" fillId="0" borderId="39" xfId="0" applyNumberFormat="1" applyFont="1" applyFill="1" applyBorder="1"/>
    <xf numFmtId="10" fontId="38" fillId="0" borderId="41" xfId="0" applyNumberFormat="1" applyFont="1" applyFill="1" applyBorder="1"/>
    <xf numFmtId="3" fontId="38" fillId="0" borderId="41" xfId="0" applyNumberFormat="1" applyFont="1" applyFill="1" applyBorder="1"/>
    <xf numFmtId="3" fontId="38" fillId="0" borderId="85" xfId="0" applyNumberFormat="1" applyFont="1" applyFill="1" applyBorder="1"/>
    <xf numFmtId="3" fontId="38" fillId="0" borderId="26" xfId="0" applyNumberFormat="1" applyFont="1" applyFill="1" applyBorder="1"/>
    <xf numFmtId="3" fontId="43" fillId="0" borderId="55" xfId="0" applyNumberFormat="1" applyFont="1" applyFill="1" applyBorder="1"/>
    <xf numFmtId="3" fontId="43" fillId="0" borderId="39" xfId="0" applyNumberFormat="1" applyFont="1" applyFill="1" applyBorder="1"/>
    <xf numFmtId="10" fontId="43" fillId="0" borderId="39" xfId="0" applyNumberFormat="1" applyFont="1" applyFill="1" applyBorder="1"/>
    <xf numFmtId="3" fontId="38" fillId="0" borderId="31" xfId="0" applyNumberFormat="1" applyFont="1" applyFill="1" applyBorder="1"/>
    <xf numFmtId="3" fontId="38" fillId="0" borderId="56" xfId="0" applyNumberFormat="1" applyFont="1" applyFill="1" applyBorder="1"/>
    <xf numFmtId="3" fontId="38" fillId="0" borderId="30" xfId="0" applyNumberFormat="1" applyFont="1" applyFill="1" applyBorder="1"/>
    <xf numFmtId="3" fontId="38" fillId="0" borderId="42" xfId="0" applyNumberFormat="1" applyFont="1" applyFill="1" applyBorder="1"/>
    <xf numFmtId="10" fontId="38" fillId="0" borderId="42" xfId="0" applyNumberFormat="1" applyFont="1" applyFill="1" applyBorder="1"/>
    <xf numFmtId="3" fontId="38" fillId="0" borderId="96" xfId="0" applyNumberFormat="1" applyFont="1" applyFill="1" applyBorder="1"/>
    <xf numFmtId="3" fontId="93" fillId="0" borderId="78" xfId="0" applyNumberFormat="1" applyFont="1" applyFill="1" applyBorder="1" applyAlignment="1">
      <alignment horizontal="center"/>
    </xf>
    <xf numFmtId="3" fontId="96" fillId="0" borderId="78" xfId="0" applyNumberFormat="1" applyFont="1" applyFill="1" applyBorder="1"/>
    <xf numFmtId="3" fontId="93" fillId="0" borderId="139" xfId="0" applyNumberFormat="1" applyFont="1" applyFill="1" applyBorder="1"/>
    <xf numFmtId="3" fontId="93" fillId="0" borderId="142" xfId="0" applyNumberFormat="1" applyFont="1" applyFill="1" applyBorder="1"/>
    <xf numFmtId="3" fontId="93" fillId="0" borderId="140" xfId="0" applyNumberFormat="1" applyFont="1" applyFill="1" applyBorder="1"/>
    <xf numFmtId="3" fontId="93" fillId="0" borderId="143" xfId="0" applyNumberFormat="1" applyFont="1" applyFill="1" applyBorder="1"/>
    <xf numFmtId="3" fontId="93" fillId="0" borderId="138" xfId="0" applyNumberFormat="1" applyFont="1" applyFill="1" applyBorder="1"/>
    <xf numFmtId="10" fontId="93" fillId="0" borderId="96" xfId="0" applyNumberFormat="1" applyFont="1" applyFill="1" applyBorder="1"/>
    <xf numFmtId="3" fontId="93" fillId="0" borderId="24" xfId="90" applyNumberFormat="1" applyFont="1" applyFill="1" applyBorder="1"/>
    <xf numFmtId="3" fontId="93" fillId="0" borderId="55" xfId="90" applyNumberFormat="1" applyFont="1" applyFill="1" applyBorder="1"/>
    <xf numFmtId="3" fontId="93" fillId="0" borderId="38" xfId="90" applyNumberFormat="1" applyFont="1" applyFill="1" applyBorder="1"/>
    <xf numFmtId="10" fontId="93" fillId="0" borderId="48" xfId="90" applyNumberFormat="1" applyFont="1" applyFill="1" applyBorder="1"/>
    <xf numFmtId="3" fontId="93" fillId="0" borderId="39" xfId="90" applyNumberFormat="1" applyFont="1" applyFill="1" applyBorder="1"/>
    <xf numFmtId="3" fontId="93" fillId="0" borderId="26" xfId="90" applyNumberFormat="1" applyFont="1" applyFill="1" applyBorder="1"/>
    <xf numFmtId="3" fontId="93" fillId="0" borderId="40" xfId="90" applyNumberFormat="1" applyFont="1" applyFill="1" applyBorder="1"/>
    <xf numFmtId="3" fontId="93" fillId="0" borderId="85" xfId="90" applyNumberFormat="1" applyFont="1" applyFill="1" applyBorder="1"/>
    <xf numFmtId="3" fontId="93" fillId="0" borderId="41" xfId="90" applyNumberFormat="1" applyFont="1" applyFill="1" applyBorder="1"/>
    <xf numFmtId="3" fontId="96" fillId="0" borderId="26" xfId="90" applyNumberFormat="1" applyFont="1" applyFill="1" applyBorder="1"/>
    <xf numFmtId="3" fontId="96" fillId="0" borderId="40" xfId="90" applyNumberFormat="1" applyFont="1" applyFill="1" applyBorder="1"/>
    <xf numFmtId="3" fontId="96" fillId="0" borderId="85" xfId="90" applyNumberFormat="1" applyFont="1" applyFill="1" applyBorder="1"/>
    <xf numFmtId="3" fontId="96" fillId="0" borderId="39" xfId="90" applyNumberFormat="1" applyFont="1" applyFill="1" applyBorder="1"/>
    <xf numFmtId="10" fontId="96" fillId="0" borderId="48" xfId="90" applyNumberFormat="1" applyFont="1" applyFill="1" applyBorder="1"/>
    <xf numFmtId="3" fontId="96" fillId="0" borderId="55" xfId="90" applyNumberFormat="1" applyFont="1" applyFill="1" applyBorder="1"/>
    <xf numFmtId="3" fontId="96" fillId="0" borderId="48" xfId="90" applyNumberFormat="1" applyFont="1" applyFill="1" applyBorder="1"/>
    <xf numFmtId="10" fontId="93" fillId="0" borderId="39" xfId="90" applyNumberFormat="1" applyFont="1" applyFill="1" applyBorder="1"/>
    <xf numFmtId="10" fontId="93" fillId="0" borderId="41" xfId="90" applyNumberFormat="1" applyFont="1" applyFill="1" applyBorder="1"/>
    <xf numFmtId="3" fontId="93" fillId="0" borderId="30" xfId="90" applyNumberFormat="1" applyFont="1" applyFill="1" applyBorder="1"/>
    <xf numFmtId="3" fontId="93" fillId="0" borderId="31" xfId="90" applyNumberFormat="1" applyFont="1" applyFill="1" applyBorder="1"/>
    <xf numFmtId="3" fontId="93" fillId="0" borderId="56" xfId="90" applyNumberFormat="1" applyFont="1" applyFill="1" applyBorder="1"/>
    <xf numFmtId="3" fontId="93" fillId="0" borderId="42" xfId="90" applyNumberFormat="1" applyFont="1" applyFill="1" applyBorder="1"/>
    <xf numFmtId="10" fontId="93" fillId="0" borderId="42" xfId="90" applyNumberFormat="1" applyFont="1" applyFill="1" applyBorder="1"/>
    <xf numFmtId="3" fontId="93" fillId="0" borderId="48" xfId="90" applyNumberFormat="1" applyFont="1" applyFill="1" applyBorder="1"/>
    <xf numFmtId="10" fontId="93" fillId="0" borderId="38" xfId="0" applyNumberFormat="1" applyFont="1" applyFill="1" applyBorder="1"/>
    <xf numFmtId="3" fontId="98" fillId="0" borderId="41" xfId="0" applyNumberFormat="1" applyFont="1" applyFill="1" applyBorder="1"/>
    <xf numFmtId="3" fontId="98" fillId="0" borderId="96" xfId="0" applyNumberFormat="1" applyFont="1" applyFill="1" applyBorder="1"/>
    <xf numFmtId="10" fontId="18" fillId="0" borderId="39" xfId="0" applyNumberFormat="1" applyFont="1" applyFill="1" applyBorder="1"/>
    <xf numFmtId="3" fontId="32" fillId="0" borderId="39" xfId="0" applyNumberFormat="1" applyFont="1" applyFill="1" applyBorder="1"/>
    <xf numFmtId="10" fontId="18" fillId="0" borderId="42" xfId="0" applyNumberFormat="1" applyFont="1" applyFill="1" applyBorder="1"/>
    <xf numFmtId="3" fontId="89" fillId="0" borderId="161" xfId="0" applyNumberFormat="1" applyFont="1" applyFill="1" applyBorder="1"/>
    <xf numFmtId="10" fontId="6" fillId="0" borderId="147" xfId="0" applyNumberFormat="1" applyFont="1" applyFill="1" applyBorder="1"/>
    <xf numFmtId="3" fontId="89" fillId="0" borderId="39" xfId="0" applyNumberFormat="1" applyFont="1" applyFill="1" applyBorder="1"/>
    <xf numFmtId="3" fontId="90" fillId="0" borderId="39" xfId="0" applyNumberFormat="1" applyFont="1" applyFill="1" applyBorder="1" applyAlignment="1">
      <alignment horizontal="right"/>
    </xf>
    <xf numFmtId="3" fontId="90" fillId="0" borderId="42" xfId="0" applyNumberFormat="1" applyFont="1" applyFill="1" applyBorder="1" applyAlignment="1">
      <alignment horizontal="right"/>
    </xf>
    <xf numFmtId="3" fontId="90" fillId="0" borderId="97" xfId="0" applyNumberFormat="1" applyFont="1" applyFill="1" applyBorder="1" applyAlignment="1">
      <alignment horizontal="right"/>
    </xf>
    <xf numFmtId="3" fontId="6" fillId="0" borderId="147" xfId="0" applyNumberFormat="1" applyFont="1" applyFill="1" applyBorder="1" applyAlignment="1">
      <alignment horizontal="right"/>
    </xf>
    <xf numFmtId="3" fontId="90" fillId="0" borderId="36" xfId="0" applyNumberFormat="1" applyFont="1" applyFill="1" applyBorder="1"/>
    <xf numFmtId="3" fontId="90" fillId="0" borderId="55" xfId="0" applyNumberFormat="1" applyFont="1" applyFill="1" applyBorder="1"/>
    <xf numFmtId="3" fontId="90" fillId="0" borderId="24" xfId="0" applyNumberFormat="1" applyFont="1" applyFill="1" applyBorder="1"/>
    <xf numFmtId="10" fontId="90" fillId="0" borderId="39" xfId="0" applyNumberFormat="1" applyFont="1" applyFill="1" applyBorder="1"/>
    <xf numFmtId="3" fontId="100" fillId="0" borderId="39" xfId="0" applyNumberFormat="1" applyFont="1" applyFill="1" applyBorder="1"/>
    <xf numFmtId="3" fontId="90" fillId="0" borderId="42" xfId="0" applyNumberFormat="1" applyFont="1" applyFill="1" applyBorder="1"/>
    <xf numFmtId="3" fontId="90" fillId="0" borderId="105" xfId="0" applyNumberFormat="1" applyFont="1" applyFill="1" applyBorder="1"/>
    <xf numFmtId="3" fontId="90" fillId="0" borderId="58" xfId="0" applyNumberFormat="1" applyFont="1" applyFill="1" applyBorder="1"/>
    <xf numFmtId="3" fontId="90" fillId="0" borderId="56" xfId="0" applyNumberFormat="1" applyFont="1" applyFill="1" applyBorder="1"/>
    <xf numFmtId="3" fontId="90" fillId="0" borderId="30" xfId="0" applyNumberFormat="1" applyFont="1" applyFill="1" applyBorder="1"/>
    <xf numFmtId="10" fontId="90" fillId="0" borderId="42" xfId="0" applyNumberFormat="1" applyFont="1" applyFill="1" applyBorder="1"/>
    <xf numFmtId="3" fontId="90" fillId="0" borderId="97" xfId="0" applyNumberFormat="1" applyFont="1" applyFill="1" applyBorder="1"/>
    <xf numFmtId="3" fontId="6" fillId="0" borderId="161" xfId="0" applyNumberFormat="1" applyFont="1" applyFill="1" applyBorder="1"/>
    <xf numFmtId="3" fontId="91" fillId="0" borderId="38" xfId="0" applyNumberFormat="1" applyFont="1" applyFill="1" applyBorder="1"/>
    <xf numFmtId="3" fontId="98" fillId="0" borderId="164" xfId="0" applyNumberFormat="1" applyFont="1" applyFill="1" applyBorder="1"/>
    <xf numFmtId="10" fontId="98" fillId="0" borderId="39" xfId="40" applyNumberFormat="1" applyFont="1" applyFill="1" applyBorder="1"/>
    <xf numFmtId="3" fontId="98" fillId="0" borderId="39" xfId="0" applyNumberFormat="1" applyFont="1" applyFill="1" applyBorder="1" applyAlignment="1">
      <alignment horizontal="right"/>
    </xf>
    <xf numFmtId="3" fontId="98" fillId="0" borderId="91" xfId="0" applyNumberFormat="1" applyFont="1" applyFill="1" applyBorder="1"/>
    <xf numFmtId="3" fontId="98" fillId="0" borderId="92" xfId="0" applyNumberFormat="1" applyFont="1" applyFill="1" applyBorder="1"/>
    <xf numFmtId="10" fontId="98" fillId="0" borderId="42" xfId="40" applyNumberFormat="1" applyFont="1" applyFill="1" applyBorder="1"/>
    <xf numFmtId="3" fontId="98" fillId="0" borderId="97" xfId="0" applyNumberFormat="1" applyFont="1" applyFill="1" applyBorder="1" applyAlignment="1">
      <alignment horizontal="right"/>
    </xf>
    <xf numFmtId="3" fontId="93" fillId="0" borderId="153" xfId="0" applyNumberFormat="1" applyFont="1" applyFill="1" applyBorder="1"/>
    <xf numFmtId="10" fontId="93" fillId="0" borderId="147" xfId="40" applyNumberFormat="1" applyFont="1" applyFill="1" applyBorder="1"/>
    <xf numFmtId="3" fontId="93" fillId="0" borderId="147" xfId="0" applyNumberFormat="1" applyFont="1" applyFill="1" applyBorder="1" applyAlignment="1">
      <alignment horizontal="right"/>
    </xf>
    <xf numFmtId="0" fontId="98" fillId="0" borderId="25" xfId="0" applyFont="1" applyFill="1" applyBorder="1"/>
    <xf numFmtId="0" fontId="98" fillId="0" borderId="55" xfId="0" applyFont="1" applyFill="1" applyBorder="1"/>
    <xf numFmtId="0" fontId="98" fillId="0" borderId="24" xfId="0" applyFont="1" applyFill="1" applyBorder="1"/>
    <xf numFmtId="3" fontId="98" fillId="0" borderId="39" xfId="40" applyNumberFormat="1" applyFont="1" applyFill="1" applyBorder="1"/>
    <xf numFmtId="3" fontId="99" fillId="0" borderId="39" xfId="40" applyNumberFormat="1" applyFont="1" applyFill="1" applyBorder="1"/>
    <xf numFmtId="0" fontId="98" fillId="0" borderId="56" xfId="0" applyFont="1" applyFill="1" applyBorder="1"/>
    <xf numFmtId="0" fontId="98" fillId="0" borderId="30" xfId="0" applyFont="1" applyFill="1" applyBorder="1"/>
    <xf numFmtId="3" fontId="98" fillId="0" borderId="42" xfId="40" applyNumberFormat="1" applyFont="1" applyFill="1" applyBorder="1"/>
    <xf numFmtId="0" fontId="93" fillId="0" borderId="150" xfId="0" applyFont="1" applyFill="1" applyBorder="1"/>
    <xf numFmtId="0" fontId="93" fillId="0" borderId="146" xfId="0" applyFont="1" applyFill="1" applyBorder="1"/>
    <xf numFmtId="0" fontId="93" fillId="0" borderId="145" xfId="0" applyFont="1" applyFill="1" applyBorder="1"/>
    <xf numFmtId="3" fontId="93" fillId="0" borderId="147" xfId="40" applyNumberFormat="1" applyFont="1" applyFill="1" applyBorder="1"/>
    <xf numFmtId="0" fontId="93" fillId="0" borderId="55" xfId="0" applyFont="1" applyFill="1" applyBorder="1"/>
    <xf numFmtId="0" fontId="93" fillId="0" borderId="25" xfId="0" applyFont="1" applyFill="1" applyBorder="1"/>
    <xf numFmtId="0" fontId="93" fillId="0" borderId="24" xfId="0" applyFont="1" applyFill="1" applyBorder="1"/>
    <xf numFmtId="3" fontId="153" fillId="0" borderId="39" xfId="0" applyNumberFormat="1" applyFont="1" applyFill="1" applyBorder="1"/>
    <xf numFmtId="3" fontId="94" fillId="0" borderId="147" xfId="0" applyNumberFormat="1" applyFont="1" applyFill="1" applyBorder="1"/>
    <xf numFmtId="10" fontId="38" fillId="0" borderId="38" xfId="0" applyNumberFormat="1" applyFont="1" applyFill="1" applyBorder="1"/>
    <xf numFmtId="3" fontId="52" fillId="0" borderId="39" xfId="0" applyNumberFormat="1" applyFont="1" applyFill="1" applyBorder="1"/>
    <xf numFmtId="3" fontId="52" fillId="0" borderId="55" xfId="0" applyNumberFormat="1" applyFont="1" applyFill="1" applyBorder="1"/>
    <xf numFmtId="3" fontId="52" fillId="0" borderId="24" xfId="0" applyNumberFormat="1" applyFont="1" applyFill="1" applyBorder="1"/>
    <xf numFmtId="10" fontId="52" fillId="0" borderId="39" xfId="0" applyNumberFormat="1" applyFont="1" applyFill="1" applyBorder="1"/>
    <xf numFmtId="3" fontId="152" fillId="0" borderId="39" xfId="0" applyNumberFormat="1" applyFont="1" applyFill="1" applyBorder="1"/>
    <xf numFmtId="3" fontId="92" fillId="0" borderId="39" xfId="0" applyNumberFormat="1" applyFont="1" applyFill="1" applyBorder="1"/>
    <xf numFmtId="3" fontId="52" fillId="0" borderId="42" xfId="0" applyNumberFormat="1" applyFont="1" applyFill="1" applyBorder="1"/>
    <xf numFmtId="3" fontId="52" fillId="0" borderId="56" xfId="0" applyNumberFormat="1" applyFont="1" applyFill="1" applyBorder="1"/>
    <xf numFmtId="10" fontId="52" fillId="0" borderId="42" xfId="0" applyNumberFormat="1" applyFont="1" applyFill="1" applyBorder="1"/>
    <xf numFmtId="3" fontId="52" fillId="0" borderId="97" xfId="0" applyNumberFormat="1" applyFont="1" applyFill="1" applyBorder="1"/>
    <xf numFmtId="3" fontId="92" fillId="0" borderId="97" xfId="0" applyNumberFormat="1" applyFont="1" applyFill="1" applyBorder="1"/>
    <xf numFmtId="3" fontId="38" fillId="0" borderId="150" xfId="0" applyNumberFormat="1" applyFont="1" applyFill="1" applyBorder="1"/>
    <xf numFmtId="3" fontId="38" fillId="0" borderId="147" xfId="0" applyNumberFormat="1" applyFont="1" applyFill="1" applyBorder="1"/>
    <xf numFmtId="10" fontId="38" fillId="0" borderId="147" xfId="0" applyNumberFormat="1" applyFont="1" applyFill="1" applyBorder="1"/>
    <xf numFmtId="3" fontId="38" fillId="0" borderId="55" xfId="0" applyNumberFormat="1" applyFont="1" applyFill="1" applyBorder="1"/>
    <xf numFmtId="10" fontId="38" fillId="0" borderId="39" xfId="0" applyNumberFormat="1" applyFont="1" applyFill="1" applyBorder="1"/>
    <xf numFmtId="3" fontId="38" fillId="0" borderId="97" xfId="0" applyNumberFormat="1" applyFont="1" applyFill="1" applyBorder="1"/>
    <xf numFmtId="10" fontId="38" fillId="0" borderId="97" xfId="0" applyNumberFormat="1" applyFont="1" applyFill="1" applyBorder="1"/>
    <xf numFmtId="3" fontId="98" fillId="0" borderId="26" xfId="0" applyNumberFormat="1" applyFont="1" applyFill="1" applyBorder="1"/>
    <xf numFmtId="3" fontId="98" fillId="0" borderId="85" xfId="0" applyNumberFormat="1" applyFont="1" applyFill="1" applyBorder="1" applyProtection="1">
      <protection locked="0"/>
    </xf>
    <xf numFmtId="3" fontId="93" fillId="0" borderId="99" xfId="0" applyNumberFormat="1" applyFont="1" applyFill="1" applyBorder="1"/>
    <xf numFmtId="3" fontId="93" fillId="0" borderId="45" xfId="0" applyNumberFormat="1" applyFont="1" applyFill="1" applyBorder="1"/>
    <xf numFmtId="3" fontId="93" fillId="0" borderId="93" xfId="0" applyNumberFormat="1" applyFont="1" applyFill="1" applyBorder="1"/>
    <xf numFmtId="3" fontId="93" fillId="0" borderId="110" xfId="0" applyNumberFormat="1" applyFont="1" applyFill="1" applyBorder="1"/>
    <xf numFmtId="3" fontId="93" fillId="0" borderId="83" xfId="0" applyNumberFormat="1" applyFont="1" applyFill="1" applyBorder="1"/>
    <xf numFmtId="3" fontId="97" fillId="0" borderId="0" xfId="0" applyNumberFormat="1" applyFont="1" applyFill="1" applyBorder="1"/>
    <xf numFmtId="3" fontId="98" fillId="0" borderId="82" xfId="0" applyNumberFormat="1" applyFont="1" applyFill="1" applyBorder="1"/>
    <xf numFmtId="3" fontId="98" fillId="0" borderId="55" xfId="90" applyNumberFormat="1" applyFont="1" applyFill="1" applyBorder="1"/>
    <xf numFmtId="10" fontId="98" fillId="0" borderId="48" xfId="90" applyNumberFormat="1" applyFont="1" applyFill="1" applyBorder="1"/>
    <xf numFmtId="3" fontId="99" fillId="0" borderId="48" xfId="90" applyNumberFormat="1" applyFont="1" applyFill="1" applyBorder="1"/>
    <xf numFmtId="3" fontId="98" fillId="0" borderId="56" xfId="90" applyNumberFormat="1" applyFont="1" applyFill="1" applyBorder="1"/>
    <xf numFmtId="10" fontId="98" fillId="0" borderId="54" xfId="90" applyNumberFormat="1" applyFont="1" applyFill="1" applyBorder="1"/>
    <xf numFmtId="3" fontId="93" fillId="0" borderId="146" xfId="90" applyNumberFormat="1" applyFont="1" applyFill="1" applyBorder="1"/>
    <xf numFmtId="3" fontId="93" fillId="0" borderId="150" xfId="90" applyNumberFormat="1" applyFont="1" applyFill="1" applyBorder="1"/>
    <xf numFmtId="3" fontId="93" fillId="0" borderId="151" xfId="90" applyNumberFormat="1" applyFont="1" applyFill="1" applyBorder="1"/>
    <xf numFmtId="10" fontId="93" fillId="0" borderId="151" xfId="90" applyNumberFormat="1" applyFont="1" applyFill="1" applyBorder="1"/>
    <xf numFmtId="3" fontId="93" fillId="0" borderId="49" xfId="90" applyNumberFormat="1" applyFont="1" applyFill="1" applyBorder="1"/>
    <xf numFmtId="3" fontId="93" fillId="0" borderId="94" xfId="90" applyNumberFormat="1" applyFont="1" applyFill="1" applyBorder="1"/>
    <xf numFmtId="3" fontId="93" fillId="0" borderId="50" xfId="90" applyNumberFormat="1" applyFont="1" applyFill="1" applyBorder="1"/>
    <xf numFmtId="10" fontId="93" fillId="0" borderId="50" xfId="90" applyNumberFormat="1" applyFont="1" applyFill="1" applyBorder="1"/>
    <xf numFmtId="3" fontId="154" fillId="35" borderId="43" xfId="0" applyNumberFormat="1" applyFont="1" applyFill="1" applyBorder="1" applyAlignment="1">
      <alignment vertical="center"/>
    </xf>
    <xf numFmtId="3" fontId="159" fillId="35" borderId="43" xfId="0" applyNumberFormat="1" applyFont="1" applyFill="1" applyBorder="1" applyAlignment="1">
      <alignment vertical="center"/>
    </xf>
    <xf numFmtId="3" fontId="9" fillId="0" borderId="0" xfId="0" applyNumberFormat="1" applyFont="1"/>
    <xf numFmtId="0" fontId="161" fillId="0" borderId="0" xfId="125" applyFont="1"/>
    <xf numFmtId="3" fontId="2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172" xfId="0" applyFont="1" applyBorder="1" applyAlignment="1">
      <alignment horizontal="center"/>
    </xf>
    <xf numFmtId="0" fontId="15" fillId="0" borderId="173" xfId="0" applyFont="1" applyBorder="1" applyAlignment="1">
      <alignment horizontal="center"/>
    </xf>
    <xf numFmtId="0" fontId="9" fillId="0" borderId="174" xfId="0" applyFont="1" applyBorder="1"/>
    <xf numFmtId="0" fontId="9" fillId="0" borderId="175" xfId="0" applyFont="1" applyBorder="1"/>
    <xf numFmtId="0" fontId="9" fillId="0" borderId="176" xfId="0" applyFont="1" applyBorder="1" applyAlignment="1">
      <alignment horizontal="center"/>
    </xf>
    <xf numFmtId="3" fontId="93" fillId="0" borderId="175" xfId="0" applyNumberFormat="1" applyFont="1" applyBorder="1"/>
    <xf numFmtId="3" fontId="93" fillId="0" borderId="177" xfId="0" applyNumberFormat="1" applyFont="1" applyBorder="1"/>
    <xf numFmtId="3" fontId="93" fillId="0" borderId="178" xfId="0" applyNumberFormat="1" applyFont="1" applyBorder="1"/>
    <xf numFmtId="3" fontId="93" fillId="0" borderId="176" xfId="0" applyNumberFormat="1" applyFont="1" applyBorder="1"/>
    <xf numFmtId="0" fontId="72" fillId="0" borderId="174" xfId="0" applyFont="1" applyBorder="1"/>
    <xf numFmtId="0" fontId="9" fillId="0" borderId="129" xfId="0" applyFont="1" applyBorder="1"/>
    <xf numFmtId="0" fontId="9" fillId="0" borderId="94" xfId="0" applyFont="1" applyBorder="1" applyAlignment="1">
      <alignment horizontal="center"/>
    </xf>
    <xf numFmtId="0" fontId="9" fillId="0" borderId="179" xfId="0" applyFont="1" applyBorder="1" applyAlignment="1">
      <alignment horizontal="center"/>
    </xf>
    <xf numFmtId="0" fontId="72" fillId="0" borderId="55" xfId="0" applyFont="1" applyFill="1" applyBorder="1" applyAlignment="1">
      <alignment horizontal="center"/>
    </xf>
    <xf numFmtId="0" fontId="155" fillId="0" borderId="55" xfId="0" applyFont="1" applyFill="1" applyBorder="1" applyAlignment="1">
      <alignment horizontal="center"/>
    </xf>
    <xf numFmtId="3" fontId="91" fillId="27" borderId="74" xfId="0" applyNumberFormat="1" applyFont="1" applyFill="1" applyBorder="1"/>
    <xf numFmtId="0" fontId="23" fillId="0" borderId="180" xfId="0" applyFont="1" applyBorder="1" applyAlignment="1">
      <alignment horizontal="center"/>
    </xf>
    <xf numFmtId="0" fontId="23" fillId="0" borderId="173" xfId="0" applyFont="1" applyBorder="1" applyAlignment="1">
      <alignment horizontal="center"/>
    </xf>
    <xf numFmtId="3" fontId="98" fillId="0" borderId="133" xfId="0" applyNumberFormat="1" applyFont="1" applyBorder="1"/>
    <xf numFmtId="3" fontId="98" fillId="0" borderId="136" xfId="0" applyNumberFormat="1" applyFont="1" applyBorder="1"/>
    <xf numFmtId="3" fontId="93" fillId="0" borderId="181" xfId="0" applyNumberFormat="1" applyFont="1" applyBorder="1"/>
    <xf numFmtId="3" fontId="93" fillId="0" borderId="133" xfId="0" applyNumberFormat="1" applyFont="1" applyBorder="1"/>
    <xf numFmtId="3" fontId="149" fillId="0" borderId="133" xfId="0" applyNumberFormat="1" applyFont="1" applyBorder="1"/>
    <xf numFmtId="3" fontId="93" fillId="0" borderId="132" xfId="0" applyNumberFormat="1" applyFont="1" applyBorder="1"/>
    <xf numFmtId="3" fontId="91" fillId="27" borderId="165" xfId="0" applyNumberFormat="1" applyFont="1" applyFill="1" applyBorder="1"/>
    <xf numFmtId="0" fontId="7" fillId="27" borderId="182" xfId="0" applyFont="1" applyFill="1" applyBorder="1"/>
    <xf numFmtId="0" fontId="7" fillId="27" borderId="183" xfId="0" applyFont="1" applyFill="1" applyBorder="1"/>
    <xf numFmtId="0" fontId="9" fillId="27" borderId="184" xfId="0" applyFont="1" applyFill="1" applyBorder="1" applyAlignment="1">
      <alignment horizontal="center"/>
    </xf>
    <xf numFmtId="3" fontId="91" fillId="27" borderId="168" xfId="0" applyNumberFormat="1" applyFont="1" applyFill="1" applyBorder="1"/>
    <xf numFmtId="0" fontId="11" fillId="0" borderId="180" xfId="0" applyFont="1" applyBorder="1" applyAlignment="1">
      <alignment horizontal="center"/>
    </xf>
    <xf numFmtId="3" fontId="146" fillId="0" borderId="51" xfId="0" applyNumberFormat="1" applyFont="1" applyBorder="1"/>
    <xf numFmtId="3" fontId="146" fillId="0" borderId="133" xfId="0" applyNumberFormat="1" applyFont="1" applyBorder="1"/>
    <xf numFmtId="3" fontId="146" fillId="0" borderId="136" xfId="0" applyNumberFormat="1" applyFont="1" applyBorder="1"/>
    <xf numFmtId="3" fontId="91" fillId="0" borderId="181" xfId="0" applyNumberFormat="1" applyFont="1" applyBorder="1"/>
    <xf numFmtId="3" fontId="91" fillId="0" borderId="133" xfId="0" applyNumberFormat="1" applyFont="1" applyBorder="1"/>
    <xf numFmtId="3" fontId="154" fillId="0" borderId="133" xfId="0" applyNumberFormat="1" applyFont="1" applyBorder="1"/>
    <xf numFmtId="3" fontId="91" fillId="0" borderId="132" xfId="0" applyNumberFormat="1" applyFont="1" applyBorder="1"/>
    <xf numFmtId="3" fontId="91" fillId="0" borderId="136" xfId="0" applyNumberFormat="1" applyFont="1" applyBorder="1"/>
    <xf numFmtId="0" fontId="15" fillId="0" borderId="180" xfId="0" applyFont="1" applyBorder="1" applyAlignment="1">
      <alignment horizontal="center"/>
    </xf>
    <xf numFmtId="3" fontId="93" fillId="0" borderId="70" xfId="0" applyNumberFormat="1" applyFont="1" applyBorder="1"/>
    <xf numFmtId="3" fontId="93" fillId="27" borderId="165" xfId="0" applyNumberFormat="1" applyFont="1" applyFill="1" applyBorder="1"/>
    <xf numFmtId="3" fontId="93" fillId="0" borderId="101" xfId="0" applyNumberFormat="1" applyFont="1" applyBorder="1"/>
    <xf numFmtId="3" fontId="93" fillId="0" borderId="134" xfId="0" applyNumberFormat="1" applyFont="1" applyBorder="1"/>
    <xf numFmtId="3" fontId="93" fillId="0" borderId="49" xfId="0" applyNumberFormat="1" applyFont="1" applyBorder="1"/>
    <xf numFmtId="3" fontId="91" fillId="27" borderId="185" xfId="0" applyNumberFormat="1" applyFont="1" applyFill="1" applyBorder="1"/>
    <xf numFmtId="3" fontId="91" fillId="27" borderId="186" xfId="0" applyNumberFormat="1" applyFont="1" applyFill="1" applyBorder="1"/>
    <xf numFmtId="3" fontId="91" fillId="27" borderId="187" xfId="0" applyNumberFormat="1" applyFont="1" applyFill="1" applyBorder="1"/>
    <xf numFmtId="0" fontId="15" fillId="0" borderId="182" xfId="0" applyFont="1" applyBorder="1" applyAlignment="1">
      <alignment horizontal="center"/>
    </xf>
    <xf numFmtId="0" fontId="15" fillId="0" borderId="186" xfId="0" applyFont="1" applyBorder="1" applyAlignment="1">
      <alignment horizontal="center"/>
    </xf>
    <xf numFmtId="0" fontId="6" fillId="0" borderId="186" xfId="0" applyFont="1" applyBorder="1" applyAlignment="1">
      <alignment horizontal="center"/>
    </xf>
    <xf numFmtId="0" fontId="5" fillId="0" borderId="174" xfId="0" applyFont="1" applyBorder="1"/>
    <xf numFmtId="0" fontId="7" fillId="0" borderId="0" xfId="0" applyFont="1" applyBorder="1"/>
    <xf numFmtId="0" fontId="5" fillId="0" borderId="94" xfId="0" applyFont="1" applyBorder="1" applyAlignment="1">
      <alignment horizontal="center"/>
    </xf>
    <xf numFmtId="0" fontId="9" fillId="0" borderId="136" xfId="0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0" fontId="11" fillId="0" borderId="136" xfId="0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15" fillId="0" borderId="169" xfId="0" applyFont="1" applyBorder="1" applyAlignment="1">
      <alignment horizontal="center"/>
    </xf>
    <xf numFmtId="0" fontId="15" fillId="0" borderId="188" xfId="0" applyFont="1" applyBorder="1" applyAlignment="1">
      <alignment horizontal="center"/>
    </xf>
    <xf numFmtId="0" fontId="6" fillId="0" borderId="188" xfId="0" applyFont="1" applyBorder="1" applyAlignment="1">
      <alignment horizontal="center"/>
    </xf>
    <xf numFmtId="0" fontId="6" fillId="0" borderId="189" xfId="0" applyFont="1" applyBorder="1" applyAlignment="1">
      <alignment horizontal="center"/>
    </xf>
    <xf numFmtId="0" fontId="15" fillId="0" borderId="136" xfId="0" applyFont="1" applyBorder="1" applyAlignment="1">
      <alignment horizontal="center"/>
    </xf>
    <xf numFmtId="0" fontId="9" fillId="27" borderId="190" xfId="0" applyFont="1" applyFill="1" applyBorder="1" applyAlignment="1">
      <alignment horizontal="center"/>
    </xf>
    <xf numFmtId="3" fontId="145" fillId="27" borderId="168" xfId="0" applyNumberFormat="1" applyFont="1" applyFill="1" applyBorder="1"/>
    <xf numFmtId="3" fontId="145" fillId="27" borderId="187" xfId="0" applyNumberFormat="1" applyFont="1" applyFill="1" applyBorder="1"/>
    <xf numFmtId="3" fontId="145" fillId="27" borderId="185" xfId="0" applyNumberFormat="1" applyFont="1" applyFill="1" applyBorder="1"/>
    <xf numFmtId="3" fontId="145" fillId="27" borderId="186" xfId="0" applyNumberFormat="1" applyFont="1" applyFill="1" applyBorder="1"/>
    <xf numFmtId="3" fontId="145" fillId="27" borderId="183" xfId="0" applyNumberFormat="1" applyFont="1" applyFill="1" applyBorder="1"/>
    <xf numFmtId="3" fontId="89" fillId="27" borderId="168" xfId="0" applyNumberFormat="1" applyFont="1" applyFill="1" applyBorder="1"/>
    <xf numFmtId="0" fontId="9" fillId="0" borderId="138" xfId="0" applyFont="1" applyBorder="1"/>
    <xf numFmtId="3" fontId="93" fillId="0" borderId="136" xfId="0" applyNumberFormat="1" applyFont="1" applyBorder="1"/>
    <xf numFmtId="3" fontId="91" fillId="27" borderId="183" xfId="0" applyNumberFormat="1" applyFont="1" applyFill="1" applyBorder="1"/>
    <xf numFmtId="3" fontId="93" fillId="27" borderId="168" xfId="0" applyNumberFormat="1" applyFont="1" applyFill="1" applyBorder="1"/>
    <xf numFmtId="0" fontId="15" fillId="0" borderId="170" xfId="0" applyFont="1" applyBorder="1" applyAlignment="1">
      <alignment horizontal="center"/>
    </xf>
    <xf numFmtId="0" fontId="17" fillId="0" borderId="174" xfId="0" applyFont="1" applyBorder="1"/>
    <xf numFmtId="0" fontId="3" fillId="0" borderId="174" xfId="0" applyFont="1" applyBorder="1"/>
    <xf numFmtId="0" fontId="15" fillId="0" borderId="0" xfId="0" applyFont="1" applyBorder="1" applyAlignment="1">
      <alignment horizontal="center"/>
    </xf>
    <xf numFmtId="3" fontId="89" fillId="0" borderId="24" xfId="0" applyNumberFormat="1" applyFont="1" applyBorder="1"/>
    <xf numFmtId="3" fontId="89" fillId="0" borderId="133" xfId="0" applyNumberFormat="1" applyFont="1" applyBorder="1"/>
    <xf numFmtId="3" fontId="19" fillId="27" borderId="187" xfId="0" applyNumberFormat="1" applyFont="1" applyFill="1" applyBorder="1"/>
    <xf numFmtId="3" fontId="19" fillId="27" borderId="191" xfId="0" applyNumberFormat="1" applyFont="1" applyFill="1" applyBorder="1"/>
    <xf numFmtId="3" fontId="19" fillId="27" borderId="186" xfId="0" applyNumberFormat="1" applyFont="1" applyFill="1" applyBorder="1"/>
    <xf numFmtId="3" fontId="19" fillId="27" borderId="183" xfId="0" applyNumberFormat="1" applyFont="1" applyFill="1" applyBorder="1"/>
    <xf numFmtId="0" fontId="7" fillId="27" borderId="129" xfId="0" applyFont="1" applyFill="1" applyBorder="1"/>
    <xf numFmtId="0" fontId="7" fillId="27" borderId="74" xfId="0" applyFont="1" applyFill="1" applyBorder="1"/>
    <xf numFmtId="0" fontId="5" fillId="0" borderId="189" xfId="0" applyFont="1" applyBorder="1" applyAlignment="1">
      <alignment horizontal="center"/>
    </xf>
    <xf numFmtId="0" fontId="5" fillId="0" borderId="192" xfId="0" applyFont="1" applyBorder="1" applyAlignment="1">
      <alignment horizontal="center"/>
    </xf>
    <xf numFmtId="0" fontId="9" fillId="0" borderId="193" xfId="0" applyFont="1" applyBorder="1" applyAlignment="1">
      <alignment horizontal="center"/>
    </xf>
    <xf numFmtId="0" fontId="9" fillId="0" borderId="192" xfId="0" applyFont="1" applyBorder="1" applyAlignment="1">
      <alignment horizontal="center"/>
    </xf>
    <xf numFmtId="0" fontId="9" fillId="0" borderId="194" xfId="0" applyFont="1" applyBorder="1" applyAlignment="1">
      <alignment horizontal="center"/>
    </xf>
    <xf numFmtId="0" fontId="9" fillId="0" borderId="193" xfId="0" applyFont="1" applyFill="1" applyBorder="1" applyAlignment="1">
      <alignment horizontal="center"/>
    </xf>
    <xf numFmtId="0" fontId="72" fillId="0" borderId="193" xfId="0" applyFont="1" applyFill="1" applyBorder="1" applyAlignment="1">
      <alignment horizontal="center"/>
    </xf>
    <xf numFmtId="0" fontId="155" fillId="0" borderId="193" xfId="0" applyFont="1" applyFill="1" applyBorder="1" applyAlignment="1">
      <alignment horizontal="center"/>
    </xf>
    <xf numFmtId="0" fontId="9" fillId="0" borderId="195" xfId="0" applyFont="1" applyBorder="1" applyAlignment="1">
      <alignment horizontal="center"/>
    </xf>
    <xf numFmtId="0" fontId="9" fillId="0" borderId="74" xfId="0" applyFont="1" applyBorder="1"/>
    <xf numFmtId="0" fontId="9" fillId="0" borderId="196" xfId="0" applyFont="1" applyBorder="1" applyAlignment="1">
      <alignment horizontal="center"/>
    </xf>
    <xf numFmtId="3" fontId="91" fillId="27" borderId="191" xfId="0" applyNumberFormat="1" applyFont="1" applyFill="1" applyBorder="1"/>
    <xf numFmtId="0" fontId="6" fillId="0" borderId="191" xfId="0" applyFont="1" applyBorder="1" applyAlignment="1">
      <alignment horizontal="center"/>
    </xf>
    <xf numFmtId="0" fontId="6" fillId="0" borderId="190" xfId="0" applyFont="1" applyBorder="1" applyAlignment="1">
      <alignment horizontal="center"/>
    </xf>
    <xf numFmtId="3" fontId="91" fillId="27" borderId="190" xfId="0" applyNumberFormat="1" applyFont="1" applyFill="1" applyBorder="1"/>
    <xf numFmtId="0" fontId="20" fillId="0" borderId="180" xfId="0" applyFont="1" applyBorder="1" applyAlignment="1">
      <alignment horizontal="center"/>
    </xf>
    <xf numFmtId="0" fontId="20" fillId="33" borderId="136" xfId="0" applyFont="1" applyFill="1" applyBorder="1" applyAlignment="1">
      <alignment horizontal="center"/>
    </xf>
    <xf numFmtId="3" fontId="20" fillId="27" borderId="168" xfId="0" applyNumberFormat="1" applyFont="1" applyFill="1" applyBorder="1"/>
    <xf numFmtId="3" fontId="144" fillId="0" borderId="136" xfId="0" applyNumberFormat="1" applyFont="1" applyBorder="1"/>
    <xf numFmtId="3" fontId="51" fillId="0" borderId="51" xfId="0" applyNumberFormat="1" applyFont="1" applyBorder="1"/>
    <xf numFmtId="3" fontId="51" fillId="0" borderId="144" xfId="0" applyNumberFormat="1" applyFont="1" applyBorder="1"/>
    <xf numFmtId="3" fontId="96" fillId="0" borderId="181" xfId="0" applyNumberFormat="1" applyFont="1" applyBorder="1"/>
    <xf numFmtId="3" fontId="96" fillId="0" borderId="144" xfId="0" applyNumberFormat="1" applyFont="1" applyBorder="1"/>
    <xf numFmtId="3" fontId="96" fillId="27" borderId="168" xfId="0" applyNumberFormat="1" applyFont="1" applyFill="1" applyBorder="1"/>
    <xf numFmtId="3" fontId="96" fillId="0" borderId="133" xfId="0" applyNumberFormat="1" applyFont="1" applyBorder="1"/>
    <xf numFmtId="3" fontId="96" fillId="0" borderId="168" xfId="0" applyNumberFormat="1" applyFont="1" applyBorder="1"/>
    <xf numFmtId="0" fontId="9" fillId="27" borderId="197" xfId="0" applyFont="1" applyFill="1" applyBorder="1" applyAlignment="1">
      <alignment horizontal="center"/>
    </xf>
    <xf numFmtId="3" fontId="93" fillId="0" borderId="173" xfId="0" applyNumberFormat="1" applyFont="1" applyBorder="1"/>
    <xf numFmtId="3" fontId="93" fillId="0" borderId="180" xfId="0" applyNumberFormat="1" applyFont="1" applyBorder="1"/>
    <xf numFmtId="3" fontId="93" fillId="0" borderId="180" xfId="0" applyNumberFormat="1" applyFont="1" applyFill="1" applyBorder="1"/>
    <xf numFmtId="3" fontId="91" fillId="27" borderId="182" xfId="0" applyNumberFormat="1" applyFont="1" applyFill="1" applyBorder="1"/>
    <xf numFmtId="3" fontId="96" fillId="27" borderId="165" xfId="0" applyNumberFormat="1" applyFont="1" applyFill="1" applyBorder="1"/>
    <xf numFmtId="3" fontId="93" fillId="0" borderId="198" xfId="0" applyNumberFormat="1" applyFont="1" applyBorder="1"/>
    <xf numFmtId="3" fontId="93" fillId="0" borderId="188" xfId="0" applyNumberFormat="1" applyFont="1" applyBorder="1"/>
    <xf numFmtId="3" fontId="93" fillId="0" borderId="170" xfId="0" applyNumberFormat="1" applyFont="1" applyBorder="1"/>
    <xf numFmtId="0" fontId="15" fillId="0" borderId="174" xfId="0" applyFont="1" applyBorder="1" applyAlignment="1">
      <alignment horizontal="center"/>
    </xf>
    <xf numFmtId="3" fontId="145" fillId="27" borderId="182" xfId="0" applyNumberFormat="1" applyFont="1" applyFill="1" applyBorder="1"/>
    <xf numFmtId="3" fontId="89" fillId="0" borderId="199" xfId="0" applyNumberFormat="1" applyFont="1" applyBorder="1"/>
    <xf numFmtId="3" fontId="18" fillId="0" borderId="130" xfId="0" applyNumberFormat="1" applyFont="1" applyBorder="1"/>
    <xf numFmtId="3" fontId="18" fillId="0" borderId="200" xfId="0" applyNumberFormat="1" applyFont="1" applyBorder="1"/>
    <xf numFmtId="3" fontId="93" fillId="0" borderId="201" xfId="0" applyNumberFormat="1" applyFont="1" applyBorder="1"/>
    <xf numFmtId="3" fontId="93" fillId="0" borderId="130" xfId="0" applyNumberFormat="1" applyFont="1" applyBorder="1"/>
    <xf numFmtId="3" fontId="149" fillId="0" borderId="130" xfId="0" applyNumberFormat="1" applyFont="1" applyBorder="1"/>
    <xf numFmtId="3" fontId="153" fillId="0" borderId="130" xfId="0" applyNumberFormat="1" applyFont="1" applyBorder="1"/>
    <xf numFmtId="3" fontId="93" fillId="0" borderId="200" xfId="0" applyNumberFormat="1" applyFont="1" applyBorder="1"/>
    <xf numFmtId="3" fontId="93" fillId="0" borderId="199" xfId="0" applyNumberFormat="1" applyFont="1" applyBorder="1"/>
    <xf numFmtId="3" fontId="93" fillId="0" borderId="169" xfId="0" applyNumberFormat="1" applyFont="1" applyBorder="1"/>
    <xf numFmtId="3" fontId="93" fillId="0" borderId="168" xfId="0" applyNumberFormat="1" applyFont="1" applyBorder="1"/>
    <xf numFmtId="0" fontId="6" fillId="0" borderId="180" xfId="0" applyFont="1" applyBorder="1" applyAlignment="1">
      <alignment horizontal="center" wrapText="1"/>
    </xf>
    <xf numFmtId="3" fontId="93" fillId="0" borderId="181" xfId="0" applyNumberFormat="1" applyFont="1" applyBorder="1" applyAlignment="1">
      <alignment horizontal="right"/>
    </xf>
    <xf numFmtId="0" fontId="6" fillId="0" borderId="136" xfId="0" applyFont="1" applyBorder="1" applyAlignment="1">
      <alignment horizontal="center"/>
    </xf>
    <xf numFmtId="3" fontId="10" fillId="27" borderId="168" xfId="0" applyNumberFormat="1" applyFont="1" applyFill="1" applyBorder="1"/>
    <xf numFmtId="3" fontId="10" fillId="27" borderId="182" xfId="0" applyNumberFormat="1" applyFont="1" applyFill="1" applyBorder="1"/>
    <xf numFmtId="3" fontId="10" fillId="27" borderId="187" xfId="0" applyNumberFormat="1" applyFont="1" applyFill="1" applyBorder="1"/>
    <xf numFmtId="3" fontId="97" fillId="0" borderId="51" xfId="0" applyNumberFormat="1" applyFont="1" applyBorder="1"/>
    <xf numFmtId="3" fontId="97" fillId="0" borderId="144" xfId="0" applyNumberFormat="1" applyFont="1" applyBorder="1"/>
    <xf numFmtId="0" fontId="9" fillId="27" borderId="186" xfId="0" applyFont="1" applyFill="1" applyBorder="1" applyAlignment="1">
      <alignment horizontal="center"/>
    </xf>
    <xf numFmtId="3" fontId="93" fillId="0" borderId="180" xfId="0" applyNumberFormat="1" applyFont="1" applyFill="1" applyBorder="1" applyAlignment="1">
      <alignment horizontal="right"/>
    </xf>
    <xf numFmtId="3" fontId="93" fillId="0" borderId="180" xfId="0" applyNumberFormat="1" applyFont="1" applyBorder="1" applyAlignment="1">
      <alignment horizontal="right"/>
    </xf>
    <xf numFmtId="3" fontId="98" fillId="0" borderId="166" xfId="0" applyNumberFormat="1" applyFont="1" applyBorder="1"/>
    <xf numFmtId="0" fontId="19" fillId="0" borderId="180" xfId="0" applyFont="1" applyBorder="1" applyAlignment="1">
      <alignment horizontal="center"/>
    </xf>
    <xf numFmtId="0" fontId="19" fillId="0" borderId="136" xfId="0" applyFont="1" applyBorder="1" applyAlignment="1">
      <alignment horizontal="center"/>
    </xf>
    <xf numFmtId="3" fontId="146" fillId="0" borderId="144" xfId="0" applyNumberFormat="1" applyFont="1" applyBorder="1"/>
    <xf numFmtId="3" fontId="91" fillId="0" borderId="51" xfId="0" applyNumberFormat="1" applyFont="1" applyBorder="1"/>
    <xf numFmtId="3" fontId="154" fillId="0" borderId="51" xfId="0" applyNumberFormat="1" applyFont="1" applyBorder="1"/>
    <xf numFmtId="3" fontId="156" fillId="0" borderId="51" xfId="0" applyNumberFormat="1" applyFont="1" applyBorder="1"/>
    <xf numFmtId="3" fontId="91" fillId="0" borderId="144" xfId="0" applyNumberFormat="1" applyFont="1" applyBorder="1"/>
    <xf numFmtId="3" fontId="91" fillId="0" borderId="180" xfId="0" applyNumberFormat="1" applyFont="1" applyBorder="1"/>
    <xf numFmtId="0" fontId="164" fillId="34" borderId="0" xfId="125" applyFont="1" applyFill="1"/>
    <xf numFmtId="0" fontId="0" fillId="34" borderId="0" xfId="0" applyFill="1"/>
    <xf numFmtId="0" fontId="137" fillId="0" borderId="0" xfId="0" applyFont="1" applyBorder="1" applyAlignment="1">
      <alignment horizontal="right"/>
    </xf>
    <xf numFmtId="0" fontId="6" fillId="36" borderId="33" xfId="0" applyFont="1" applyFill="1" applyBorder="1" applyAlignment="1">
      <alignment horizontal="center"/>
    </xf>
    <xf numFmtId="0" fontId="6" fillId="36" borderId="35" xfId="0" applyFont="1" applyFill="1" applyBorder="1" applyAlignment="1">
      <alignment horizontal="center"/>
    </xf>
    <xf numFmtId="0" fontId="15" fillId="36" borderId="33" xfId="0" applyFont="1" applyFill="1" applyBorder="1" applyAlignment="1">
      <alignment horizontal="center"/>
    </xf>
    <xf numFmtId="0" fontId="15" fillId="36" borderId="35" xfId="0" applyFont="1" applyFill="1" applyBorder="1" applyAlignment="1">
      <alignment horizontal="center"/>
    </xf>
    <xf numFmtId="0" fontId="19" fillId="36" borderId="33" xfId="0" applyFont="1" applyFill="1" applyBorder="1" applyAlignment="1">
      <alignment horizontal="center"/>
    </xf>
    <xf numFmtId="0" fontId="19" fillId="36" borderId="35" xfId="0" applyFont="1" applyFill="1" applyBorder="1" applyAlignment="1">
      <alignment horizontal="center"/>
    </xf>
    <xf numFmtId="0" fontId="119" fillId="0" borderId="32" xfId="0" applyFont="1" applyBorder="1" applyAlignment="1">
      <alignment horizontal="center"/>
    </xf>
    <xf numFmtId="0" fontId="119" fillId="0" borderId="202" xfId="0" applyFont="1" applyBorder="1"/>
    <xf numFmtId="0" fontId="121" fillId="0" borderId="203" xfId="0" applyFont="1" applyBorder="1"/>
    <xf numFmtId="0" fontId="119" fillId="0" borderId="205" xfId="0" applyFont="1" applyBorder="1" applyAlignment="1">
      <alignment horizontal="center"/>
    </xf>
    <xf numFmtId="0" fontId="121" fillId="0" borderId="206" xfId="0" applyFont="1" applyBorder="1" applyAlignment="1">
      <alignment horizontal="left"/>
    </xf>
    <xf numFmtId="0" fontId="121" fillId="0" borderId="207" xfId="0" applyFont="1" applyBorder="1" applyAlignment="1">
      <alignment horizontal="center"/>
    </xf>
    <xf numFmtId="0" fontId="122" fillId="0" borderId="204" xfId="0" applyFont="1" applyBorder="1" applyAlignment="1">
      <alignment horizontal="center"/>
    </xf>
    <xf numFmtId="0" fontId="122" fillId="0" borderId="203" xfId="0" applyFont="1" applyBorder="1" applyAlignment="1">
      <alignment horizontal="center"/>
    </xf>
    <xf numFmtId="0" fontId="122" fillId="0" borderId="205" xfId="0" applyFont="1" applyBorder="1" applyAlignment="1">
      <alignment horizontal="center"/>
    </xf>
    <xf numFmtId="0" fontId="120" fillId="0" borderId="208" xfId="0" applyFont="1" applyBorder="1" applyAlignment="1">
      <alignment horizontal="center"/>
    </xf>
    <xf numFmtId="0" fontId="121" fillId="27" borderId="202" xfId="0" applyFont="1" applyFill="1" applyBorder="1"/>
    <xf numFmtId="0" fontId="121" fillId="27" borderId="203" xfId="0" applyFont="1" applyFill="1" applyBorder="1"/>
    <xf numFmtId="0" fontId="124" fillId="27" borderId="206" xfId="0" applyFont="1" applyFill="1" applyBorder="1" applyAlignment="1">
      <alignment horizontal="left"/>
    </xf>
    <xf numFmtId="0" fontId="122" fillId="0" borderId="209" xfId="0" applyFont="1" applyBorder="1"/>
    <xf numFmtId="0" fontId="126" fillId="0" borderId="210" xfId="0" applyFont="1" applyBorder="1" applyAlignment="1">
      <alignment horizontal="center"/>
    </xf>
    <xf numFmtId="0" fontId="120" fillId="0" borderId="211" xfId="0" applyFont="1" applyBorder="1" applyAlignment="1">
      <alignment horizontal="left"/>
    </xf>
    <xf numFmtId="3" fontId="119" fillId="0" borderId="212" xfId="0" applyNumberFormat="1" applyFont="1" applyBorder="1"/>
    <xf numFmtId="3" fontId="122" fillId="0" borderId="213" xfId="0" applyNumberFormat="1" applyFont="1" applyBorder="1"/>
    <xf numFmtId="3" fontId="122" fillId="0" borderId="210" xfId="0" applyNumberFormat="1" applyFont="1" applyBorder="1"/>
    <xf numFmtId="3" fontId="122" fillId="0" borderId="209" xfId="0" applyNumberFormat="1" applyFont="1" applyBorder="1"/>
    <xf numFmtId="3" fontId="120" fillId="0" borderId="214" xfId="0" applyNumberFormat="1" applyFont="1" applyBorder="1"/>
    <xf numFmtId="0" fontId="122" fillId="0" borderId="202" xfId="0" applyFont="1" applyBorder="1"/>
    <xf numFmtId="0" fontId="122" fillId="0" borderId="203" xfId="0" applyFont="1" applyBorder="1"/>
    <xf numFmtId="0" fontId="122" fillId="0" borderId="206" xfId="0" applyFont="1" applyBorder="1" applyAlignment="1">
      <alignment horizontal="left"/>
    </xf>
    <xf numFmtId="3" fontId="119" fillId="0" borderId="207" xfId="0" applyNumberFormat="1" applyFont="1" applyBorder="1"/>
    <xf numFmtId="3" fontId="122" fillId="0" borderId="203" xfId="0" applyNumberFormat="1" applyFont="1" applyBorder="1"/>
    <xf numFmtId="3" fontId="122" fillId="0" borderId="205" xfId="0" applyNumberFormat="1" applyFont="1" applyBorder="1"/>
    <xf numFmtId="3" fontId="120" fillId="0" borderId="208" xfId="0" applyNumberFormat="1" applyFont="1" applyBorder="1"/>
    <xf numFmtId="0" fontId="119" fillId="28" borderId="215" xfId="0" applyFont="1" applyFill="1" applyBorder="1"/>
    <xf numFmtId="3" fontId="127" fillId="0" borderId="39" xfId="0" applyNumberFormat="1" applyFont="1" applyBorder="1"/>
    <xf numFmtId="3" fontId="120" fillId="0" borderId="39" xfId="0" applyNumberFormat="1" applyFont="1" applyBorder="1"/>
    <xf numFmtId="3" fontId="120" fillId="0" borderId="216" xfId="0" applyNumberFormat="1" applyFont="1" applyBorder="1"/>
    <xf numFmtId="3" fontId="120" fillId="0" borderId="38" xfId="0" applyNumberFormat="1" applyFont="1" applyBorder="1"/>
    <xf numFmtId="3" fontId="120" fillId="0" borderId="41" xfId="0" applyNumberFormat="1" applyFont="1" applyBorder="1"/>
    <xf numFmtId="3" fontId="120" fillId="0" borderId="42" xfId="0" applyNumberFormat="1" applyFont="1" applyBorder="1"/>
    <xf numFmtId="3" fontId="13" fillId="0" borderId="0" xfId="0" applyNumberFormat="1" applyFont="1" applyAlignment="1">
      <alignment vertical="center" wrapText="1"/>
    </xf>
    <xf numFmtId="3" fontId="93" fillId="0" borderId="39" xfId="0" applyNumberFormat="1" applyFont="1" applyBorder="1"/>
    <xf numFmtId="3" fontId="93" fillId="0" borderId="39" xfId="0" applyNumberFormat="1" applyFont="1" applyBorder="1"/>
    <xf numFmtId="0" fontId="0" fillId="0" borderId="0" xfId="0" applyAlignment="1">
      <alignment wrapText="1"/>
    </xf>
    <xf numFmtId="0" fontId="166" fillId="0" borderId="0" xfId="0" applyFont="1"/>
    <xf numFmtId="3" fontId="127" fillId="0" borderId="39" xfId="0" applyNumberFormat="1" applyFont="1" applyBorder="1"/>
    <xf numFmtId="3" fontId="127" fillId="0" borderId="39" xfId="0" applyNumberFormat="1" applyFont="1" applyFill="1" applyBorder="1"/>
    <xf numFmtId="3" fontId="120" fillId="0" borderId="225" xfId="0" applyNumberFormat="1" applyFont="1" applyBorder="1"/>
    <xf numFmtId="3" fontId="120" fillId="0" borderId="39" xfId="0" applyNumberFormat="1" applyFont="1" applyBorder="1"/>
    <xf numFmtId="3" fontId="120" fillId="0" borderId="38" xfId="0" applyNumberFormat="1" applyFont="1" applyBorder="1"/>
    <xf numFmtId="3" fontId="120" fillId="0" borderId="41" xfId="0" applyNumberFormat="1" applyFont="1" applyBorder="1"/>
    <xf numFmtId="3" fontId="120" fillId="0" borderId="42" xfId="0" applyNumberFormat="1" applyFont="1" applyBorder="1"/>
    <xf numFmtId="3" fontId="126" fillId="0" borderId="36" xfId="0" applyNumberFormat="1" applyFont="1" applyBorder="1"/>
    <xf numFmtId="3" fontId="126" fillId="0" borderId="25" xfId="0" applyNumberFormat="1" applyFont="1" applyBorder="1"/>
    <xf numFmtId="3" fontId="126" fillId="0" borderId="226" xfId="0" applyNumberFormat="1" applyFont="1" applyBorder="1"/>
    <xf numFmtId="3" fontId="126" fillId="0" borderId="25" xfId="0" applyNumberFormat="1" applyFont="1" applyBorder="1"/>
    <xf numFmtId="3" fontId="126" fillId="0" borderId="24" xfId="0" applyNumberFormat="1" applyFont="1" applyBorder="1"/>
    <xf numFmtId="3" fontId="126" fillId="0" borderId="36" xfId="0" applyNumberFormat="1" applyFont="1" applyBorder="1"/>
    <xf numFmtId="3" fontId="122" fillId="0" borderId="224" xfId="0" applyNumberFormat="1" applyFont="1" applyBorder="1"/>
    <xf numFmtId="3" fontId="122" fillId="0" borderId="223" xfId="0" applyNumberFormat="1" applyFont="1" applyBorder="1"/>
    <xf numFmtId="3" fontId="122" fillId="0" borderId="36" xfId="0" applyNumberFormat="1" applyFont="1" applyBorder="1"/>
    <xf numFmtId="3" fontId="122" fillId="0" borderId="25" xfId="0" applyNumberFormat="1" applyFont="1" applyBorder="1"/>
    <xf numFmtId="3" fontId="122" fillId="0" borderId="22" xfId="0" applyNumberFormat="1" applyFont="1" applyBorder="1"/>
    <xf numFmtId="3" fontId="122" fillId="0" borderId="23" xfId="0" applyNumberFormat="1" applyFont="1" applyBorder="1"/>
    <xf numFmtId="3" fontId="122" fillId="0" borderId="26" xfId="0" applyNumberFormat="1" applyFont="1" applyBorder="1"/>
    <xf numFmtId="3" fontId="122" fillId="0" borderId="40" xfId="0" applyNumberFormat="1" applyFont="1" applyBorder="1"/>
    <xf numFmtId="3" fontId="122" fillId="0" borderId="31" xfId="0" applyNumberFormat="1" applyFont="1" applyBorder="1"/>
    <xf numFmtId="3" fontId="122" fillId="0" borderId="40" xfId="0" applyNumberFormat="1" applyFont="1" applyFill="1" applyBorder="1"/>
    <xf numFmtId="3" fontId="122" fillId="0" borderId="226" xfId="0" applyNumberFormat="1" applyFont="1" applyFill="1" applyBorder="1"/>
    <xf numFmtId="3" fontId="122" fillId="0" borderId="26" xfId="0" applyNumberFormat="1" applyFont="1" applyBorder="1"/>
    <xf numFmtId="3" fontId="122" fillId="0" borderId="40" xfId="0" applyNumberFormat="1" applyFont="1" applyBorder="1"/>
    <xf numFmtId="0" fontId="119" fillId="28" borderId="231" xfId="0" applyFont="1" applyFill="1" applyBorder="1"/>
    <xf numFmtId="3" fontId="127" fillId="0" borderId="39" xfId="0" applyNumberFormat="1" applyFont="1" applyBorder="1"/>
    <xf numFmtId="3" fontId="127" fillId="0" borderId="39" xfId="0" applyNumberFormat="1" applyFont="1" applyFill="1" applyBorder="1"/>
    <xf numFmtId="3" fontId="120" fillId="0" borderId="230" xfId="0" applyNumberFormat="1" applyFont="1" applyBorder="1"/>
    <xf numFmtId="3" fontId="120" fillId="0" borderId="39" xfId="0" applyNumberFormat="1" applyFont="1" applyBorder="1"/>
    <xf numFmtId="3" fontId="120" fillId="0" borderId="38" xfId="0" applyNumberFormat="1" applyFont="1" applyBorder="1"/>
    <xf numFmtId="3" fontId="120" fillId="0" borderId="41" xfId="0" applyNumberFormat="1" applyFont="1" applyBorder="1"/>
    <xf numFmtId="3" fontId="120" fillId="0" borderId="42" xfId="0" applyNumberFormat="1" applyFont="1" applyBorder="1"/>
    <xf numFmtId="3" fontId="126" fillId="0" borderId="36" xfId="0" applyNumberFormat="1" applyFont="1" applyBorder="1"/>
    <xf numFmtId="3" fontId="126" fillId="0" borderId="25" xfId="0" applyNumberFormat="1" applyFont="1" applyBorder="1"/>
    <xf numFmtId="3" fontId="126" fillId="0" borderId="36" xfId="0" applyNumberFormat="1" applyFont="1" applyFill="1" applyBorder="1"/>
    <xf numFmtId="3" fontId="126" fillId="0" borderId="25" xfId="0" applyNumberFormat="1" applyFont="1" applyBorder="1"/>
    <xf numFmtId="3" fontId="126" fillId="0" borderId="24" xfId="0" applyNumberFormat="1" applyFont="1" applyBorder="1"/>
    <xf numFmtId="3" fontId="122" fillId="0" borderId="229" xfId="0" applyNumberFormat="1" applyFont="1" applyBorder="1"/>
    <xf numFmtId="3" fontId="122" fillId="0" borderId="228" xfId="0" applyNumberFormat="1" applyFont="1" applyBorder="1"/>
    <xf numFmtId="3" fontId="122" fillId="0" borderId="36" xfId="0" applyNumberFormat="1" applyFont="1" applyBorder="1"/>
    <xf numFmtId="3" fontId="122" fillId="0" borderId="25" xfId="0" applyNumberFormat="1" applyFont="1" applyBorder="1"/>
    <xf numFmtId="3" fontId="122" fillId="0" borderId="24" xfId="0" applyNumberFormat="1" applyFont="1" applyBorder="1"/>
    <xf numFmtId="3" fontId="122" fillId="0" borderId="23" xfId="0" applyNumberFormat="1" applyFont="1" applyBorder="1"/>
    <xf numFmtId="3" fontId="122" fillId="0" borderId="26" xfId="0" applyNumberFormat="1" applyFont="1" applyBorder="1"/>
    <xf numFmtId="3" fontId="122" fillId="0" borderId="40" xfId="0" applyNumberFormat="1" applyFont="1" applyBorder="1"/>
    <xf numFmtId="3" fontId="122" fillId="0" borderId="30" xfId="0" applyNumberFormat="1" applyFont="1" applyBorder="1"/>
    <xf numFmtId="3" fontId="122" fillId="0" borderId="31" xfId="0" applyNumberFormat="1" applyFont="1" applyBorder="1"/>
    <xf numFmtId="3" fontId="122" fillId="0" borderId="22" xfId="0" applyNumberFormat="1" applyFont="1" applyFill="1" applyBorder="1"/>
    <xf numFmtId="3" fontId="122" fillId="0" borderId="26" xfId="0" applyNumberFormat="1" applyFont="1" applyFill="1" applyBorder="1"/>
    <xf numFmtId="3" fontId="122" fillId="0" borderId="26" xfId="0" applyNumberFormat="1" applyFont="1" applyBorder="1"/>
    <xf numFmtId="3" fontId="122" fillId="0" borderId="40" xfId="0" applyNumberFormat="1" applyFont="1" applyBorder="1"/>
    <xf numFmtId="3" fontId="127" fillId="0" borderId="39" xfId="0" applyNumberFormat="1" applyFont="1" applyBorder="1"/>
    <xf numFmtId="3" fontId="120" fillId="0" borderId="230" xfId="0" applyNumberFormat="1" applyFont="1" applyBorder="1"/>
    <xf numFmtId="3" fontId="120" fillId="0" borderId="39" xfId="0" applyNumberFormat="1" applyFont="1" applyBorder="1"/>
    <xf numFmtId="3" fontId="120" fillId="0" borderId="38" xfId="0" applyNumberFormat="1" applyFont="1" applyBorder="1"/>
    <xf numFmtId="3" fontId="120" fillId="0" borderId="41" xfId="0" applyNumberFormat="1" applyFont="1" applyBorder="1"/>
    <xf numFmtId="3" fontId="120" fillId="0" borderId="42" xfId="0" applyNumberFormat="1" applyFont="1" applyBorder="1"/>
    <xf numFmtId="3" fontId="126" fillId="0" borderId="36" xfId="0" applyNumberFormat="1" applyFont="1" applyBorder="1"/>
    <xf numFmtId="3" fontId="126" fillId="0" borderId="25" xfId="0" applyNumberFormat="1" applyFont="1" applyBorder="1"/>
    <xf numFmtId="3" fontId="168" fillId="0" borderId="25" xfId="0" applyNumberFormat="1" applyFont="1" applyBorder="1"/>
    <xf numFmtId="3" fontId="126" fillId="0" borderId="25" xfId="0" applyNumberFormat="1" applyFont="1" applyBorder="1"/>
    <xf numFmtId="3" fontId="126" fillId="0" borderId="24" xfId="0" applyNumberFormat="1" applyFont="1" applyBorder="1"/>
    <xf numFmtId="3" fontId="122" fillId="0" borderId="229" xfId="0" applyNumberFormat="1" applyFont="1" applyBorder="1"/>
    <xf numFmtId="3" fontId="122" fillId="0" borderId="228" xfId="0" applyNumberFormat="1" applyFont="1" applyBorder="1"/>
    <xf numFmtId="3" fontId="122" fillId="0" borderId="36" xfId="0" applyNumberFormat="1" applyFont="1" applyBorder="1"/>
    <xf numFmtId="3" fontId="122" fillId="0" borderId="25" xfId="0" applyNumberFormat="1" applyFont="1" applyBorder="1"/>
    <xf numFmtId="3" fontId="122" fillId="0" borderId="24" xfId="0" applyNumberFormat="1" applyFont="1" applyBorder="1"/>
    <xf numFmtId="3" fontId="122" fillId="0" borderId="22" xfId="0" applyNumberFormat="1" applyFont="1" applyBorder="1"/>
    <xf numFmtId="3" fontId="122" fillId="0" borderId="23" xfId="0" applyNumberFormat="1" applyFont="1" applyBorder="1"/>
    <xf numFmtId="3" fontId="122" fillId="0" borderId="26" xfId="0" applyNumberFormat="1" applyFont="1" applyBorder="1"/>
    <xf numFmtId="3" fontId="122" fillId="0" borderId="40" xfId="0" applyNumberFormat="1" applyFont="1" applyBorder="1"/>
    <xf numFmtId="3" fontId="122" fillId="0" borderId="30" xfId="0" applyNumberFormat="1" applyFont="1" applyBorder="1"/>
    <xf numFmtId="3" fontId="122" fillId="0" borderId="31" xfId="0" applyNumberFormat="1" applyFont="1" applyBorder="1"/>
    <xf numFmtId="3" fontId="122" fillId="0" borderId="40" xfId="0" applyNumberFormat="1" applyFont="1" applyBorder="1"/>
    <xf numFmtId="3" fontId="122" fillId="0" borderId="26" xfId="0" applyNumberFormat="1" applyFont="1" applyBorder="1"/>
    <xf numFmtId="3" fontId="122" fillId="0" borderId="40" xfId="0" applyNumberFormat="1" applyFont="1" applyBorder="1"/>
    <xf numFmtId="4" fontId="9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34" borderId="0" xfId="0" applyFont="1" applyFill="1" applyAlignment="1">
      <alignment horizontal="center"/>
    </xf>
    <xf numFmtId="0" fontId="2" fillId="34" borderId="0" xfId="0" applyFont="1" applyFill="1" applyAlignment="1">
      <alignment horizontal="center"/>
    </xf>
    <xf numFmtId="0" fontId="78" fillId="0" borderId="0" xfId="0" applyFont="1" applyFill="1" applyAlignment="1">
      <alignment wrapText="1"/>
    </xf>
    <xf numFmtId="0" fontId="79" fillId="0" borderId="0" xfId="0" applyFont="1" applyFill="1" applyAlignment="1">
      <alignment wrapText="1"/>
    </xf>
    <xf numFmtId="0" fontId="4" fillId="0" borderId="169" xfId="0" applyFont="1" applyBorder="1" applyAlignment="1">
      <alignment horizontal="center"/>
    </xf>
    <xf numFmtId="0" fontId="0" fillId="0" borderId="170" xfId="0" applyBorder="1" applyAlignment="1">
      <alignment horizontal="center"/>
    </xf>
    <xf numFmtId="0" fontId="0" fillId="0" borderId="171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134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5" fillId="0" borderId="170" xfId="0" applyFont="1" applyBorder="1" applyAlignment="1">
      <alignment horizontal="center"/>
    </xf>
    <xf numFmtId="0" fontId="162" fillId="0" borderId="169" xfId="0" applyFont="1" applyBorder="1" applyAlignment="1">
      <alignment horizontal="center"/>
    </xf>
    <xf numFmtId="0" fontId="133" fillId="0" borderId="0" xfId="0" applyFont="1" applyAlignment="1">
      <alignment horizontal="left" vertical="center" wrapText="1"/>
    </xf>
    <xf numFmtId="0" fontId="162" fillId="0" borderId="5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2" fillId="0" borderId="34" xfId="0" applyFont="1" applyBorder="1" applyAlignment="1">
      <alignment horizontal="center"/>
    </xf>
    <xf numFmtId="3" fontId="20" fillId="0" borderId="21" xfId="0" applyNumberFormat="1" applyFont="1" applyBorder="1" applyAlignment="1">
      <alignment horizontal="center" vertical="center" wrapText="1"/>
    </xf>
    <xf numFmtId="0" fontId="140" fillId="0" borderId="16" xfId="0" applyFont="1" applyBorder="1" applyAlignment="1">
      <alignment horizontal="center"/>
    </xf>
    <xf numFmtId="0" fontId="140" fillId="0" borderId="32" xfId="0" applyFont="1" applyBorder="1" applyAlignment="1">
      <alignment horizontal="center"/>
    </xf>
    <xf numFmtId="0" fontId="132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 wrapText="1"/>
    </xf>
    <xf numFmtId="0" fontId="15" fillId="0" borderId="84" xfId="0" applyFont="1" applyBorder="1" applyAlignment="1">
      <alignment horizontal="center"/>
    </xf>
    <xf numFmtId="0" fontId="136" fillId="0" borderId="59" xfId="0" applyFont="1" applyBorder="1" applyAlignment="1">
      <alignment horizontal="center"/>
    </xf>
    <xf numFmtId="0" fontId="119" fillId="0" borderId="16" xfId="0" applyFont="1" applyBorder="1" applyAlignment="1">
      <alignment horizontal="center"/>
    </xf>
    <xf numFmtId="0" fontId="119" fillId="0" borderId="32" xfId="0" applyFont="1" applyBorder="1" applyAlignment="1">
      <alignment horizontal="center"/>
    </xf>
    <xf numFmtId="0" fontId="122" fillId="0" borderId="73" xfId="0" applyFont="1" applyBorder="1" applyAlignment="1">
      <alignment horizontal="center"/>
    </xf>
    <xf numFmtId="0" fontId="122" fillId="0" borderId="22" xfId="0" applyFont="1" applyBorder="1" applyAlignment="1">
      <alignment horizontal="center"/>
    </xf>
    <xf numFmtId="0" fontId="122" fillId="0" borderId="64" xfId="0" applyFont="1" applyBorder="1" applyAlignment="1">
      <alignment horizontal="center"/>
    </xf>
    <xf numFmtId="0" fontId="16" fillId="0" borderId="203" xfId="0" applyFont="1" applyBorder="1" applyAlignment="1">
      <alignment horizontal="center"/>
    </xf>
    <xf numFmtId="0" fontId="14" fillId="0" borderId="204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20" fillId="0" borderId="2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3" fontId="20" fillId="0" borderId="21" xfId="0" applyNumberFormat="1" applyFont="1" applyBorder="1" applyAlignment="1">
      <alignment horizontal="center" wrapText="1"/>
    </xf>
    <xf numFmtId="0" fontId="136" fillId="0" borderId="59" xfId="62" applyFont="1" applyBorder="1" applyAlignment="1">
      <alignment horizontal="center"/>
    </xf>
    <xf numFmtId="0" fontId="119" fillId="0" borderId="16" xfId="62" applyFont="1" applyBorder="1" applyAlignment="1">
      <alignment horizontal="center"/>
    </xf>
    <xf numFmtId="0" fontId="119" fillId="0" borderId="32" xfId="62" applyFont="1" applyBorder="1" applyAlignment="1">
      <alignment horizontal="center"/>
    </xf>
    <xf numFmtId="0" fontId="122" fillId="0" borderId="73" xfId="62" applyFont="1" applyBorder="1" applyAlignment="1">
      <alignment horizontal="center"/>
    </xf>
    <xf numFmtId="0" fontId="122" fillId="0" borderId="22" xfId="62" applyFont="1" applyBorder="1" applyAlignment="1">
      <alignment horizontal="center"/>
    </xf>
    <xf numFmtId="0" fontId="122" fillId="0" borderId="64" xfId="62" applyFont="1" applyBorder="1" applyAlignment="1">
      <alignment horizontal="center"/>
    </xf>
  </cellXfs>
  <cellStyles count="482">
    <cellStyle name="20 % – Zvýraznění1 2" xfId="1"/>
    <cellStyle name="20 % – Zvýraznění1 3" xfId="2"/>
    <cellStyle name="20 % – Zvýraznění2 2" xfId="3"/>
    <cellStyle name="20 % – Zvýraznění2 3" xfId="4"/>
    <cellStyle name="20 % – Zvýraznění3 2" xfId="5"/>
    <cellStyle name="20 % – Zvýraznění3 3" xfId="6"/>
    <cellStyle name="20 % – Zvýraznění4 2" xfId="7"/>
    <cellStyle name="20 % – Zvýraznění4 3" xfId="8"/>
    <cellStyle name="20 % – Zvýraznění5 2" xfId="9"/>
    <cellStyle name="20 % – Zvýraznění5 3" xfId="10"/>
    <cellStyle name="20 % – Zvýraznění6 2" xfId="11"/>
    <cellStyle name="20 % – Zvýraznění6 3" xfId="12"/>
    <cellStyle name="40 % – Zvýraznění1 2" xfId="13"/>
    <cellStyle name="40 % – Zvýraznění1 3" xfId="14"/>
    <cellStyle name="40 % – Zvýraznění2 2" xfId="15"/>
    <cellStyle name="40 % – Zvýraznění2 3" xfId="16"/>
    <cellStyle name="40 % – Zvýraznění3 2" xfId="17"/>
    <cellStyle name="40 % – Zvýraznění3 3" xfId="18"/>
    <cellStyle name="40 % – Zvýraznění4 2" xfId="19"/>
    <cellStyle name="40 % – Zvýraznění4 3" xfId="20"/>
    <cellStyle name="40 % – Zvýraznění5 2" xfId="21"/>
    <cellStyle name="40 % – Zvýraznění5 3" xfId="22"/>
    <cellStyle name="40 % – Zvýraznění6 2" xfId="23"/>
    <cellStyle name="40 % – Zvýraznění6 3" xfId="24"/>
    <cellStyle name="60 % – Zvýraznění1 2" xfId="25"/>
    <cellStyle name="60 % – Zvýraznění1 3" xfId="26"/>
    <cellStyle name="60 % – Zvýraznění2 2" xfId="27"/>
    <cellStyle name="60 % – Zvýraznění2 3" xfId="28"/>
    <cellStyle name="60 % – Zvýraznění3 2" xfId="29"/>
    <cellStyle name="60 % – Zvýraznění3 3" xfId="30"/>
    <cellStyle name="60 % – Zvýraznění4 2" xfId="31"/>
    <cellStyle name="60 % – Zvýraznění4 3" xfId="32"/>
    <cellStyle name="60 % – Zvýraznění5 2" xfId="33"/>
    <cellStyle name="60 % – Zvýraznění5 3" xfId="34"/>
    <cellStyle name="60 % – Zvýraznění6 2" xfId="35"/>
    <cellStyle name="60 % – Zvýraznění6 3" xfId="36"/>
    <cellStyle name="Celkem 2" xfId="37"/>
    <cellStyle name="Celkem 2 2" xfId="128"/>
    <cellStyle name="Celkem 2 2 2" xfId="196"/>
    <cellStyle name="Celkem 2 2 2 2" xfId="283"/>
    <cellStyle name="Celkem 2 2 2 3" xfId="339"/>
    <cellStyle name="Celkem 2 2 2 4" xfId="395"/>
    <cellStyle name="Celkem 2 2 2 5" xfId="455"/>
    <cellStyle name="Celkem 2 2 3" xfId="164"/>
    <cellStyle name="Celkem 2 2 3 2" xfId="253"/>
    <cellStyle name="Celkem 2 2 3 3" xfId="226"/>
    <cellStyle name="Celkem 2 2 3 4" xfId="243"/>
    <cellStyle name="Celkem 2 2 3 5" xfId="425"/>
    <cellStyle name="Celkem 2 2 4" xfId="184"/>
    <cellStyle name="Celkem 2 2 4 2" xfId="271"/>
    <cellStyle name="Celkem 2 2 4 3" xfId="327"/>
    <cellStyle name="Celkem 2 2 4 4" xfId="383"/>
    <cellStyle name="Celkem 2 2 4 5" xfId="443"/>
    <cellStyle name="Celkem 2 2 5" xfId="247"/>
    <cellStyle name="Celkem 2 3" xfId="173"/>
    <cellStyle name="Celkem 2 3 2" xfId="262"/>
    <cellStyle name="Celkem 2 3 3" xfId="318"/>
    <cellStyle name="Celkem 2 3 4" xfId="374"/>
    <cellStyle name="Celkem 2 3 5" xfId="434"/>
    <cellStyle name="Celkem 2 4" xfId="178"/>
    <cellStyle name="Celkem 2 4 2" xfId="265"/>
    <cellStyle name="Celkem 2 4 3" xfId="321"/>
    <cellStyle name="Celkem 2 4 4" xfId="377"/>
    <cellStyle name="Celkem 2 4 5" xfId="437"/>
    <cellStyle name="Celkem 2 5" xfId="221"/>
    <cellStyle name="Celkem 2 5 2" xfId="307"/>
    <cellStyle name="Celkem 2 5 3" xfId="363"/>
    <cellStyle name="Celkem 2 5 4" xfId="419"/>
    <cellStyle name="Celkem 2 5 5" xfId="479"/>
    <cellStyle name="Celkem 3" xfId="38"/>
    <cellStyle name="Celkem 3 2" xfId="129"/>
    <cellStyle name="Celkem 3 2 2" xfId="197"/>
    <cellStyle name="Celkem 3 2 2 2" xfId="284"/>
    <cellStyle name="Celkem 3 2 2 3" xfId="340"/>
    <cellStyle name="Celkem 3 2 2 4" xfId="396"/>
    <cellStyle name="Celkem 3 2 2 5" xfId="456"/>
    <cellStyle name="Celkem 3 2 3" xfId="163"/>
    <cellStyle name="Celkem 3 2 3 2" xfId="252"/>
    <cellStyle name="Celkem 3 2 3 3" xfId="227"/>
    <cellStyle name="Celkem 3 2 3 4" xfId="242"/>
    <cellStyle name="Celkem 3 2 3 5" xfId="424"/>
    <cellStyle name="Celkem 3 2 4" xfId="161"/>
    <cellStyle name="Celkem 3 2 4 2" xfId="250"/>
    <cellStyle name="Celkem 3 2 4 3" xfId="229"/>
    <cellStyle name="Celkem 3 2 4 4" xfId="241"/>
    <cellStyle name="Celkem 3 2 4 5" xfId="422"/>
    <cellStyle name="Celkem 3 2 5" xfId="249"/>
    <cellStyle name="Celkem 3 3" xfId="174"/>
    <cellStyle name="Celkem 3 3 2" xfId="263"/>
    <cellStyle name="Celkem 3 3 3" xfId="319"/>
    <cellStyle name="Celkem 3 3 4" xfId="375"/>
    <cellStyle name="Celkem 3 3 5" xfId="435"/>
    <cellStyle name="Celkem 3 4" xfId="177"/>
    <cellStyle name="Celkem 3 4 2" xfId="264"/>
    <cellStyle name="Celkem 3 4 3" xfId="320"/>
    <cellStyle name="Celkem 3 4 4" xfId="376"/>
    <cellStyle name="Celkem 3 4 5" xfId="436"/>
    <cellStyle name="Celkem 3 5" xfId="219"/>
    <cellStyle name="Celkem 3 5 2" xfId="305"/>
    <cellStyle name="Celkem 3 5 3" xfId="361"/>
    <cellStyle name="Celkem 3 5 4" xfId="417"/>
    <cellStyle name="Celkem 3 5 5" xfId="477"/>
    <cellStyle name="Comma 2" xfId="39"/>
    <cellStyle name="Čárka" xfId="40" builtinId="3"/>
    <cellStyle name="Čárka 2" xfId="141"/>
    <cellStyle name="Čárka 2 2" xfId="144"/>
    <cellStyle name="Čárka 2 3" xfId="157"/>
    <cellStyle name="Čárka 3" xfId="145"/>
    <cellStyle name="Hypertextový odkaz" xfId="123" builtinId="8" hidden="1"/>
    <cellStyle name="Hypertextový odkaz 2" xfId="41"/>
    <cellStyle name="Chybně" xfId="127"/>
    <cellStyle name="Chybně 2" xfId="42"/>
    <cellStyle name="Chybně 3" xfId="43"/>
    <cellStyle name="Kontrolní buňka 2" xfId="44"/>
    <cellStyle name="Kontrolní buňka 3" xfId="45"/>
    <cellStyle name="Nadpis 1 2" xfId="46"/>
    <cellStyle name="Nadpis 1 3" xfId="47"/>
    <cellStyle name="Nadpis 2 2" xfId="48"/>
    <cellStyle name="Nadpis 2 3" xfId="49"/>
    <cellStyle name="Nadpis 3 2" xfId="50"/>
    <cellStyle name="Nadpis 3 2 2" xfId="130"/>
    <cellStyle name="Nadpis 3 2 3" xfId="210"/>
    <cellStyle name="Nadpis 3 3" xfId="51"/>
    <cellStyle name="Nadpis 3 3 2" xfId="131"/>
    <cellStyle name="Nadpis 3 3 2 2" xfId="176"/>
    <cellStyle name="Nadpis 3 3 3" xfId="175"/>
    <cellStyle name="Nadpis 3 3 4" xfId="146"/>
    <cellStyle name="Nadpis 4 2" xfId="52"/>
    <cellStyle name="Nadpis 4 3" xfId="53"/>
    <cellStyle name="Název 2" xfId="54"/>
    <cellStyle name="Název 3" xfId="55"/>
    <cellStyle name="Neutrální 2" xfId="56"/>
    <cellStyle name="Neutrální 3" xfId="57"/>
    <cellStyle name="Normal 2" xfId="58"/>
    <cellStyle name="Normal 3" xfId="59"/>
    <cellStyle name="Normální" xfId="0" builtinId="0"/>
    <cellStyle name="Normální 10" xfId="60"/>
    <cellStyle name="Normální 11" xfId="61"/>
    <cellStyle name="Normální 12" xfId="62"/>
    <cellStyle name="Normální 12 2" xfId="132"/>
    <cellStyle name="Normální 13" xfId="63"/>
    <cellStyle name="Normální 14" xfId="143"/>
    <cellStyle name="Normální 15" xfId="139"/>
    <cellStyle name="normální 2" xfId="64"/>
    <cellStyle name="Normální 2 10" xfId="126"/>
    <cellStyle name="Normální 2 11" xfId="140"/>
    <cellStyle name="normální 2 2" xfId="65"/>
    <cellStyle name="normální 2 3" xfId="66"/>
    <cellStyle name="normální 2 3 2" xfId="67"/>
    <cellStyle name="normální 2 3 2 2" xfId="68"/>
    <cellStyle name="normální 2 3 2_PV III. Rozpis rozpočtu VŠ 2011_final_PV" xfId="69"/>
    <cellStyle name="normální 2 3_PV III. Rozpis rozpočtu VŠ 2011_final_PV" xfId="70"/>
    <cellStyle name="normální 2 4" xfId="71"/>
    <cellStyle name="normální 2 4 2" xfId="72"/>
    <cellStyle name="normální 2 4_PV III. Rozpis rozpočtu VŠ 2011_final_PV" xfId="73"/>
    <cellStyle name="normální 2 5" xfId="74"/>
    <cellStyle name="normální 2 6" xfId="147"/>
    <cellStyle name="normální 2 7" xfId="149"/>
    <cellStyle name="Normální 2 8" xfId="153"/>
    <cellStyle name="Normální 2 9" xfId="159"/>
    <cellStyle name="normální 2_CP2012" xfId="75"/>
    <cellStyle name="normální 3" xfId="76"/>
    <cellStyle name="normální 3 2" xfId="77"/>
    <cellStyle name="Normální 3 2 2" xfId="156"/>
    <cellStyle name="Normální 3 3" xfId="154"/>
    <cellStyle name="Normální 3 4" xfId="160"/>
    <cellStyle name="normální 3_CP2012" xfId="78"/>
    <cellStyle name="normální 4" xfId="79"/>
    <cellStyle name="normální 4 2" xfId="80"/>
    <cellStyle name="Normální 4 3" xfId="152"/>
    <cellStyle name="Normální 4 4" xfId="158"/>
    <cellStyle name="normální 4_PV Rozpis rozpočtu VŠ 2011 III - tabulkové přílohy" xfId="81"/>
    <cellStyle name="Normální 5" xfId="82"/>
    <cellStyle name="normální 5 2" xfId="83"/>
    <cellStyle name="Normální 6" xfId="84"/>
    <cellStyle name="Normální 6 2" xfId="85"/>
    <cellStyle name="normální 7" xfId="86"/>
    <cellStyle name="Normální 8" xfId="87"/>
    <cellStyle name="Normální 8 2" xfId="88"/>
    <cellStyle name="Normální 9" xfId="89"/>
    <cellStyle name="normální_List1" xfId="90"/>
    <cellStyle name="normální_rozpocet_2011_INV_AS" xfId="125"/>
    <cellStyle name="Použitý hypertextový odkaz" xfId="124" builtinId="9" hidden="1"/>
    <cellStyle name="Poznámka 2" xfId="91"/>
    <cellStyle name="Poznámka 2 2" xfId="133"/>
    <cellStyle name="Poznámka 2 2 2" xfId="198"/>
    <cellStyle name="Poznámka 2 2 2 2" xfId="285"/>
    <cellStyle name="Poznámka 2 2 2 3" xfId="341"/>
    <cellStyle name="Poznámka 2 2 2 4" xfId="397"/>
    <cellStyle name="Poznámka 2 2 2 5" xfId="457"/>
    <cellStyle name="Poznámka 2 2 3" xfId="211"/>
    <cellStyle name="Poznámka 2 2 3 2" xfId="297"/>
    <cellStyle name="Poznámka 2 2 3 3" xfId="353"/>
    <cellStyle name="Poznámka 2 2 3 4" xfId="409"/>
    <cellStyle name="Poznámka 2 2 3 5" xfId="469"/>
    <cellStyle name="Poznámka 2 2 4" xfId="185"/>
    <cellStyle name="Poznámka 2 2 4 2" xfId="272"/>
    <cellStyle name="Poznámka 2 2 4 3" xfId="328"/>
    <cellStyle name="Poznámka 2 2 4 4" xfId="384"/>
    <cellStyle name="Poznámka 2 2 4 5" xfId="444"/>
    <cellStyle name="Poznámka 2 2 5" xfId="224"/>
    <cellStyle name="Poznámka 2 3" xfId="182"/>
    <cellStyle name="Poznámka 2 3 2" xfId="269"/>
    <cellStyle name="Poznámka 2 3 3" xfId="325"/>
    <cellStyle name="Poznámka 2 3 4" xfId="381"/>
    <cellStyle name="Poznámka 2 3 5" xfId="441"/>
    <cellStyle name="Poznámka 2 4" xfId="172"/>
    <cellStyle name="Poznámka 2 4 2" xfId="261"/>
    <cellStyle name="Poznámka 2 4 3" xfId="317"/>
    <cellStyle name="Poznámka 2 4 4" xfId="373"/>
    <cellStyle name="Poznámka 2 4 5" xfId="433"/>
    <cellStyle name="Poznámka 2 5" xfId="207"/>
    <cellStyle name="Poznámka 2 5 2" xfId="294"/>
    <cellStyle name="Poznámka 2 5 3" xfId="350"/>
    <cellStyle name="Poznámka 2 5 4" xfId="406"/>
    <cellStyle name="Poznámka 2 5 5" xfId="466"/>
    <cellStyle name="Poznámka 2 6" xfId="230"/>
    <cellStyle name="Poznámka 3" xfId="92"/>
    <cellStyle name="Poznámka 3 2" xfId="134"/>
    <cellStyle name="Poznámka 3 2 2" xfId="199"/>
    <cellStyle name="Poznámka 3 2 2 2" xfId="286"/>
    <cellStyle name="Poznámka 3 2 2 3" xfId="342"/>
    <cellStyle name="Poznámka 3 2 2 4" xfId="398"/>
    <cellStyle name="Poznámka 3 2 2 5" xfId="458"/>
    <cellStyle name="Poznámka 3 2 3" xfId="212"/>
    <cellStyle name="Poznámka 3 2 3 2" xfId="298"/>
    <cellStyle name="Poznámka 3 2 3 3" xfId="354"/>
    <cellStyle name="Poznámka 3 2 3 4" xfId="410"/>
    <cellStyle name="Poznámka 3 2 3 5" xfId="470"/>
    <cellStyle name="Poznámka 3 2 4" xfId="186"/>
    <cellStyle name="Poznámka 3 2 4 2" xfId="273"/>
    <cellStyle name="Poznámka 3 2 4 3" xfId="329"/>
    <cellStyle name="Poznámka 3 2 4 4" xfId="385"/>
    <cellStyle name="Poznámka 3 2 4 5" xfId="445"/>
    <cellStyle name="Poznámka 3 2 5" xfId="225"/>
    <cellStyle name="Poznámka 3 3" xfId="183"/>
    <cellStyle name="Poznámka 3 3 2" xfId="270"/>
    <cellStyle name="Poznámka 3 3 3" xfId="326"/>
    <cellStyle name="Poznámka 3 3 4" xfId="382"/>
    <cellStyle name="Poznámka 3 3 5" xfId="442"/>
    <cellStyle name="Poznámka 3 4" xfId="171"/>
    <cellStyle name="Poznámka 3 4 2" xfId="260"/>
    <cellStyle name="Poznámka 3 4 3" xfId="316"/>
    <cellStyle name="Poznámka 3 4 4" xfId="372"/>
    <cellStyle name="Poznámka 3 4 5" xfId="432"/>
    <cellStyle name="Poznámka 3 5" xfId="220"/>
    <cellStyle name="Poznámka 3 5 2" xfId="306"/>
    <cellStyle name="Poznámka 3 5 3" xfId="362"/>
    <cellStyle name="Poznámka 3 5 4" xfId="418"/>
    <cellStyle name="Poznámka 3 5 5" xfId="478"/>
    <cellStyle name="Poznámka 3 6" xfId="231"/>
    <cellStyle name="procent 2" xfId="93"/>
    <cellStyle name="procent 3" xfId="94"/>
    <cellStyle name="procent 4" xfId="95"/>
    <cellStyle name="Procenta 2" xfId="96"/>
    <cellStyle name="Procenta 2 2" xfId="148"/>
    <cellStyle name="Procenta 2 3" xfId="142"/>
    <cellStyle name="Propojená buňka 2" xfId="97"/>
    <cellStyle name="Propojená buňka 3" xfId="98"/>
    <cellStyle name="Sledovaný hypertextový odkaz" xfId="155"/>
    <cellStyle name="Správně 2" xfId="99"/>
    <cellStyle name="Správně 3" xfId="100"/>
    <cellStyle name="Text upozornění 2" xfId="101"/>
    <cellStyle name="Text upozornění 3" xfId="102"/>
    <cellStyle name="Vstup 2" xfId="103"/>
    <cellStyle name="Vstup 2 2" xfId="135"/>
    <cellStyle name="Vstup 2 2 2" xfId="200"/>
    <cellStyle name="Vstup 2 2 2 2" xfId="287"/>
    <cellStyle name="Vstup 2 2 2 3" xfId="343"/>
    <cellStyle name="Vstup 2 2 2 4" xfId="399"/>
    <cellStyle name="Vstup 2 2 2 5" xfId="459"/>
    <cellStyle name="Vstup 2 2 3" xfId="213"/>
    <cellStyle name="Vstup 2 2 3 2" xfId="299"/>
    <cellStyle name="Vstup 2 2 3 3" xfId="355"/>
    <cellStyle name="Vstup 2 2 3 4" xfId="411"/>
    <cellStyle name="Vstup 2 2 3 5" xfId="471"/>
    <cellStyle name="Vstup 2 2 4" xfId="208"/>
    <cellStyle name="Vstup 2 2 4 2" xfId="295"/>
    <cellStyle name="Vstup 2 2 4 3" xfId="351"/>
    <cellStyle name="Vstup 2 2 4 4" xfId="407"/>
    <cellStyle name="Vstup 2 2 4 5" xfId="467"/>
    <cellStyle name="Vstup 2 2 5" xfId="248"/>
    <cellStyle name="Vstup 2 3" xfId="190"/>
    <cellStyle name="Vstup 2 3 2" xfId="277"/>
    <cellStyle name="Vstup 2 3 3" xfId="333"/>
    <cellStyle name="Vstup 2 3 4" xfId="389"/>
    <cellStyle name="Vstup 2 3 5" xfId="449"/>
    <cellStyle name="Vstup 2 4" xfId="170"/>
    <cellStyle name="Vstup 2 4 2" xfId="259"/>
    <cellStyle name="Vstup 2 4 3" xfId="315"/>
    <cellStyle name="Vstup 2 4 4" xfId="371"/>
    <cellStyle name="Vstup 2 4 5" xfId="431"/>
    <cellStyle name="Vstup 2 5" xfId="206"/>
    <cellStyle name="Vstup 2 5 2" xfId="293"/>
    <cellStyle name="Vstup 2 5 3" xfId="349"/>
    <cellStyle name="Vstup 2 5 4" xfId="405"/>
    <cellStyle name="Vstup 2 5 5" xfId="465"/>
    <cellStyle name="Vstup 2 6" xfId="232"/>
    <cellStyle name="Vstup 3" xfId="104"/>
    <cellStyle name="Vstup 3 2" xfId="136"/>
    <cellStyle name="Vstup 3 2 2" xfId="201"/>
    <cellStyle name="Vstup 3 2 2 2" xfId="288"/>
    <cellStyle name="Vstup 3 2 2 3" xfId="344"/>
    <cellStyle name="Vstup 3 2 2 4" xfId="400"/>
    <cellStyle name="Vstup 3 2 2 5" xfId="460"/>
    <cellStyle name="Vstup 3 2 3" xfId="214"/>
    <cellStyle name="Vstup 3 2 3 2" xfId="300"/>
    <cellStyle name="Vstup 3 2 3 3" xfId="356"/>
    <cellStyle name="Vstup 3 2 3 4" xfId="412"/>
    <cellStyle name="Vstup 3 2 3 5" xfId="472"/>
    <cellStyle name="Vstup 3 2 4" xfId="187"/>
    <cellStyle name="Vstup 3 2 4 2" xfId="274"/>
    <cellStyle name="Vstup 3 2 4 3" xfId="330"/>
    <cellStyle name="Vstup 3 2 4 4" xfId="386"/>
    <cellStyle name="Vstup 3 2 4 5" xfId="446"/>
    <cellStyle name="Vstup 3 2 5" xfId="238"/>
    <cellStyle name="Vstup 3 3" xfId="191"/>
    <cellStyle name="Vstup 3 3 2" xfId="278"/>
    <cellStyle name="Vstup 3 3 3" xfId="334"/>
    <cellStyle name="Vstup 3 3 4" xfId="390"/>
    <cellStyle name="Vstup 3 3 5" xfId="450"/>
    <cellStyle name="Vstup 3 4" xfId="169"/>
    <cellStyle name="Vstup 3 4 2" xfId="258"/>
    <cellStyle name="Vstup 3 4 3" xfId="314"/>
    <cellStyle name="Vstup 3 4 4" xfId="370"/>
    <cellStyle name="Vstup 3 4 5" xfId="430"/>
    <cellStyle name="Vstup 3 5" xfId="209"/>
    <cellStyle name="Vstup 3 5 2" xfId="296"/>
    <cellStyle name="Vstup 3 5 3" xfId="352"/>
    <cellStyle name="Vstup 3 5 4" xfId="408"/>
    <cellStyle name="Vstup 3 5 5" xfId="468"/>
    <cellStyle name="Vstup 3 6" xfId="233"/>
    <cellStyle name="Výpočet 2" xfId="105"/>
    <cellStyle name="Výpočet 2 2" xfId="137"/>
    <cellStyle name="Výpočet 2 2 2" xfId="202"/>
    <cellStyle name="Výpočet 2 2 2 2" xfId="289"/>
    <cellStyle name="Výpočet 2 2 2 3" xfId="345"/>
    <cellStyle name="Výpočet 2 2 2 4" xfId="401"/>
    <cellStyle name="Výpočet 2 2 2 5" xfId="461"/>
    <cellStyle name="Výpočet 2 2 3" xfId="215"/>
    <cellStyle name="Výpočet 2 2 3 2" xfId="301"/>
    <cellStyle name="Výpočet 2 2 3 3" xfId="357"/>
    <cellStyle name="Výpočet 2 2 3 4" xfId="413"/>
    <cellStyle name="Výpočet 2 2 3 5" xfId="473"/>
    <cellStyle name="Výpočet 2 2 4" xfId="188"/>
    <cellStyle name="Výpočet 2 2 4 2" xfId="275"/>
    <cellStyle name="Výpočet 2 2 4 3" xfId="331"/>
    <cellStyle name="Výpočet 2 2 4 4" xfId="387"/>
    <cellStyle name="Výpočet 2 2 4 5" xfId="447"/>
    <cellStyle name="Výpočet 2 2 5" xfId="244"/>
    <cellStyle name="Výpočet 2 3" xfId="192"/>
    <cellStyle name="Výpočet 2 3 2" xfId="279"/>
    <cellStyle name="Výpočet 2 3 3" xfId="335"/>
    <cellStyle name="Výpočet 2 3 4" xfId="391"/>
    <cellStyle name="Výpočet 2 3 5" xfId="451"/>
    <cellStyle name="Výpočet 2 4" xfId="168"/>
    <cellStyle name="Výpočet 2 4 2" xfId="257"/>
    <cellStyle name="Výpočet 2 4 3" xfId="313"/>
    <cellStyle name="Výpočet 2 4 4" xfId="369"/>
    <cellStyle name="Výpočet 2 4 5" xfId="429"/>
    <cellStyle name="Výpočet 2 5" xfId="179"/>
    <cellStyle name="Výpočet 2 5 2" xfId="266"/>
    <cellStyle name="Výpočet 2 5 3" xfId="322"/>
    <cellStyle name="Výpočet 2 5 4" xfId="378"/>
    <cellStyle name="Výpočet 2 5 5" xfId="438"/>
    <cellStyle name="Výpočet 2 6" xfId="234"/>
    <cellStyle name="Výpočet 3" xfId="106"/>
    <cellStyle name="Výpočet 3 2" xfId="138"/>
    <cellStyle name="Výpočet 3 2 2" xfId="203"/>
    <cellStyle name="Výpočet 3 2 2 2" xfId="290"/>
    <cellStyle name="Výpočet 3 2 2 3" xfId="346"/>
    <cellStyle name="Výpočet 3 2 2 4" xfId="402"/>
    <cellStyle name="Výpočet 3 2 2 5" xfId="462"/>
    <cellStyle name="Výpočet 3 2 3" xfId="216"/>
    <cellStyle name="Výpočet 3 2 3 2" xfId="302"/>
    <cellStyle name="Výpočet 3 2 3 3" xfId="358"/>
    <cellStyle name="Výpočet 3 2 3 4" xfId="414"/>
    <cellStyle name="Výpočet 3 2 3 5" xfId="474"/>
    <cellStyle name="Výpočet 3 2 4" xfId="189"/>
    <cellStyle name="Výpočet 3 2 4 2" xfId="276"/>
    <cellStyle name="Výpočet 3 2 4 3" xfId="332"/>
    <cellStyle name="Výpočet 3 2 4 4" xfId="388"/>
    <cellStyle name="Výpočet 3 2 4 5" xfId="448"/>
    <cellStyle name="Výpočet 3 2 5" xfId="239"/>
    <cellStyle name="Výpočet 3 3" xfId="193"/>
    <cellStyle name="Výpočet 3 3 2" xfId="280"/>
    <cellStyle name="Výpočet 3 3 3" xfId="336"/>
    <cellStyle name="Výpočet 3 3 4" xfId="392"/>
    <cellStyle name="Výpočet 3 3 5" xfId="452"/>
    <cellStyle name="Výpočet 3 4" xfId="167"/>
    <cellStyle name="Výpočet 3 4 2" xfId="256"/>
    <cellStyle name="Výpočet 3 4 3" xfId="312"/>
    <cellStyle name="Výpočet 3 4 4" xfId="368"/>
    <cellStyle name="Výpočet 3 4 5" xfId="428"/>
    <cellStyle name="Výpočet 3 5" xfId="162"/>
    <cellStyle name="Výpočet 3 5 2" xfId="251"/>
    <cellStyle name="Výpočet 3 5 3" xfId="228"/>
    <cellStyle name="Výpočet 3 5 4" xfId="246"/>
    <cellStyle name="Výpočet 3 5 5" xfId="423"/>
    <cellStyle name="Výpočet 3 6" xfId="235"/>
    <cellStyle name="Výstup 2" xfId="107"/>
    <cellStyle name="Výstup 2 2" xfId="150"/>
    <cellStyle name="Výstup 2 2 2" xfId="204"/>
    <cellStyle name="Výstup 2 2 2 2" xfId="291"/>
    <cellStyle name="Výstup 2 2 2 3" xfId="347"/>
    <cellStyle name="Výstup 2 2 2 4" xfId="403"/>
    <cellStyle name="Výstup 2 2 2 5" xfId="463"/>
    <cellStyle name="Výstup 2 2 3" xfId="217"/>
    <cellStyle name="Výstup 2 2 3 2" xfId="303"/>
    <cellStyle name="Výstup 2 2 3 3" xfId="359"/>
    <cellStyle name="Výstup 2 2 3 4" xfId="415"/>
    <cellStyle name="Výstup 2 2 3 5" xfId="475"/>
    <cellStyle name="Výstup 2 2 4" xfId="222"/>
    <cellStyle name="Výstup 2 2 4 2" xfId="308"/>
    <cellStyle name="Výstup 2 2 4 3" xfId="364"/>
    <cellStyle name="Výstup 2 2 4 4" xfId="420"/>
    <cellStyle name="Výstup 2 2 4 5" xfId="480"/>
    <cellStyle name="Výstup 2 2 5" xfId="245"/>
    <cellStyle name="Výstup 2 3" xfId="194"/>
    <cellStyle name="Výstup 2 3 2" xfId="281"/>
    <cellStyle name="Výstup 2 3 3" xfId="337"/>
    <cellStyle name="Výstup 2 3 4" xfId="393"/>
    <cellStyle name="Výstup 2 3 5" xfId="453"/>
    <cellStyle name="Výstup 2 4" xfId="166"/>
    <cellStyle name="Výstup 2 4 2" xfId="255"/>
    <cellStyle name="Výstup 2 4 3" xfId="311"/>
    <cellStyle name="Výstup 2 4 4" xfId="367"/>
    <cellStyle name="Výstup 2 4 5" xfId="427"/>
    <cellStyle name="Výstup 2 5" xfId="180"/>
    <cellStyle name="Výstup 2 5 2" xfId="267"/>
    <cellStyle name="Výstup 2 5 3" xfId="323"/>
    <cellStyle name="Výstup 2 5 4" xfId="379"/>
    <cellStyle name="Výstup 2 5 5" xfId="439"/>
    <cellStyle name="Výstup 2 6" xfId="236"/>
    <cellStyle name="Výstup 3" xfId="108"/>
    <cellStyle name="Výstup 3 2" xfId="151"/>
    <cellStyle name="Výstup 3 2 2" xfId="205"/>
    <cellStyle name="Výstup 3 2 2 2" xfId="292"/>
    <cellStyle name="Výstup 3 2 2 3" xfId="348"/>
    <cellStyle name="Výstup 3 2 2 4" xfId="404"/>
    <cellStyle name="Výstup 3 2 2 5" xfId="464"/>
    <cellStyle name="Výstup 3 2 3" xfId="218"/>
    <cellStyle name="Výstup 3 2 3 2" xfId="304"/>
    <cellStyle name="Výstup 3 2 3 3" xfId="360"/>
    <cellStyle name="Výstup 3 2 3 4" xfId="416"/>
    <cellStyle name="Výstup 3 2 3 5" xfId="476"/>
    <cellStyle name="Výstup 3 2 4" xfId="223"/>
    <cellStyle name="Výstup 3 2 4 2" xfId="309"/>
    <cellStyle name="Výstup 3 2 4 3" xfId="365"/>
    <cellStyle name="Výstup 3 2 4 4" xfId="421"/>
    <cellStyle name="Výstup 3 2 4 5" xfId="481"/>
    <cellStyle name="Výstup 3 2 5" xfId="240"/>
    <cellStyle name="Výstup 3 3" xfId="195"/>
    <cellStyle name="Výstup 3 3 2" xfId="282"/>
    <cellStyle name="Výstup 3 3 3" xfId="338"/>
    <cellStyle name="Výstup 3 3 4" xfId="394"/>
    <cellStyle name="Výstup 3 3 5" xfId="454"/>
    <cellStyle name="Výstup 3 4" xfId="165"/>
    <cellStyle name="Výstup 3 4 2" xfId="254"/>
    <cellStyle name="Výstup 3 4 3" xfId="310"/>
    <cellStyle name="Výstup 3 4 4" xfId="366"/>
    <cellStyle name="Výstup 3 4 5" xfId="426"/>
    <cellStyle name="Výstup 3 5" xfId="181"/>
    <cellStyle name="Výstup 3 5 2" xfId="268"/>
    <cellStyle name="Výstup 3 5 3" xfId="324"/>
    <cellStyle name="Výstup 3 5 4" xfId="380"/>
    <cellStyle name="Výstup 3 5 5" xfId="440"/>
    <cellStyle name="Výstup 3 6" xfId="237"/>
    <cellStyle name="Vysvětlující text 2" xfId="109"/>
    <cellStyle name="Vysvětlující text 3" xfId="110"/>
    <cellStyle name="Zvýraznění 1 2" xfId="111"/>
    <cellStyle name="Zvýraznění 1 3" xfId="112"/>
    <cellStyle name="Zvýraznění 2 2" xfId="113"/>
    <cellStyle name="Zvýraznění 2 3" xfId="114"/>
    <cellStyle name="Zvýraznění 3 2" xfId="115"/>
    <cellStyle name="Zvýraznění 3 3" xfId="116"/>
    <cellStyle name="Zvýraznění 4 2" xfId="117"/>
    <cellStyle name="Zvýraznění 4 3" xfId="118"/>
    <cellStyle name="Zvýraznění 5 2" xfId="119"/>
    <cellStyle name="Zvýraznění 5 3" xfId="120"/>
    <cellStyle name="Zvýraznění 6 2" xfId="121"/>
    <cellStyle name="Zvýraznění 6 3" xfId="122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2"/>
  <sheetViews>
    <sheetView showGridLines="0" tabSelected="1" workbookViewId="0"/>
  </sheetViews>
  <sheetFormatPr defaultColWidth="8.5546875" defaultRowHeight="13.2" x14ac:dyDescent="0.25"/>
  <cols>
    <col min="1" max="1" width="9.88671875" customWidth="1"/>
    <col min="2" max="2" width="8.5546875" customWidth="1"/>
    <col min="7" max="7" width="7.5546875" customWidth="1"/>
    <col min="8" max="8" width="7.88671875" customWidth="1"/>
    <col min="9" max="9" width="7" customWidth="1"/>
  </cols>
  <sheetData>
    <row r="1" spans="1:13" ht="15.6" x14ac:dyDescent="0.3">
      <c r="A1" s="1295" t="s">
        <v>188</v>
      </c>
    </row>
    <row r="2" spans="1:13" ht="15" x14ac:dyDescent="0.25">
      <c r="A2" s="148"/>
    </row>
    <row r="3" spans="1:13" ht="15" x14ac:dyDescent="0.25">
      <c r="A3" s="148"/>
    </row>
    <row r="13" spans="1:13" ht="59.25" customHeight="1" x14ac:dyDescent="0.25">
      <c r="B13" s="1579" t="s">
        <v>200</v>
      </c>
      <c r="C13" s="1580"/>
      <c r="D13" s="1580"/>
      <c r="E13" s="1580"/>
      <c r="F13" s="1580"/>
      <c r="G13" s="1580"/>
      <c r="H13" s="1580"/>
      <c r="I13" s="1580"/>
      <c r="J13" s="1580"/>
      <c r="K13" s="1580"/>
      <c r="L13" s="1580"/>
      <c r="M13" s="1580"/>
    </row>
    <row r="14" spans="1:13" ht="21" x14ac:dyDescent="0.4">
      <c r="B14" s="151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13" ht="24.6" x14ac:dyDescent="0.25">
      <c r="B15" s="1581" t="s">
        <v>189</v>
      </c>
      <c r="C15" s="1582"/>
      <c r="D15" s="1582"/>
      <c r="E15" s="1582"/>
      <c r="F15" s="1582"/>
      <c r="G15" s="1582"/>
      <c r="H15" s="1582"/>
      <c r="I15" s="1582"/>
      <c r="J15" s="1582"/>
      <c r="K15" s="1582"/>
      <c r="L15" s="1582"/>
      <c r="M15" s="1582"/>
    </row>
    <row r="16" spans="1:13" ht="14.4" x14ac:dyDescent="0.3">
      <c r="B16" s="1584" t="s">
        <v>218</v>
      </c>
      <c r="C16" s="1585"/>
      <c r="D16" s="1585"/>
      <c r="E16" s="1585"/>
      <c r="F16" s="1585"/>
      <c r="G16" s="1585"/>
      <c r="H16" s="1585"/>
      <c r="I16" s="1585"/>
      <c r="J16" s="1585"/>
      <c r="K16" s="1585"/>
      <c r="L16" s="1585"/>
      <c r="M16" s="1585"/>
    </row>
    <row r="17" spans="1:9" ht="15.6" hidden="1" x14ac:dyDescent="0.3">
      <c r="D17" s="1583" t="s">
        <v>110</v>
      </c>
      <c r="E17" s="1583"/>
      <c r="F17" s="148"/>
      <c r="G17" s="242" t="s">
        <v>111</v>
      </c>
      <c r="H17" s="285">
        <v>1</v>
      </c>
      <c r="I17" s="243">
        <v>2010</v>
      </c>
    </row>
    <row r="18" spans="1:9" ht="15.6" hidden="1" x14ac:dyDescent="0.3">
      <c r="E18" t="s">
        <v>20</v>
      </c>
      <c r="G18" s="242" t="s">
        <v>111</v>
      </c>
      <c r="H18" s="285">
        <v>12</v>
      </c>
      <c r="I18" s="243">
        <v>2009</v>
      </c>
    </row>
    <row r="21" spans="1:9" ht="15.6" x14ac:dyDescent="0.3">
      <c r="G21" s="1451" t="s">
        <v>219</v>
      </c>
      <c r="H21" s="1452"/>
    </row>
    <row r="32" spans="1:9" x14ac:dyDescent="0.25">
      <c r="A32" s="571"/>
      <c r="B32" s="571"/>
    </row>
  </sheetData>
  <mergeCells count="4">
    <mergeCell ref="B13:M13"/>
    <mergeCell ref="B15:M15"/>
    <mergeCell ref="D17:E17"/>
    <mergeCell ref="B16:M16"/>
  </mergeCells>
  <phoneticPr fontId="15" type="noConversion"/>
  <printOptions horizontalCentered="1"/>
  <pageMargins left="0.78740157480314965" right="0.78740157480314965" top="0.44" bottom="0.53" header="0.31" footer="0.37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.44140625" style="34" hidden="1" customWidth="1"/>
    <col min="16" max="16" width="11" style="34" hidden="1" customWidth="1" collapsed="1"/>
    <col min="17" max="17" width="8.44140625" style="235" hidden="1" customWidth="1"/>
    <col min="18" max="18" width="11.44140625" style="235" hidden="1" customWidth="1"/>
    <col min="19" max="19" width="10.44140625" style="153" customWidth="1" collapsed="1"/>
    <col min="20" max="20" width="2" style="397" customWidth="1"/>
    <col min="21" max="21" width="10.44140625" style="29" customWidth="1"/>
    <col min="22" max="22" width="10.44140625" style="1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73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1610720.7814199999</v>
      </c>
      <c r="G5" s="309">
        <f t="shared" si="0"/>
        <v>1405592</v>
      </c>
      <c r="H5" s="440">
        <f t="shared" si="0"/>
        <v>48000</v>
      </c>
      <c r="I5" s="161">
        <f t="shared" si="0"/>
        <v>150628.78141999998</v>
      </c>
      <c r="J5" s="616">
        <f t="shared" si="0"/>
        <v>0</v>
      </c>
      <c r="K5" s="616">
        <f t="shared" si="0"/>
        <v>0</v>
      </c>
      <c r="L5" s="161">
        <f t="shared" si="0"/>
        <v>3500</v>
      </c>
      <c r="M5" s="161">
        <f t="shared" si="0"/>
        <v>3000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1399461.2466800001</v>
      </c>
      <c r="T5" s="303"/>
      <c r="U5" s="117">
        <f>SUM(U7:U27)</f>
        <v>1468799.0004100001</v>
      </c>
      <c r="V5" s="586">
        <f>SUM(V7:V27)</f>
        <v>1528600.6265700001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61">
        <f t="shared" ref="F6:M6" si="1">SUM(F7:F17)</f>
        <v>756655.01303999999</v>
      </c>
      <c r="G6" s="813">
        <f t="shared" si="1"/>
        <v>695340</v>
      </c>
      <c r="H6" s="1081">
        <f t="shared" si="1"/>
        <v>48000</v>
      </c>
      <c r="I6" s="1082">
        <f t="shared" si="1"/>
        <v>6815.0130399999998</v>
      </c>
      <c r="J6" s="1083">
        <f t="shared" si="1"/>
        <v>0</v>
      </c>
      <c r="K6" s="1083">
        <f>SUM(K7:K17)</f>
        <v>0</v>
      </c>
      <c r="L6" s="1082">
        <f t="shared" si="1"/>
        <v>3500</v>
      </c>
      <c r="M6" s="1082">
        <f t="shared" si="1"/>
        <v>3000</v>
      </c>
      <c r="N6" s="1082">
        <f>SUM(N7:N17)</f>
        <v>0</v>
      </c>
      <c r="O6" s="961">
        <f>SUM(O7:O17)</f>
        <v>0</v>
      </c>
      <c r="P6" s="961">
        <f>SUM(P7:P17)</f>
        <v>0</v>
      </c>
      <c r="Q6" s="1197">
        <f>IF(F6=0,0,P6/F6)</f>
        <v>0</v>
      </c>
      <c r="R6" s="961">
        <f>SUM(R7:R17)</f>
        <v>0</v>
      </c>
      <c r="S6" s="961">
        <f>SUM(S7:S17)</f>
        <v>708959.20891000004</v>
      </c>
      <c r="T6" s="824"/>
      <c r="U6" s="961">
        <v>733649.15262000007</v>
      </c>
      <c r="V6" s="961">
        <v>707687.36605000007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355000</v>
      </c>
      <c r="G7" s="848">
        <v>325000</v>
      </c>
      <c r="H7" s="839">
        <v>30000</v>
      </c>
      <c r="I7" s="840"/>
      <c r="J7" s="844"/>
      <c r="K7" s="844"/>
      <c r="L7" s="840"/>
      <c r="M7" s="840"/>
      <c r="N7" s="1270"/>
      <c r="O7" s="808"/>
      <c r="P7" s="808"/>
      <c r="Q7" s="809"/>
      <c r="R7" s="810"/>
      <c r="S7" s="808">
        <v>336325.40791000001</v>
      </c>
      <c r="T7" s="812"/>
      <c r="U7" s="808">
        <v>340000</v>
      </c>
      <c r="V7" s="808">
        <v>338576.03266000003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8000</v>
      </c>
      <c r="G8" s="848">
        <v>8000</v>
      </c>
      <c r="H8" s="839"/>
      <c r="I8" s="840"/>
      <c r="J8" s="844"/>
      <c r="K8" s="844"/>
      <c r="L8" s="840"/>
      <c r="M8" s="840"/>
      <c r="N8" s="1270"/>
      <c r="O8" s="808"/>
      <c r="P8" s="808"/>
      <c r="Q8" s="809"/>
      <c r="R8" s="810"/>
      <c r="S8" s="808">
        <v>6979.0094399999998</v>
      </c>
      <c r="T8" s="812"/>
      <c r="U8" s="808">
        <v>8000</v>
      </c>
      <c r="V8" s="808">
        <v>7584.7925800000003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808">
        <f t="shared" ref="F9:F15" si="3">SUM(G9:N9)</f>
        <v>124250</v>
      </c>
      <c r="G9" s="848">
        <v>113750</v>
      </c>
      <c r="H9" s="839">
        <v>10500</v>
      </c>
      <c r="I9" s="840"/>
      <c r="J9" s="844"/>
      <c r="K9" s="844"/>
      <c r="L9" s="840"/>
      <c r="M9" s="840"/>
      <c r="N9" s="1270"/>
      <c r="O9" s="808"/>
      <c r="P9" s="808"/>
      <c r="Q9" s="809"/>
      <c r="R9" s="810"/>
      <c r="S9" s="808">
        <v>114445.77808</v>
      </c>
      <c r="T9" s="812"/>
      <c r="U9" s="808">
        <v>112800</v>
      </c>
      <c r="V9" s="808">
        <v>115390.31696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808">
        <f t="shared" si="3"/>
        <v>40000</v>
      </c>
      <c r="G10" s="848">
        <v>40000</v>
      </c>
      <c r="H10" s="839"/>
      <c r="I10" s="840"/>
      <c r="J10" s="844"/>
      <c r="K10" s="844"/>
      <c r="L10" s="840"/>
      <c r="M10" s="840"/>
      <c r="N10" s="1270"/>
      <c r="O10" s="808"/>
      <c r="P10" s="808"/>
      <c r="Q10" s="809"/>
      <c r="R10" s="808"/>
      <c r="S10" s="808">
        <v>38359.70996</v>
      </c>
      <c r="T10" s="812"/>
      <c r="U10" s="808">
        <v>45000</v>
      </c>
      <c r="V10" s="808">
        <v>41378.405380000004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808">
        <f t="shared" si="3"/>
        <v>13000</v>
      </c>
      <c r="G11" s="848">
        <v>13000</v>
      </c>
      <c r="H11" s="839"/>
      <c r="I11" s="840"/>
      <c r="J11" s="844"/>
      <c r="K11" s="844"/>
      <c r="L11" s="840"/>
      <c r="M11" s="840"/>
      <c r="N11" s="1270"/>
      <c r="O11" s="808"/>
      <c r="P11" s="808"/>
      <c r="Q11" s="809"/>
      <c r="R11" s="808"/>
      <c r="S11" s="808">
        <v>12967.83778</v>
      </c>
      <c r="T11" s="812"/>
      <c r="U11" s="808">
        <v>13500</v>
      </c>
      <c r="V11" s="808">
        <v>13218.976650000001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808">
        <f t="shared" si="3"/>
        <v>35499.71183</v>
      </c>
      <c r="G12" s="848">
        <v>33844</v>
      </c>
      <c r="H12" s="839"/>
      <c r="I12" s="840">
        <v>1655.71183</v>
      </c>
      <c r="J12" s="844"/>
      <c r="K12" s="844"/>
      <c r="L12" s="840"/>
      <c r="M12" s="840"/>
      <c r="N12" s="1270"/>
      <c r="O12" s="808"/>
      <c r="P12" s="808"/>
      <c r="Q12" s="809"/>
      <c r="R12" s="808"/>
      <c r="S12" s="808">
        <v>33279.146520000002</v>
      </c>
      <c r="T12" s="812"/>
      <c r="U12" s="808">
        <v>28453.751</v>
      </c>
      <c r="V12" s="808">
        <v>28375.766210000002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808">
        <f t="shared" si="3"/>
        <v>28000</v>
      </c>
      <c r="G13" s="877">
        <v>28000</v>
      </c>
      <c r="H13" s="839"/>
      <c r="I13" s="840"/>
      <c r="J13" s="844"/>
      <c r="K13" s="844"/>
      <c r="L13" s="840"/>
      <c r="M13" s="840"/>
      <c r="N13" s="1270"/>
      <c r="O13" s="808"/>
      <c r="P13" s="808"/>
      <c r="Q13" s="809"/>
      <c r="R13" s="808"/>
      <c r="S13" s="808">
        <v>23908.06623</v>
      </c>
      <c r="T13" s="812"/>
      <c r="U13" s="808">
        <v>24000</v>
      </c>
      <c r="V13" s="808">
        <v>23731.206839999999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808">
        <f t="shared" si="3"/>
        <v>3500</v>
      </c>
      <c r="G14" s="848">
        <v>3500</v>
      </c>
      <c r="H14" s="839"/>
      <c r="I14" s="840"/>
      <c r="J14" s="844"/>
      <c r="K14" s="844"/>
      <c r="L14" s="840"/>
      <c r="M14" s="840"/>
      <c r="N14" s="1270"/>
      <c r="O14" s="808"/>
      <c r="P14" s="808"/>
      <c r="Q14" s="809"/>
      <c r="R14" s="808"/>
      <c r="S14" s="808">
        <v>2906.7527500000001</v>
      </c>
      <c r="T14" s="812"/>
      <c r="U14" s="808">
        <v>10000</v>
      </c>
      <c r="V14" s="808">
        <v>7722.2086300000001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808">
        <f t="shared" si="3"/>
        <v>114046</v>
      </c>
      <c r="G15" s="848">
        <v>114046</v>
      </c>
      <c r="H15" s="839"/>
      <c r="I15" s="840"/>
      <c r="J15" s="1271"/>
      <c r="K15" s="1271"/>
      <c r="L15" s="840"/>
      <c r="M15" s="840"/>
      <c r="N15" s="1270"/>
      <c r="O15" s="808"/>
      <c r="P15" s="808"/>
      <c r="Q15" s="809"/>
      <c r="R15" s="810"/>
      <c r="S15" s="808">
        <v>114045.70858999999</v>
      </c>
      <c r="T15" s="812"/>
      <c r="U15" s="808">
        <v>118656</v>
      </c>
      <c r="V15" s="808">
        <v>118655.80637000001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808">
        <f t="shared" si="2"/>
        <v>17200</v>
      </c>
      <c r="G16" s="848">
        <v>14200</v>
      </c>
      <c r="H16" s="839"/>
      <c r="I16" s="840"/>
      <c r="J16" s="844"/>
      <c r="K16" s="844"/>
      <c r="L16" s="840"/>
      <c r="M16" s="840">
        <v>3000</v>
      </c>
      <c r="N16" s="1270"/>
      <c r="O16" s="808"/>
      <c r="P16" s="808"/>
      <c r="Q16" s="809"/>
      <c r="R16" s="808"/>
      <c r="S16" s="808">
        <v>14197.828</v>
      </c>
      <c r="T16" s="812"/>
      <c r="U16" s="808">
        <v>15000</v>
      </c>
      <c r="V16" s="808">
        <v>14761.778029999999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908">
        <f t="shared" si="2"/>
        <v>18159.301209999998</v>
      </c>
      <c r="G17" s="906">
        <v>2000</v>
      </c>
      <c r="H17" s="923">
        <v>7500</v>
      </c>
      <c r="I17" s="924">
        <v>5159.3012099999996</v>
      </c>
      <c r="J17" s="925"/>
      <c r="K17" s="925"/>
      <c r="L17" s="924">
        <v>3500</v>
      </c>
      <c r="M17" s="924"/>
      <c r="N17" s="926"/>
      <c r="O17" s="908"/>
      <c r="P17" s="908"/>
      <c r="Q17" s="907"/>
      <c r="R17" s="908"/>
      <c r="S17" s="908">
        <v>11543.96365</v>
      </c>
      <c r="T17" s="812"/>
      <c r="U17" s="811">
        <v>18239.401620000001</v>
      </c>
      <c r="V17" s="811">
        <v>-1707.92426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814">
        <f t="shared" si="2"/>
        <v>71000</v>
      </c>
      <c r="G18" s="818">
        <v>71000</v>
      </c>
      <c r="H18" s="858"/>
      <c r="I18" s="859"/>
      <c r="J18" s="860"/>
      <c r="K18" s="860"/>
      <c r="L18" s="859"/>
      <c r="M18" s="859"/>
      <c r="N18" s="861"/>
      <c r="O18" s="683"/>
      <c r="P18" s="683"/>
      <c r="Q18" s="819"/>
      <c r="R18" s="683"/>
      <c r="S18" s="683">
        <v>70031.25</v>
      </c>
      <c r="T18" s="824"/>
      <c r="U18" s="683">
        <v>68000</v>
      </c>
      <c r="V18" s="683">
        <v>67567.5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814">
        <f t="shared" si="2"/>
        <v>815</v>
      </c>
      <c r="G19" s="867">
        <v>815</v>
      </c>
      <c r="H19" s="850"/>
      <c r="I19" s="851"/>
      <c r="J19" s="852"/>
      <c r="K19" s="852"/>
      <c r="L19" s="851"/>
      <c r="M19" s="851"/>
      <c r="N19" s="868"/>
      <c r="O19" s="814"/>
      <c r="P19" s="814"/>
      <c r="Q19" s="816"/>
      <c r="R19" s="814"/>
      <c r="S19" s="814">
        <v>813.74400000000003</v>
      </c>
      <c r="T19" s="824"/>
      <c r="U19" s="814">
        <v>750</v>
      </c>
      <c r="V19" s="814">
        <v>711.03700000000003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814">
        <f t="shared" si="2"/>
        <v>32200</v>
      </c>
      <c r="G20" s="867">
        <v>32200</v>
      </c>
      <c r="H20" s="850"/>
      <c r="I20" s="851"/>
      <c r="J20" s="852"/>
      <c r="K20" s="852"/>
      <c r="L20" s="851"/>
      <c r="M20" s="851"/>
      <c r="N20" s="868"/>
      <c r="O20" s="814"/>
      <c r="P20" s="814"/>
      <c r="Q20" s="816"/>
      <c r="R20" s="814"/>
      <c r="S20" s="814">
        <v>32230.981019999999</v>
      </c>
      <c r="T20" s="824"/>
      <c r="U20" s="814">
        <v>19000</v>
      </c>
      <c r="V20" s="814">
        <v>19204.245999999999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814">
        <f t="shared" si="2"/>
        <v>3800</v>
      </c>
      <c r="G21" s="867">
        <v>3800</v>
      </c>
      <c r="H21" s="850"/>
      <c r="I21" s="851"/>
      <c r="J21" s="852"/>
      <c r="K21" s="852"/>
      <c r="L21" s="851"/>
      <c r="M21" s="851"/>
      <c r="N21" s="868"/>
      <c r="O21" s="814"/>
      <c r="P21" s="814"/>
      <c r="Q21" s="816"/>
      <c r="R21" s="814"/>
      <c r="S21" s="814">
        <v>2565.58662</v>
      </c>
      <c r="T21" s="824"/>
      <c r="U21" s="814">
        <v>2800</v>
      </c>
      <c r="V21" s="814">
        <v>3212.5959199999998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24">
        <f t="shared" si="2"/>
        <v>6200</v>
      </c>
      <c r="G22" s="867">
        <v>6200</v>
      </c>
      <c r="H22" s="869"/>
      <c r="I22" s="870"/>
      <c r="J22" s="871"/>
      <c r="K22" s="871"/>
      <c r="L22" s="870"/>
      <c r="M22" s="870"/>
      <c r="N22" s="872"/>
      <c r="O22" s="873"/>
      <c r="P22" s="873"/>
      <c r="Q22" s="820"/>
      <c r="R22" s="821"/>
      <c r="S22" s="814">
        <v>7441.4570299999996</v>
      </c>
      <c r="T22" s="824"/>
      <c r="U22" s="821">
        <v>36800</v>
      </c>
      <c r="V22" s="821">
        <v>15936.19664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814">
        <f t="shared" si="2"/>
        <v>5050.3098399999999</v>
      </c>
      <c r="G23" s="867">
        <v>2967</v>
      </c>
      <c r="H23" s="850"/>
      <c r="I23" s="851">
        <v>2083.3098399999999</v>
      </c>
      <c r="J23" s="852"/>
      <c r="K23" s="852"/>
      <c r="L23" s="851"/>
      <c r="M23" s="851"/>
      <c r="N23" s="868"/>
      <c r="O23" s="814"/>
      <c r="P23" s="814"/>
      <c r="Q23" s="816"/>
      <c r="R23" s="814"/>
      <c r="S23" s="814">
        <v>5043.9925599999997</v>
      </c>
      <c r="T23" s="824"/>
      <c r="U23" s="814">
        <v>8799.887999999999</v>
      </c>
      <c r="V23" s="814">
        <v>8807.6590500000002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814">
        <f t="shared" si="2"/>
        <v>298000.03808000003</v>
      </c>
      <c r="G24" s="867">
        <v>289527</v>
      </c>
      <c r="H24" s="850"/>
      <c r="I24" s="851">
        <v>8473.0380800000003</v>
      </c>
      <c r="J24" s="852"/>
      <c r="K24" s="852"/>
      <c r="L24" s="851"/>
      <c r="M24" s="851"/>
      <c r="N24" s="868"/>
      <c r="O24" s="814"/>
      <c r="P24" s="814"/>
      <c r="Q24" s="816"/>
      <c r="R24" s="814"/>
      <c r="S24" s="814">
        <v>293482.23109000002</v>
      </c>
      <c r="T24" s="824"/>
      <c r="U24" s="814">
        <v>249999.61027999999</v>
      </c>
      <c r="V24" s="814">
        <v>305101.97969000001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24">
        <f t="shared" si="2"/>
        <v>330000.02807</v>
      </c>
      <c r="G25" s="867">
        <v>198402</v>
      </c>
      <c r="H25" s="869"/>
      <c r="I25" s="870">
        <v>131598.02807</v>
      </c>
      <c r="J25" s="871"/>
      <c r="K25" s="871"/>
      <c r="L25" s="870"/>
      <c r="M25" s="870"/>
      <c r="N25" s="872"/>
      <c r="O25" s="873"/>
      <c r="P25" s="873"/>
      <c r="Q25" s="820"/>
      <c r="R25" s="821"/>
      <c r="S25" s="814">
        <v>177891.16437000001</v>
      </c>
      <c r="T25" s="824"/>
      <c r="U25" s="821">
        <v>266999.93943000003</v>
      </c>
      <c r="V25" s="821">
        <v>296864.72091000003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814">
        <f t="shared" si="2"/>
        <v>71000.392389999994</v>
      </c>
      <c r="G26" s="867">
        <v>69341</v>
      </c>
      <c r="H26" s="850"/>
      <c r="I26" s="851">
        <v>1659.39239</v>
      </c>
      <c r="J26" s="852"/>
      <c r="K26" s="852"/>
      <c r="L26" s="851"/>
      <c r="M26" s="851"/>
      <c r="N26" s="868"/>
      <c r="O26" s="814"/>
      <c r="P26" s="814"/>
      <c r="Q26" s="816"/>
      <c r="R26" s="814"/>
      <c r="S26" s="814">
        <v>64740.820469999999</v>
      </c>
      <c r="T26" s="824"/>
      <c r="U26" s="814">
        <v>40000.410080000001</v>
      </c>
      <c r="V26" s="814">
        <v>61728.058119999994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814">
        <f t="shared" si="2"/>
        <v>36000</v>
      </c>
      <c r="G27" s="980">
        <v>36000</v>
      </c>
      <c r="H27" s="1272"/>
      <c r="I27" s="1273"/>
      <c r="J27" s="1274"/>
      <c r="K27" s="1274"/>
      <c r="L27" s="1273"/>
      <c r="M27" s="1273"/>
      <c r="N27" s="1275"/>
      <c r="O27" s="814"/>
      <c r="P27" s="814"/>
      <c r="Q27" s="816"/>
      <c r="R27" s="1092"/>
      <c r="S27" s="814">
        <v>36260.81061</v>
      </c>
      <c r="T27" s="824"/>
      <c r="U27" s="814">
        <v>42000</v>
      </c>
      <c r="V27" s="814">
        <v>41779.267189999999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586">
        <f>SUM(F29:F43)</f>
        <v>1622679.7814199999</v>
      </c>
      <c r="G28" s="794">
        <f t="shared" ref="G28:P28" si="4">SUM(G29:G43)</f>
        <v>1417551</v>
      </c>
      <c r="H28" s="796">
        <f t="shared" si="4"/>
        <v>48000</v>
      </c>
      <c r="I28" s="797">
        <f t="shared" si="4"/>
        <v>150628.78142000001</v>
      </c>
      <c r="J28" s="822">
        <f t="shared" si="4"/>
        <v>0</v>
      </c>
      <c r="K28" s="822">
        <f t="shared" si="4"/>
        <v>0</v>
      </c>
      <c r="L28" s="797">
        <f t="shared" si="4"/>
        <v>3500</v>
      </c>
      <c r="M28" s="797">
        <f t="shared" si="4"/>
        <v>3000</v>
      </c>
      <c r="N28" s="795">
        <f>SUM(N29:N43)</f>
        <v>0</v>
      </c>
      <c r="O28" s="586">
        <f>SUM(O29:O43)</f>
        <v>0</v>
      </c>
      <c r="P28" s="586">
        <f t="shared" si="4"/>
        <v>0</v>
      </c>
      <c r="Q28" s="823">
        <f>IF(F28=0,0,P28/F28)</f>
        <v>0</v>
      </c>
      <c r="R28" s="798">
        <f>SUM(R29:R43)</f>
        <v>0</v>
      </c>
      <c r="S28" s="586">
        <f>SUM(S29:S43)</f>
        <v>1409071.3315799998</v>
      </c>
      <c r="T28" s="824"/>
      <c r="U28" s="586">
        <f>SUM(U29:U43)</f>
        <v>1485715.0004099999</v>
      </c>
      <c r="V28" s="586">
        <f>SUM(V29:V43)</f>
        <v>1537083.0201699999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814">
        <f>SUM(G29:N29)</f>
        <v>302038</v>
      </c>
      <c r="G29" s="813">
        <v>302038</v>
      </c>
      <c r="H29" s="1081"/>
      <c r="I29" s="1082"/>
      <c r="J29" s="1083"/>
      <c r="K29" s="1083"/>
      <c r="L29" s="1082"/>
      <c r="M29" s="1082"/>
      <c r="N29" s="1084"/>
      <c r="O29" s="961"/>
      <c r="P29" s="1117"/>
      <c r="Q29" s="816"/>
      <c r="R29" s="814"/>
      <c r="S29" s="814">
        <v>286306.22321999999</v>
      </c>
      <c r="T29" s="824"/>
      <c r="U29" s="814">
        <v>287953</v>
      </c>
      <c r="V29" s="814">
        <v>284665.85011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814">
        <f t="shared" ref="F30:F43" si="5">SUM(G30:N30)</f>
        <v>71000</v>
      </c>
      <c r="G30" s="867">
        <v>71000</v>
      </c>
      <c r="H30" s="850"/>
      <c r="I30" s="851"/>
      <c r="J30" s="852"/>
      <c r="K30" s="852"/>
      <c r="L30" s="851"/>
      <c r="M30" s="851"/>
      <c r="N30" s="868"/>
      <c r="O30" s="609"/>
      <c r="P30" s="609"/>
      <c r="Q30" s="816"/>
      <c r="R30" s="814"/>
      <c r="S30" s="814">
        <v>70031.25</v>
      </c>
      <c r="T30" s="824"/>
      <c r="U30" s="814">
        <v>68000</v>
      </c>
      <c r="V30" s="814">
        <v>67567.5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814">
        <f t="shared" si="5"/>
        <v>815</v>
      </c>
      <c r="G31" s="867">
        <v>815</v>
      </c>
      <c r="H31" s="850"/>
      <c r="I31" s="851"/>
      <c r="J31" s="852"/>
      <c r="K31" s="852"/>
      <c r="L31" s="851"/>
      <c r="M31" s="851"/>
      <c r="N31" s="868"/>
      <c r="O31" s="609"/>
      <c r="P31" s="609"/>
      <c r="Q31" s="816"/>
      <c r="R31" s="814"/>
      <c r="S31" s="814">
        <v>813.74400000000003</v>
      </c>
      <c r="T31" s="824"/>
      <c r="U31" s="814">
        <v>750</v>
      </c>
      <c r="V31" s="814">
        <v>711.03700000000003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814">
        <f t="shared" si="5"/>
        <v>32200</v>
      </c>
      <c r="G32" s="867">
        <v>32200</v>
      </c>
      <c r="H32" s="850"/>
      <c r="I32" s="851"/>
      <c r="J32" s="852"/>
      <c r="K32" s="852"/>
      <c r="L32" s="851"/>
      <c r="M32" s="851"/>
      <c r="N32" s="868"/>
      <c r="O32" s="609"/>
      <c r="P32" s="609"/>
      <c r="Q32" s="816"/>
      <c r="R32" s="814"/>
      <c r="S32" s="814">
        <v>32230.981019999999</v>
      </c>
      <c r="T32" s="824"/>
      <c r="U32" s="814">
        <v>19000</v>
      </c>
      <c r="V32" s="814">
        <v>19204.245999999999</v>
      </c>
    </row>
    <row r="33" spans="1:24" s="14" customFormat="1" ht="11.4" x14ac:dyDescent="0.2">
      <c r="A33" s="11"/>
      <c r="B33" s="19" t="s">
        <v>51</v>
      </c>
      <c r="C33" s="19"/>
      <c r="D33" s="19"/>
      <c r="E33" s="21">
        <v>29</v>
      </c>
      <c r="F33" s="814">
        <f t="shared" si="5"/>
        <v>0</v>
      </c>
      <c r="G33" s="867">
        <v>0</v>
      </c>
      <c r="H33" s="850"/>
      <c r="I33" s="851"/>
      <c r="J33" s="852"/>
      <c r="K33" s="852"/>
      <c r="L33" s="851"/>
      <c r="M33" s="851"/>
      <c r="N33" s="868"/>
      <c r="O33" s="609"/>
      <c r="P33" s="609"/>
      <c r="Q33" s="816"/>
      <c r="R33" s="814"/>
      <c r="S33" s="814">
        <v>0</v>
      </c>
      <c r="T33" s="824"/>
      <c r="U33" s="814">
        <v>0</v>
      </c>
      <c r="V33" s="814">
        <v>0</v>
      </c>
    </row>
    <row r="34" spans="1:24" s="14" customFormat="1" ht="11.4" x14ac:dyDescent="0.2">
      <c r="A34" s="11"/>
      <c r="B34" s="19" t="s">
        <v>36</v>
      </c>
      <c r="C34" s="19"/>
      <c r="D34" s="19"/>
      <c r="E34" s="21">
        <v>30</v>
      </c>
      <c r="F34" s="814">
        <f t="shared" si="5"/>
        <v>3800</v>
      </c>
      <c r="G34" s="867">
        <v>3800</v>
      </c>
      <c r="H34" s="850"/>
      <c r="I34" s="851"/>
      <c r="J34" s="852"/>
      <c r="K34" s="852"/>
      <c r="L34" s="851"/>
      <c r="M34" s="851"/>
      <c r="N34" s="868"/>
      <c r="O34" s="609"/>
      <c r="P34" s="609"/>
      <c r="Q34" s="816"/>
      <c r="R34" s="814"/>
      <c r="S34" s="814">
        <v>2565.58662</v>
      </c>
      <c r="T34" s="824"/>
      <c r="U34" s="814">
        <v>2800</v>
      </c>
      <c r="V34" s="814">
        <v>3212.5959199999998</v>
      </c>
    </row>
    <row r="35" spans="1:24" s="328" customFormat="1" ht="11.4" x14ac:dyDescent="0.2">
      <c r="A35" s="317"/>
      <c r="B35" s="318" t="s">
        <v>171</v>
      </c>
      <c r="C35" s="318"/>
      <c r="D35" s="318"/>
      <c r="E35" s="319">
        <v>31</v>
      </c>
      <c r="F35" s="814">
        <f t="shared" si="5"/>
        <v>6200</v>
      </c>
      <c r="G35" s="867">
        <v>6200</v>
      </c>
      <c r="H35" s="869"/>
      <c r="I35" s="870"/>
      <c r="J35" s="871"/>
      <c r="K35" s="871"/>
      <c r="L35" s="870"/>
      <c r="M35" s="870"/>
      <c r="N35" s="872"/>
      <c r="O35" s="873"/>
      <c r="P35" s="873"/>
      <c r="Q35" s="820"/>
      <c r="R35" s="821"/>
      <c r="S35" s="814">
        <v>7441.4570299999996</v>
      </c>
      <c r="T35" s="824"/>
      <c r="U35" s="821">
        <v>36800</v>
      </c>
      <c r="V35" s="821">
        <v>15936.19664</v>
      </c>
    </row>
    <row r="36" spans="1:24" s="14" customFormat="1" ht="11.4" x14ac:dyDescent="0.2">
      <c r="A36" s="11"/>
      <c r="B36" s="19" t="s">
        <v>53</v>
      </c>
      <c r="C36" s="19"/>
      <c r="D36" s="19"/>
      <c r="E36" s="21">
        <v>32</v>
      </c>
      <c r="F36" s="814">
        <f t="shared" si="5"/>
        <v>5050.3098399999999</v>
      </c>
      <c r="G36" s="867">
        <v>2967</v>
      </c>
      <c r="H36" s="850"/>
      <c r="I36" s="851">
        <v>2083.3098399999999</v>
      </c>
      <c r="J36" s="852"/>
      <c r="K36" s="852"/>
      <c r="L36" s="851"/>
      <c r="M36" s="851"/>
      <c r="N36" s="868"/>
      <c r="O36" s="609"/>
      <c r="P36" s="609"/>
      <c r="Q36" s="816"/>
      <c r="R36" s="814"/>
      <c r="S36" s="814">
        <v>5033.5235700000003</v>
      </c>
      <c r="T36" s="824"/>
      <c r="U36" s="814">
        <v>8799.887999999999</v>
      </c>
      <c r="V36" s="814">
        <v>8844.6494000000002</v>
      </c>
    </row>
    <row r="37" spans="1:24" s="14" customFormat="1" ht="11.4" x14ac:dyDescent="0.2">
      <c r="A37" s="11"/>
      <c r="B37" s="19" t="s">
        <v>128</v>
      </c>
      <c r="C37" s="19"/>
      <c r="D37" s="19"/>
      <c r="E37" s="21">
        <v>33</v>
      </c>
      <c r="F37" s="814">
        <f t="shared" si="5"/>
        <v>284075.71182999999</v>
      </c>
      <c r="G37" s="867">
        <v>282420</v>
      </c>
      <c r="H37" s="850"/>
      <c r="I37" s="851">
        <v>1655.71183</v>
      </c>
      <c r="J37" s="852"/>
      <c r="K37" s="852"/>
      <c r="L37" s="851"/>
      <c r="M37" s="851"/>
      <c r="N37" s="868"/>
      <c r="O37" s="609"/>
      <c r="P37" s="609"/>
      <c r="Q37" s="816"/>
      <c r="R37" s="814"/>
      <c r="S37" s="814">
        <v>275352.45405</v>
      </c>
      <c r="T37" s="824"/>
      <c r="U37" s="814">
        <v>267411.75099999999</v>
      </c>
      <c r="V37" s="814">
        <v>255698.62662</v>
      </c>
    </row>
    <row r="38" spans="1:24" s="14" customFormat="1" ht="11.4" x14ac:dyDescent="0.2">
      <c r="A38" s="11"/>
      <c r="B38" s="19" t="s">
        <v>55</v>
      </c>
      <c r="C38" s="19"/>
      <c r="D38" s="19"/>
      <c r="E38" s="21">
        <v>34</v>
      </c>
      <c r="F38" s="814">
        <f t="shared" si="5"/>
        <v>298000.03808000003</v>
      </c>
      <c r="G38" s="867">
        <v>289527</v>
      </c>
      <c r="H38" s="850"/>
      <c r="I38" s="851">
        <v>8473.0380800000003</v>
      </c>
      <c r="J38" s="852"/>
      <c r="K38" s="852"/>
      <c r="L38" s="851"/>
      <c r="M38" s="851"/>
      <c r="N38" s="868"/>
      <c r="O38" s="609"/>
      <c r="P38" s="609"/>
      <c r="Q38" s="816"/>
      <c r="R38" s="814"/>
      <c r="S38" s="814">
        <v>293482.23109000002</v>
      </c>
      <c r="T38" s="824"/>
      <c r="U38" s="814">
        <v>249999.61027999999</v>
      </c>
      <c r="V38" s="814">
        <v>305101.97969000001</v>
      </c>
    </row>
    <row r="39" spans="1:24" s="328" customFormat="1" ht="11.4" x14ac:dyDescent="0.2">
      <c r="A39" s="317"/>
      <c r="B39" s="318" t="s">
        <v>147</v>
      </c>
      <c r="C39" s="318"/>
      <c r="D39" s="318"/>
      <c r="E39" s="319">
        <v>35</v>
      </c>
      <c r="F39" s="814">
        <f t="shared" si="5"/>
        <v>330000.02807</v>
      </c>
      <c r="G39" s="867">
        <v>198402</v>
      </c>
      <c r="H39" s="869"/>
      <c r="I39" s="870">
        <v>131598.02807</v>
      </c>
      <c r="J39" s="871"/>
      <c r="K39" s="871"/>
      <c r="L39" s="870"/>
      <c r="M39" s="870"/>
      <c r="N39" s="872"/>
      <c r="O39" s="873"/>
      <c r="P39" s="873"/>
      <c r="Q39" s="820"/>
      <c r="R39" s="821"/>
      <c r="S39" s="814">
        <v>177891.16437000001</v>
      </c>
      <c r="T39" s="824"/>
      <c r="U39" s="821">
        <v>266999.93943000003</v>
      </c>
      <c r="V39" s="821">
        <v>296864.72091000003</v>
      </c>
    </row>
    <row r="40" spans="1:24" s="14" customFormat="1" ht="11.4" x14ac:dyDescent="0.2">
      <c r="A40" s="11"/>
      <c r="B40" s="19" t="s">
        <v>56</v>
      </c>
      <c r="C40" s="19"/>
      <c r="D40" s="19"/>
      <c r="E40" s="21">
        <v>36</v>
      </c>
      <c r="F40" s="814">
        <f t="shared" si="5"/>
        <v>71000.392389999994</v>
      </c>
      <c r="G40" s="867">
        <v>69341</v>
      </c>
      <c r="H40" s="850"/>
      <c r="I40" s="851">
        <v>1659.39239</v>
      </c>
      <c r="J40" s="852"/>
      <c r="K40" s="852"/>
      <c r="L40" s="851"/>
      <c r="M40" s="851"/>
      <c r="N40" s="868"/>
      <c r="O40" s="609"/>
      <c r="P40" s="609"/>
      <c r="Q40" s="874"/>
      <c r="R40" s="814"/>
      <c r="S40" s="814">
        <v>64740.820469999999</v>
      </c>
      <c r="T40" s="824"/>
      <c r="U40" s="814">
        <v>40000.410080000001</v>
      </c>
      <c r="V40" s="814">
        <v>61728.058119999994</v>
      </c>
    </row>
    <row r="41" spans="1:24" s="14" customFormat="1" ht="11.4" x14ac:dyDescent="0.2">
      <c r="A41" s="11"/>
      <c r="B41" s="19" t="s">
        <v>57</v>
      </c>
      <c r="C41" s="19"/>
      <c r="D41" s="19"/>
      <c r="E41" s="21">
        <v>37</v>
      </c>
      <c r="F41" s="814">
        <f t="shared" si="5"/>
        <v>119000.30121000001</v>
      </c>
      <c r="G41" s="867">
        <v>113841</v>
      </c>
      <c r="H41" s="850"/>
      <c r="I41" s="851">
        <v>5159.3012099999996</v>
      </c>
      <c r="J41" s="852"/>
      <c r="K41" s="852"/>
      <c r="L41" s="851"/>
      <c r="M41" s="851"/>
      <c r="N41" s="868"/>
      <c r="O41" s="609"/>
      <c r="P41" s="609"/>
      <c r="Q41" s="874"/>
      <c r="R41" s="814"/>
      <c r="S41" s="814">
        <v>118635.50124</v>
      </c>
      <c r="T41" s="824"/>
      <c r="U41" s="814">
        <v>126000.40162</v>
      </c>
      <c r="V41" s="814">
        <v>125595.90279000001</v>
      </c>
    </row>
    <row r="42" spans="1:24" s="14" customFormat="1" ht="11.4" x14ac:dyDescent="0.2">
      <c r="A42" s="11"/>
      <c r="B42" s="19" t="s">
        <v>58</v>
      </c>
      <c r="C42" s="19"/>
      <c r="D42" s="19"/>
      <c r="E42" s="21">
        <v>38</v>
      </c>
      <c r="F42" s="814">
        <f t="shared" si="5"/>
        <v>54500</v>
      </c>
      <c r="G42" s="1165"/>
      <c r="H42" s="850">
        <v>48000</v>
      </c>
      <c r="I42" s="851"/>
      <c r="J42" s="852"/>
      <c r="K42" s="852"/>
      <c r="L42" s="851">
        <v>3500</v>
      </c>
      <c r="M42" s="851">
        <v>3000</v>
      </c>
      <c r="N42" s="868"/>
      <c r="O42" s="609"/>
      <c r="P42" s="609"/>
      <c r="Q42" s="874"/>
      <c r="R42" s="814"/>
      <c r="S42" s="814">
        <v>30535.348679999999</v>
      </c>
      <c r="T42" s="824"/>
      <c r="U42" s="814">
        <v>61200</v>
      </c>
      <c r="V42" s="814">
        <v>41164.200859999997</v>
      </c>
    </row>
    <row r="43" spans="1:24" s="14" customFormat="1" ht="11.4" x14ac:dyDescent="0.2">
      <c r="A43" s="24"/>
      <c r="B43" s="25" t="s">
        <v>46</v>
      </c>
      <c r="C43" s="25"/>
      <c r="D43" s="25"/>
      <c r="E43" s="26">
        <v>39</v>
      </c>
      <c r="F43" s="814">
        <f t="shared" si="5"/>
        <v>45000</v>
      </c>
      <c r="G43" s="1087">
        <v>45000</v>
      </c>
      <c r="H43" s="1088"/>
      <c r="I43" s="1089"/>
      <c r="J43" s="1090"/>
      <c r="K43" s="1090"/>
      <c r="L43" s="1089"/>
      <c r="M43" s="1089"/>
      <c r="N43" s="1091"/>
      <c r="O43" s="1092"/>
      <c r="P43" s="1092"/>
      <c r="Q43" s="1093"/>
      <c r="R43" s="1092"/>
      <c r="S43" s="1086">
        <v>44011.046219999997</v>
      </c>
      <c r="T43" s="824"/>
      <c r="U43" s="1094">
        <v>50000</v>
      </c>
      <c r="V43" s="1086">
        <v>50787.456109999999</v>
      </c>
    </row>
    <row r="44" spans="1:24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834">
        <f t="shared" ref="F44:S44" si="6">F29+F33+F37+F41+F42+F43-F6-F27</f>
        <v>11958.999999999884</v>
      </c>
      <c r="G44" s="1131">
        <f t="shared" si="6"/>
        <v>11959</v>
      </c>
      <c r="H44" s="1132">
        <f t="shared" si="6"/>
        <v>0</v>
      </c>
      <c r="I44" s="1097">
        <f t="shared" si="6"/>
        <v>0</v>
      </c>
      <c r="J44" s="1097">
        <f t="shared" si="6"/>
        <v>0</v>
      </c>
      <c r="K44" s="1097">
        <f t="shared" si="6"/>
        <v>0</v>
      </c>
      <c r="L44" s="1097">
        <f t="shared" si="6"/>
        <v>0</v>
      </c>
      <c r="M44" s="1097">
        <f t="shared" si="6"/>
        <v>0</v>
      </c>
      <c r="N44" s="1097">
        <f t="shared" si="6"/>
        <v>0</v>
      </c>
      <c r="O44" s="834">
        <f t="shared" si="6"/>
        <v>0</v>
      </c>
      <c r="P44" s="834">
        <f t="shared" si="6"/>
        <v>0</v>
      </c>
      <c r="Q44" s="1133">
        <f t="shared" si="6"/>
        <v>0</v>
      </c>
      <c r="R44" s="834">
        <f t="shared" si="6"/>
        <v>0</v>
      </c>
      <c r="S44" s="834">
        <f t="shared" si="6"/>
        <v>9620.5538900000247</v>
      </c>
      <c r="T44" s="824"/>
      <c r="U44" s="834">
        <f>U29+U33+U37+U41+U42+U43-U6-U27</f>
        <v>16915.999999999884</v>
      </c>
      <c r="V44" s="834">
        <f>V29+V33+V37+V41+V42+V43-V6-V27</f>
        <v>8445.4032499999012</v>
      </c>
      <c r="W44" s="15"/>
      <c r="X44" s="15"/>
    </row>
    <row r="45" spans="1:24" ht="13.8" thickBot="1" x14ac:dyDescent="0.3">
      <c r="A45" s="22" t="s">
        <v>174</v>
      </c>
      <c r="B45" s="23"/>
      <c r="C45" s="23"/>
      <c r="D45" s="23"/>
      <c r="E45" s="10">
        <v>41</v>
      </c>
      <c r="F45" s="586">
        <f t="shared" ref="F45:P45" si="7">F28-F5</f>
        <v>11959</v>
      </c>
      <c r="G45" s="794">
        <f t="shared" si="7"/>
        <v>11959</v>
      </c>
      <c r="H45" s="796">
        <f t="shared" si="7"/>
        <v>0</v>
      </c>
      <c r="I45" s="797">
        <f t="shared" si="7"/>
        <v>0</v>
      </c>
      <c r="J45" s="822">
        <f t="shared" si="7"/>
        <v>0</v>
      </c>
      <c r="K45" s="822">
        <f t="shared" si="7"/>
        <v>0</v>
      </c>
      <c r="L45" s="797">
        <f t="shared" si="7"/>
        <v>0</v>
      </c>
      <c r="M45" s="797">
        <f t="shared" si="7"/>
        <v>0</v>
      </c>
      <c r="N45" s="795">
        <f>N28-N5</f>
        <v>0</v>
      </c>
      <c r="O45" s="586">
        <f t="shared" si="7"/>
        <v>0</v>
      </c>
      <c r="P45" s="586">
        <f t="shared" si="7"/>
        <v>0</v>
      </c>
      <c r="Q45" s="798"/>
      <c r="R45" s="798">
        <f>R28-R5</f>
        <v>0</v>
      </c>
      <c r="S45" s="586">
        <f>S28-S5</f>
        <v>9610.084899999667</v>
      </c>
      <c r="T45" s="824"/>
      <c r="U45" s="586">
        <f>U28-U5</f>
        <v>16915.999999999767</v>
      </c>
      <c r="V45" s="586">
        <f>V28-V5</f>
        <v>8482.3935999998357</v>
      </c>
      <c r="W45" s="368"/>
      <c r="X45" s="368"/>
    </row>
    <row r="46" spans="1:24" x14ac:dyDescent="0.25">
      <c r="A46" s="570" t="s">
        <v>210</v>
      </c>
      <c r="C46" s="29"/>
      <c r="D46" s="147"/>
      <c r="E46" s="646" t="s">
        <v>168</v>
      </c>
      <c r="F46" s="610"/>
      <c r="G46" s="610"/>
      <c r="H46" s="827">
        <v>156025.06464000003</v>
      </c>
      <c r="I46" s="827">
        <v>25697.227890000002</v>
      </c>
      <c r="J46" s="827">
        <v>0.83469999999999978</v>
      </c>
      <c r="K46" s="827">
        <v>20576.338310000006</v>
      </c>
      <c r="L46" s="827">
        <v>10940.94176</v>
      </c>
      <c r="M46" s="827">
        <v>6581.5574999999999</v>
      </c>
      <c r="N46" s="828"/>
      <c r="O46" s="610"/>
      <c r="P46" s="610"/>
      <c r="Q46" s="875"/>
      <c r="R46" s="875"/>
      <c r="S46" s="611"/>
      <c r="T46" s="611"/>
      <c r="U46" s="611"/>
      <c r="V46" s="611"/>
      <c r="W46" s="611"/>
      <c r="X46" s="459"/>
    </row>
    <row r="47" spans="1:24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11503</v>
      </c>
      <c r="G47" s="30"/>
    </row>
    <row r="48" spans="1:24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35600</v>
      </c>
      <c r="G48" s="30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11.44140625" defaultRowHeight="13.2" x14ac:dyDescent="0.25"/>
  <cols>
    <col min="1" max="1" width="8.44140625" style="226" customWidth="1"/>
    <col min="2" max="3" width="8.5546875" style="226" customWidth="1"/>
    <col min="4" max="4" width="25" style="226" customWidth="1"/>
    <col min="5" max="5" width="5.44140625" style="234" customWidth="1"/>
    <col min="6" max="7" width="10.44140625" style="232" customWidth="1"/>
    <col min="8" max="14" width="6.5546875" style="232" customWidth="1"/>
    <col min="15" max="15" width="9.88671875" style="232" hidden="1" customWidth="1"/>
    <col min="16" max="16" width="9.5546875" style="232" hidden="1" customWidth="1" collapsed="1"/>
    <col min="17" max="17" width="8" style="240" hidden="1" customWidth="1"/>
    <col min="18" max="18" width="11.44140625" style="240" hidden="1" customWidth="1"/>
    <col min="19" max="19" width="10.44140625" style="454" customWidth="1" collapsed="1"/>
    <col min="20" max="20" width="2" style="576" customWidth="1"/>
    <col min="21" max="21" width="10.44140625" style="232" customWidth="1"/>
    <col min="22" max="22" width="10.44140625" style="454" customWidth="1" collapsed="1"/>
    <col min="23" max="23" width="8.5546875" style="226"/>
    <col min="24" max="24" width="9" style="226" bestFit="1" customWidth="1"/>
    <col min="25" max="16384" width="11.44140625" style="226"/>
  </cols>
  <sheetData>
    <row r="1" spans="1:30" x14ac:dyDescent="0.25">
      <c r="A1"/>
      <c r="B1"/>
      <c r="C1"/>
      <c r="D1"/>
      <c r="E1" s="1297"/>
      <c r="F1" s="29"/>
      <c r="G1" s="29"/>
      <c r="H1" s="29"/>
      <c r="I1" s="29"/>
      <c r="J1" s="29"/>
      <c r="K1" s="29"/>
      <c r="L1" s="29"/>
      <c r="M1" s="29"/>
      <c r="N1" s="29"/>
      <c r="O1" s="34"/>
      <c r="P1" s="34"/>
      <c r="Q1" s="235"/>
      <c r="R1" s="235"/>
      <c r="S1" s="898"/>
      <c r="T1" s="164"/>
      <c r="U1" s="29"/>
      <c r="V1" s="898"/>
      <c r="W1"/>
      <c r="X1"/>
      <c r="Y1"/>
      <c r="Z1"/>
      <c r="AA1"/>
      <c r="AB1"/>
      <c r="AC1"/>
      <c r="AD1"/>
    </row>
    <row r="2" spans="1:30" ht="13.8" thickBot="1" x14ac:dyDescent="0.3">
      <c r="F2" s="29"/>
      <c r="S2" s="898"/>
      <c r="U2" s="29"/>
      <c r="V2" s="898"/>
    </row>
    <row r="3" spans="1:30" ht="15.75" customHeight="1" thickBot="1" x14ac:dyDescent="0.35">
      <c r="A3" s="1597" t="s">
        <v>203</v>
      </c>
      <c r="B3" s="1598"/>
      <c r="C3" s="1598"/>
      <c r="D3" s="1599"/>
      <c r="E3" s="225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30" ht="13.8" thickBot="1" x14ac:dyDescent="0.3">
      <c r="A4" s="227" t="s">
        <v>109</v>
      </c>
      <c r="B4" s="228"/>
      <c r="C4" s="1604" t="s">
        <v>74</v>
      </c>
      <c r="D4" s="1605"/>
      <c r="E4" s="229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30" ht="13.8" thickBot="1" x14ac:dyDescent="0.3">
      <c r="A5" s="198" t="s">
        <v>172</v>
      </c>
      <c r="B5" s="199"/>
      <c r="C5" s="199"/>
      <c r="D5" s="199"/>
      <c r="E5" s="200">
        <v>1</v>
      </c>
      <c r="F5" s="294">
        <f t="shared" ref="F5:P5" si="0">SUM(F7:F27)</f>
        <v>374948</v>
      </c>
      <c r="G5" s="448">
        <f t="shared" si="0"/>
        <v>355105</v>
      </c>
      <c r="H5" s="447">
        <f t="shared" si="0"/>
        <v>13611</v>
      </c>
      <c r="I5" s="202">
        <f t="shared" si="0"/>
        <v>2732</v>
      </c>
      <c r="J5" s="203">
        <f t="shared" si="0"/>
        <v>0</v>
      </c>
      <c r="K5" s="203">
        <f t="shared" si="0"/>
        <v>0</v>
      </c>
      <c r="L5" s="202">
        <f t="shared" si="0"/>
        <v>2000</v>
      </c>
      <c r="M5" s="202">
        <f t="shared" si="0"/>
        <v>1500</v>
      </c>
      <c r="N5" s="201">
        <f>SUM(N7:N27)</f>
        <v>0</v>
      </c>
      <c r="O5" s="294">
        <f t="shared" si="0"/>
        <v>0</v>
      </c>
      <c r="P5" s="294">
        <f t="shared" si="0"/>
        <v>0</v>
      </c>
      <c r="Q5" s="246">
        <f>IF(F5=0,0,P5/F5)</f>
        <v>0</v>
      </c>
      <c r="R5" s="204">
        <f>SUM(R7:R27)</f>
        <v>0</v>
      </c>
      <c r="S5" s="590">
        <f>SUM(S7:S27)</f>
        <v>404063.79810000001</v>
      </c>
      <c r="U5" s="294">
        <f>SUM(U7:U27)</f>
        <v>365077</v>
      </c>
      <c r="V5" s="590">
        <f>SUM(V7:V27)</f>
        <v>390876</v>
      </c>
    </row>
    <row r="6" spans="1:30" s="230" customFormat="1" ht="11.4" x14ac:dyDescent="0.2">
      <c r="A6" s="205" t="s">
        <v>14</v>
      </c>
      <c r="B6" s="206" t="s">
        <v>15</v>
      </c>
      <c r="C6" s="206"/>
      <c r="D6" s="206"/>
      <c r="E6" s="207">
        <v>2</v>
      </c>
      <c r="F6" s="1150">
        <f t="shared" ref="F6:P6" si="1">SUM(F7:F17)</f>
        <v>262292</v>
      </c>
      <c r="G6" s="449">
        <f>SUM(G7:G17)</f>
        <v>244722</v>
      </c>
      <c r="H6" s="572">
        <f>SUM(H7:H17)</f>
        <v>13611</v>
      </c>
      <c r="I6" s="572">
        <f t="shared" ref="I6:N6" si="2">SUM(I7:I17)</f>
        <v>459</v>
      </c>
      <c r="J6" s="572">
        <f t="shared" si="2"/>
        <v>0</v>
      </c>
      <c r="K6" s="572">
        <f t="shared" si="2"/>
        <v>0</v>
      </c>
      <c r="L6" s="572">
        <f t="shared" si="2"/>
        <v>2000</v>
      </c>
      <c r="M6" s="572">
        <f t="shared" si="2"/>
        <v>1500</v>
      </c>
      <c r="N6" s="572">
        <f t="shared" si="2"/>
        <v>0</v>
      </c>
      <c r="O6" s="1150">
        <f>SUM(O7:O17)</f>
        <v>0</v>
      </c>
      <c r="P6" s="1150">
        <f t="shared" si="1"/>
        <v>0</v>
      </c>
      <c r="Q6" s="1251">
        <f>IF(F6=0,0,P6/F6)</f>
        <v>0</v>
      </c>
      <c r="R6" s="1150">
        <f>SUM(R7:R17)</f>
        <v>0</v>
      </c>
      <c r="S6" s="1150">
        <f>SUM(S7:S17)</f>
        <v>269630.31920999999</v>
      </c>
      <c r="T6" s="576"/>
      <c r="U6" s="1150">
        <v>251989</v>
      </c>
      <c r="V6" s="1150">
        <v>266442</v>
      </c>
    </row>
    <row r="7" spans="1:30" s="231" customFormat="1" ht="12" x14ac:dyDescent="0.25">
      <c r="A7" s="208"/>
      <c r="B7" s="209"/>
      <c r="C7" s="209" t="s">
        <v>16</v>
      </c>
      <c r="D7" s="210" t="s">
        <v>17</v>
      </c>
      <c r="E7" s="211">
        <v>3</v>
      </c>
      <c r="F7" s="1252">
        <f>SUM(G7:N7)</f>
        <v>149484</v>
      </c>
      <c r="G7" s="1536">
        <v>143320</v>
      </c>
      <c r="H7" s="1534">
        <v>5935</v>
      </c>
      <c r="I7" s="1535">
        <v>229</v>
      </c>
      <c r="J7" s="1253"/>
      <c r="K7" s="1253"/>
      <c r="L7" s="878"/>
      <c r="M7" s="878"/>
      <c r="N7" s="1254"/>
      <c r="O7" s="1252"/>
      <c r="P7" s="1252"/>
      <c r="Q7" s="1255"/>
      <c r="R7" s="1256"/>
      <c r="S7" s="1527">
        <v>155808.82112000001</v>
      </c>
      <c r="T7" s="577"/>
      <c r="U7" s="1252">
        <v>141898</v>
      </c>
      <c r="V7" s="1257">
        <v>145888</v>
      </c>
    </row>
    <row r="8" spans="1:30" s="231" customFormat="1" ht="12" x14ac:dyDescent="0.25">
      <c r="A8" s="208"/>
      <c r="B8" s="209"/>
      <c r="C8" s="209"/>
      <c r="D8" s="210" t="s">
        <v>18</v>
      </c>
      <c r="E8" s="211">
        <v>4</v>
      </c>
      <c r="F8" s="1252">
        <f t="shared" ref="F8:F27" si="3">SUM(G8:N8)</f>
        <v>7109</v>
      </c>
      <c r="G8" s="1536">
        <v>7050</v>
      </c>
      <c r="H8" s="1534"/>
      <c r="I8" s="1535">
        <v>59</v>
      </c>
      <c r="J8" s="1253"/>
      <c r="K8" s="1253"/>
      <c r="L8" s="878"/>
      <c r="M8" s="878"/>
      <c r="N8" s="1254"/>
      <c r="O8" s="1252"/>
      <c r="P8" s="1252"/>
      <c r="Q8" s="1255"/>
      <c r="R8" s="1256"/>
      <c r="S8" s="1527">
        <v>7718.2470000000003</v>
      </c>
      <c r="T8" s="577"/>
      <c r="U8" s="1252">
        <v>9800</v>
      </c>
      <c r="V8" s="1257">
        <v>10145</v>
      </c>
    </row>
    <row r="9" spans="1:30" s="231" customFormat="1" ht="12" x14ac:dyDescent="0.25">
      <c r="A9" s="208"/>
      <c r="B9" s="209"/>
      <c r="C9" s="209"/>
      <c r="D9" s="210" t="s">
        <v>19</v>
      </c>
      <c r="E9" s="211">
        <v>5</v>
      </c>
      <c r="F9" s="1252">
        <f t="shared" si="3"/>
        <v>48477</v>
      </c>
      <c r="G9" s="1536">
        <v>46391</v>
      </c>
      <c r="H9" s="1534">
        <v>2065</v>
      </c>
      <c r="I9" s="1535">
        <v>21</v>
      </c>
      <c r="J9" s="1253"/>
      <c r="K9" s="1253"/>
      <c r="L9" s="878"/>
      <c r="M9" s="878"/>
      <c r="N9" s="1254"/>
      <c r="O9" s="1252"/>
      <c r="P9" s="1252"/>
      <c r="Q9" s="1255"/>
      <c r="R9" s="1256"/>
      <c r="S9" s="1527">
        <v>49820.923779999997</v>
      </c>
      <c r="T9" s="577"/>
      <c r="U9" s="1252">
        <v>47020</v>
      </c>
      <c r="V9" s="1257">
        <v>47754</v>
      </c>
    </row>
    <row r="10" spans="1:30" s="231" customFormat="1" ht="12" x14ac:dyDescent="0.25">
      <c r="A10" s="208"/>
      <c r="B10" s="209"/>
      <c r="C10" s="209"/>
      <c r="D10" s="210" t="s">
        <v>20</v>
      </c>
      <c r="E10" s="211">
        <v>6</v>
      </c>
      <c r="F10" s="1252">
        <f t="shared" si="3"/>
        <v>6000</v>
      </c>
      <c r="G10" s="1536">
        <v>6000</v>
      </c>
      <c r="H10" s="1534"/>
      <c r="I10" s="1535"/>
      <c r="J10" s="1253"/>
      <c r="K10" s="1253"/>
      <c r="L10" s="878"/>
      <c r="M10" s="878"/>
      <c r="N10" s="1254"/>
      <c r="O10" s="1252"/>
      <c r="P10" s="1252"/>
      <c r="Q10" s="1255"/>
      <c r="R10" s="1252"/>
      <c r="S10" s="1527">
        <v>4832.9669899999999</v>
      </c>
      <c r="T10" s="577"/>
      <c r="U10" s="1252">
        <v>6500</v>
      </c>
      <c r="V10" s="1257">
        <v>5769</v>
      </c>
    </row>
    <row r="11" spans="1:30" s="231" customFormat="1" ht="12" x14ac:dyDescent="0.25">
      <c r="A11" s="208"/>
      <c r="B11" s="209"/>
      <c r="C11" s="209"/>
      <c r="D11" s="210" t="s">
        <v>21</v>
      </c>
      <c r="E11" s="211">
        <v>7</v>
      </c>
      <c r="F11" s="1252">
        <f t="shared" si="3"/>
        <v>2500</v>
      </c>
      <c r="G11" s="1536">
        <v>2500</v>
      </c>
      <c r="H11" s="1534"/>
      <c r="I11" s="1535"/>
      <c r="J11" s="1253"/>
      <c r="K11" s="1253"/>
      <c r="L11" s="878"/>
      <c r="M11" s="878"/>
      <c r="N11" s="1254"/>
      <c r="O11" s="1252"/>
      <c r="P11" s="1252"/>
      <c r="Q11" s="1255"/>
      <c r="R11" s="1252"/>
      <c r="S11" s="1527">
        <v>2049.41111</v>
      </c>
      <c r="T11" s="577"/>
      <c r="U11" s="1252">
        <v>2000</v>
      </c>
      <c r="V11" s="1257">
        <v>1831</v>
      </c>
    </row>
    <row r="12" spans="1:30" s="231" customFormat="1" ht="12" x14ac:dyDescent="0.25">
      <c r="A12" s="208"/>
      <c r="B12" s="209"/>
      <c r="C12" s="209"/>
      <c r="D12" s="210" t="s">
        <v>22</v>
      </c>
      <c r="E12" s="211">
        <v>8</v>
      </c>
      <c r="F12" s="1252">
        <f t="shared" si="3"/>
        <v>5154</v>
      </c>
      <c r="G12" s="1536">
        <v>5154</v>
      </c>
      <c r="H12" s="1534"/>
      <c r="I12" s="1535"/>
      <c r="J12" s="1253"/>
      <c r="K12" s="1253"/>
      <c r="L12" s="878"/>
      <c r="M12" s="878"/>
      <c r="N12" s="1254"/>
      <c r="O12" s="1252"/>
      <c r="P12" s="1252"/>
      <c r="Q12" s="1255"/>
      <c r="R12" s="1252"/>
      <c r="S12" s="1527">
        <v>5444.9984199999999</v>
      </c>
      <c r="T12" s="577"/>
      <c r="U12" s="1252">
        <v>4131</v>
      </c>
      <c r="V12" s="1257">
        <v>4699</v>
      </c>
    </row>
    <row r="13" spans="1:30" s="231" customFormat="1" ht="12" x14ac:dyDescent="0.25">
      <c r="A13" s="208"/>
      <c r="B13" s="209"/>
      <c r="C13" s="209"/>
      <c r="D13" s="210" t="s">
        <v>23</v>
      </c>
      <c r="E13" s="211">
        <v>9</v>
      </c>
      <c r="F13" s="1252">
        <f t="shared" si="3"/>
        <v>6103</v>
      </c>
      <c r="G13" s="1536">
        <v>6053</v>
      </c>
      <c r="H13" s="1534"/>
      <c r="I13" s="1535">
        <v>50</v>
      </c>
      <c r="J13" s="1253"/>
      <c r="K13" s="1253"/>
      <c r="L13" s="878"/>
      <c r="M13" s="878"/>
      <c r="N13" s="1254"/>
      <c r="O13" s="1252"/>
      <c r="P13" s="1252"/>
      <c r="Q13" s="1255"/>
      <c r="R13" s="1252"/>
      <c r="S13" s="1527">
        <v>5690.9210999999996</v>
      </c>
      <c r="T13" s="577"/>
      <c r="U13" s="1252">
        <v>6116</v>
      </c>
      <c r="V13" s="1257">
        <v>7913</v>
      </c>
    </row>
    <row r="14" spans="1:30" s="231" customFormat="1" ht="12" x14ac:dyDescent="0.25">
      <c r="A14" s="208"/>
      <c r="B14" s="209"/>
      <c r="C14" s="209"/>
      <c r="D14" s="210" t="s">
        <v>24</v>
      </c>
      <c r="E14" s="211">
        <v>10</v>
      </c>
      <c r="F14" s="1252">
        <f t="shared" si="3"/>
        <v>900</v>
      </c>
      <c r="G14" s="1536">
        <v>800</v>
      </c>
      <c r="H14" s="1534"/>
      <c r="I14" s="1535">
        <v>100</v>
      </c>
      <c r="J14" s="1253"/>
      <c r="K14" s="1253"/>
      <c r="L14" s="878"/>
      <c r="M14" s="878"/>
      <c r="N14" s="1254"/>
      <c r="O14" s="1252"/>
      <c r="P14" s="1252"/>
      <c r="Q14" s="1255"/>
      <c r="R14" s="1252"/>
      <c r="S14" s="1527">
        <v>2495.3460700000001</v>
      </c>
      <c r="T14" s="577"/>
      <c r="U14" s="1252">
        <v>1802</v>
      </c>
      <c r="V14" s="1257">
        <v>2701</v>
      </c>
    </row>
    <row r="15" spans="1:30" s="231" customFormat="1" ht="12" x14ac:dyDescent="0.25">
      <c r="A15" s="208"/>
      <c r="B15" s="209"/>
      <c r="C15" s="209"/>
      <c r="D15" s="210" t="s">
        <v>25</v>
      </c>
      <c r="E15" s="211">
        <v>11</v>
      </c>
      <c r="F15" s="1252">
        <f t="shared" si="3"/>
        <v>27484</v>
      </c>
      <c r="G15" s="1536">
        <v>27484</v>
      </c>
      <c r="H15" s="1534"/>
      <c r="I15" s="1535"/>
      <c r="J15" s="1253"/>
      <c r="K15" s="1253"/>
      <c r="L15" s="878"/>
      <c r="M15" s="878"/>
      <c r="N15" s="1254"/>
      <c r="O15" s="1252"/>
      <c r="P15" s="1252"/>
      <c r="Q15" s="1255"/>
      <c r="R15" s="1256"/>
      <c r="S15" s="1527">
        <v>27488.279050000001</v>
      </c>
      <c r="T15" s="577"/>
      <c r="U15" s="1252">
        <v>25405</v>
      </c>
      <c r="V15" s="1257">
        <v>25409</v>
      </c>
    </row>
    <row r="16" spans="1:30" s="231" customFormat="1" ht="12" x14ac:dyDescent="0.25">
      <c r="A16" s="208"/>
      <c r="B16" s="209"/>
      <c r="C16" s="209"/>
      <c r="D16" s="210" t="s">
        <v>26</v>
      </c>
      <c r="E16" s="211">
        <v>12</v>
      </c>
      <c r="F16" s="1252">
        <f t="shared" si="3"/>
        <v>17704</v>
      </c>
      <c r="G16" s="1536">
        <v>16204</v>
      </c>
      <c r="H16" s="1534"/>
      <c r="I16" s="1535"/>
      <c r="J16" s="1253"/>
      <c r="K16" s="1253"/>
      <c r="L16" s="1537"/>
      <c r="M16" s="1538">
        <v>1500</v>
      </c>
      <c r="N16" s="1254"/>
      <c r="O16" s="1252"/>
      <c r="P16" s="1252"/>
      <c r="Q16" s="1255"/>
      <c r="R16" s="1252"/>
      <c r="S16" s="1527">
        <v>17701.014999999999</v>
      </c>
      <c r="T16" s="577"/>
      <c r="U16" s="1252">
        <v>15536</v>
      </c>
      <c r="V16" s="1257">
        <v>17337</v>
      </c>
    </row>
    <row r="17" spans="1:22" s="231" customFormat="1" ht="12" x14ac:dyDescent="0.25">
      <c r="A17" s="208"/>
      <c r="B17" s="209"/>
      <c r="C17" s="209"/>
      <c r="D17" s="209" t="s">
        <v>27</v>
      </c>
      <c r="E17" s="670">
        <v>13</v>
      </c>
      <c r="F17" s="1258">
        <f t="shared" si="3"/>
        <v>-8623</v>
      </c>
      <c r="G17" s="1534">
        <v>-16234</v>
      </c>
      <c r="H17" s="1534">
        <v>5611</v>
      </c>
      <c r="I17" s="1535"/>
      <c r="J17" s="1259"/>
      <c r="K17" s="1259"/>
      <c r="L17" s="1537">
        <v>2000</v>
      </c>
      <c r="M17" s="1538"/>
      <c r="N17" s="927"/>
      <c r="O17" s="1258"/>
      <c r="P17" s="1258"/>
      <c r="Q17" s="1260"/>
      <c r="R17" s="1258"/>
      <c r="S17" s="1528">
        <v>-9420.6104300000006</v>
      </c>
      <c r="T17" s="577"/>
      <c r="U17" s="1261">
        <v>-8219</v>
      </c>
      <c r="V17" s="1262">
        <v>-3004</v>
      </c>
    </row>
    <row r="18" spans="1:22" s="230" customFormat="1" ht="12" x14ac:dyDescent="0.25">
      <c r="A18" s="205"/>
      <c r="B18" s="693" t="s">
        <v>28</v>
      </c>
      <c r="C18" s="693"/>
      <c r="D18" s="693"/>
      <c r="E18" s="694">
        <v>14</v>
      </c>
      <c r="F18" s="1146">
        <f t="shared" si="3"/>
        <v>9450</v>
      </c>
      <c r="G18" s="1539">
        <v>9450</v>
      </c>
      <c r="H18" s="1539"/>
      <c r="I18" s="1540"/>
      <c r="J18" s="1263"/>
      <c r="K18" s="1263"/>
      <c r="L18" s="695"/>
      <c r="M18" s="695"/>
      <c r="N18" s="696"/>
      <c r="O18" s="1264"/>
      <c r="P18" s="1264"/>
      <c r="Q18" s="1265"/>
      <c r="R18" s="1264"/>
      <c r="S18" s="1529">
        <v>9146.25</v>
      </c>
      <c r="T18" s="576"/>
      <c r="U18" s="1264">
        <v>7500</v>
      </c>
      <c r="V18" s="1250">
        <v>8471</v>
      </c>
    </row>
    <row r="19" spans="1:22" s="230" customFormat="1" ht="12" x14ac:dyDescent="0.25">
      <c r="A19" s="205"/>
      <c r="B19" s="212" t="s">
        <v>30</v>
      </c>
      <c r="C19" s="213"/>
      <c r="D19" s="213"/>
      <c r="E19" s="214">
        <v>15</v>
      </c>
      <c r="F19" s="1146">
        <f t="shared" si="3"/>
        <v>2000</v>
      </c>
      <c r="G19" s="1541">
        <v>2000</v>
      </c>
      <c r="H19" s="1541"/>
      <c r="I19" s="1542"/>
      <c r="J19" s="1266"/>
      <c r="K19" s="1266"/>
      <c r="L19" s="314"/>
      <c r="M19" s="314"/>
      <c r="N19" s="578"/>
      <c r="O19" s="1146"/>
      <c r="P19" s="1146"/>
      <c r="Q19" s="1267"/>
      <c r="R19" s="1146"/>
      <c r="S19" s="1530">
        <v>2778.2750000000001</v>
      </c>
      <c r="T19" s="576"/>
      <c r="U19" s="1146">
        <v>1000</v>
      </c>
      <c r="V19" s="1143">
        <v>1379</v>
      </c>
    </row>
    <row r="20" spans="1:22" s="230" customFormat="1" ht="12" x14ac:dyDescent="0.25">
      <c r="A20" s="205"/>
      <c r="B20" s="215" t="s">
        <v>32</v>
      </c>
      <c r="C20" s="216"/>
      <c r="D20" s="216"/>
      <c r="E20" s="217">
        <v>16</v>
      </c>
      <c r="F20" s="1146">
        <f t="shared" si="3"/>
        <v>7743</v>
      </c>
      <c r="G20" s="1541">
        <v>7743</v>
      </c>
      <c r="H20" s="1541"/>
      <c r="I20" s="1542"/>
      <c r="J20" s="1266"/>
      <c r="K20" s="1266"/>
      <c r="L20" s="314"/>
      <c r="M20" s="314"/>
      <c r="N20" s="578"/>
      <c r="O20" s="1146"/>
      <c r="P20" s="1146"/>
      <c r="Q20" s="1267"/>
      <c r="R20" s="1146"/>
      <c r="S20" s="1530">
        <v>6886.0962200000004</v>
      </c>
      <c r="T20" s="576"/>
      <c r="U20" s="1146">
        <v>6383</v>
      </c>
      <c r="V20" s="1143">
        <v>10301</v>
      </c>
    </row>
    <row r="21" spans="1:22" s="230" customFormat="1" ht="12" x14ac:dyDescent="0.25">
      <c r="A21" s="205"/>
      <c r="B21" s="215" t="s">
        <v>36</v>
      </c>
      <c r="C21" s="215"/>
      <c r="D21" s="215"/>
      <c r="E21" s="217">
        <v>17</v>
      </c>
      <c r="F21" s="1146">
        <f t="shared" si="3"/>
        <v>0</v>
      </c>
      <c r="G21" s="1541"/>
      <c r="H21" s="1541"/>
      <c r="I21" s="1542"/>
      <c r="J21" s="1266"/>
      <c r="K21" s="1266"/>
      <c r="L21" s="314"/>
      <c r="M21" s="314"/>
      <c r="N21" s="578"/>
      <c r="O21" s="1146"/>
      <c r="P21" s="1146"/>
      <c r="Q21" s="1267"/>
      <c r="R21" s="1146"/>
      <c r="S21" s="1530">
        <v>456.60849999999999</v>
      </c>
      <c r="T21" s="576"/>
      <c r="U21" s="1146">
        <v>20</v>
      </c>
      <c r="V21" s="1143">
        <v>20</v>
      </c>
    </row>
    <row r="22" spans="1:22" s="341" customFormat="1" ht="12" x14ac:dyDescent="0.25">
      <c r="A22" s="338"/>
      <c r="B22" s="339" t="s">
        <v>171</v>
      </c>
      <c r="C22" s="339"/>
      <c r="D22" s="339"/>
      <c r="E22" s="340">
        <v>18</v>
      </c>
      <c r="F22" s="1249">
        <f t="shared" si="3"/>
        <v>0</v>
      </c>
      <c r="G22" s="1541"/>
      <c r="H22" s="1541"/>
      <c r="I22" s="1542"/>
      <c r="J22" s="1156"/>
      <c r="K22" s="1156"/>
      <c r="L22" s="579"/>
      <c r="M22" s="579"/>
      <c r="N22" s="580"/>
      <c r="O22" s="1157"/>
      <c r="P22" s="1157"/>
      <c r="Q22" s="1158"/>
      <c r="R22" s="1157"/>
      <c r="S22" s="1530">
        <v>2486.8439400000002</v>
      </c>
      <c r="T22" s="576"/>
      <c r="U22" s="1157">
        <v>1960</v>
      </c>
      <c r="V22" s="1157">
        <v>4628</v>
      </c>
    </row>
    <row r="23" spans="1:22" s="230" customFormat="1" ht="12" x14ac:dyDescent="0.25">
      <c r="A23" s="205"/>
      <c r="B23" s="215" t="s">
        <v>40</v>
      </c>
      <c r="C23" s="215"/>
      <c r="D23" s="215"/>
      <c r="E23" s="217">
        <v>19</v>
      </c>
      <c r="F23" s="1146">
        <f t="shared" si="3"/>
        <v>1406</v>
      </c>
      <c r="G23" s="1543">
        <v>1406</v>
      </c>
      <c r="H23" s="1542"/>
      <c r="I23" s="1542"/>
      <c r="J23" s="1266"/>
      <c r="K23" s="1266"/>
      <c r="L23" s="314"/>
      <c r="M23" s="314"/>
      <c r="N23" s="578"/>
      <c r="O23" s="1146"/>
      <c r="P23" s="1146"/>
      <c r="Q23" s="1267"/>
      <c r="R23" s="1146"/>
      <c r="S23" s="1530"/>
      <c r="T23" s="576"/>
      <c r="U23" s="1146">
        <v>0</v>
      </c>
      <c r="V23" s="1143"/>
    </row>
    <row r="24" spans="1:22" s="230" customFormat="1" ht="12" x14ac:dyDescent="0.25">
      <c r="A24" s="205"/>
      <c r="B24" s="215" t="s">
        <v>43</v>
      </c>
      <c r="C24" s="215"/>
      <c r="D24" s="215"/>
      <c r="E24" s="217">
        <v>20</v>
      </c>
      <c r="F24" s="1146">
        <f t="shared" si="3"/>
        <v>55442</v>
      </c>
      <c r="G24" s="1543">
        <v>53808</v>
      </c>
      <c r="H24" s="1542"/>
      <c r="I24" s="1542">
        <v>1634</v>
      </c>
      <c r="J24" s="1266"/>
      <c r="K24" s="1266"/>
      <c r="L24" s="314"/>
      <c r="M24" s="314"/>
      <c r="N24" s="578"/>
      <c r="O24" s="1146"/>
      <c r="P24" s="1146"/>
      <c r="Q24" s="1267"/>
      <c r="R24" s="1146"/>
      <c r="S24" s="1530">
        <v>53529.583789999997</v>
      </c>
      <c r="T24" s="576"/>
      <c r="U24" s="1146">
        <v>48682</v>
      </c>
      <c r="V24" s="1143">
        <v>43606</v>
      </c>
    </row>
    <row r="25" spans="1:22" s="341" customFormat="1" ht="12" x14ac:dyDescent="0.25">
      <c r="A25" s="338"/>
      <c r="B25" s="339" t="s">
        <v>147</v>
      </c>
      <c r="C25" s="339"/>
      <c r="D25" s="339"/>
      <c r="E25" s="340">
        <v>21</v>
      </c>
      <c r="F25" s="1249">
        <f t="shared" si="3"/>
        <v>6526</v>
      </c>
      <c r="G25" s="1543">
        <v>6526</v>
      </c>
      <c r="H25" s="1542"/>
      <c r="I25" s="1542"/>
      <c r="J25" s="1156"/>
      <c r="K25" s="1156"/>
      <c r="L25" s="579"/>
      <c r="M25" s="579"/>
      <c r="N25" s="580"/>
      <c r="O25" s="1157"/>
      <c r="P25" s="1157"/>
      <c r="Q25" s="1158"/>
      <c r="R25" s="1157"/>
      <c r="S25" s="1530">
        <v>22942.19627</v>
      </c>
      <c r="T25" s="576"/>
      <c r="U25" s="1157">
        <v>17110</v>
      </c>
      <c r="V25" s="1157">
        <v>26153</v>
      </c>
    </row>
    <row r="26" spans="1:22" s="230" customFormat="1" ht="12" x14ac:dyDescent="0.25">
      <c r="A26" s="205"/>
      <c r="B26" s="215" t="s">
        <v>44</v>
      </c>
      <c r="C26" s="215"/>
      <c r="D26" s="215"/>
      <c r="E26" s="217">
        <v>22</v>
      </c>
      <c r="F26" s="1146">
        <f t="shared" si="3"/>
        <v>15832</v>
      </c>
      <c r="G26" s="1543">
        <v>15193</v>
      </c>
      <c r="H26" s="1542"/>
      <c r="I26" s="1542">
        <v>639</v>
      </c>
      <c r="J26" s="1266"/>
      <c r="K26" s="1266"/>
      <c r="L26" s="314"/>
      <c r="M26" s="314"/>
      <c r="N26" s="578"/>
      <c r="O26" s="1146"/>
      <c r="P26" s="1146"/>
      <c r="Q26" s="1267"/>
      <c r="R26" s="1146"/>
      <c r="S26" s="1530">
        <v>23573.293160000001</v>
      </c>
      <c r="T26" s="576"/>
      <c r="U26" s="1146">
        <v>18536</v>
      </c>
      <c r="V26" s="1143">
        <v>17049</v>
      </c>
    </row>
    <row r="27" spans="1:22" s="230" customFormat="1" ht="12.6" thickBot="1" x14ac:dyDescent="0.3">
      <c r="A27" s="205"/>
      <c r="B27" s="212" t="s">
        <v>46</v>
      </c>
      <c r="C27" s="212"/>
      <c r="D27" s="212"/>
      <c r="E27" s="214">
        <v>23</v>
      </c>
      <c r="F27" s="1146">
        <f t="shared" si="3"/>
        <v>14257</v>
      </c>
      <c r="G27" s="1543">
        <v>14257</v>
      </c>
      <c r="H27" s="1542"/>
      <c r="I27" s="1542"/>
      <c r="J27" s="1266"/>
      <c r="K27" s="1266"/>
      <c r="L27" s="314"/>
      <c r="M27" s="314"/>
      <c r="N27" s="578"/>
      <c r="O27" s="1146"/>
      <c r="P27" s="1268"/>
      <c r="Q27" s="1269"/>
      <c r="R27" s="1162"/>
      <c r="S27" s="1530">
        <v>12634.33201</v>
      </c>
      <c r="T27" s="576"/>
      <c r="U27" s="1146">
        <v>11897</v>
      </c>
      <c r="V27" s="1143">
        <v>12827</v>
      </c>
    </row>
    <row r="28" spans="1:22" ht="13.8" thickBot="1" x14ac:dyDescent="0.3">
      <c r="A28" s="218" t="s">
        <v>173</v>
      </c>
      <c r="B28" s="219"/>
      <c r="C28" s="219"/>
      <c r="D28" s="219"/>
      <c r="E28" s="200">
        <v>24</v>
      </c>
      <c r="F28" s="294">
        <f>SUM(F29:F43)</f>
        <v>377244</v>
      </c>
      <c r="G28" s="448">
        <f t="shared" ref="G28:P28" si="4">SUM(G29:G43)</f>
        <v>357401</v>
      </c>
      <c r="H28" s="447">
        <f t="shared" si="4"/>
        <v>13611</v>
      </c>
      <c r="I28" s="202">
        <f t="shared" si="4"/>
        <v>2732</v>
      </c>
      <c r="J28" s="203">
        <f t="shared" si="4"/>
        <v>0</v>
      </c>
      <c r="K28" s="203">
        <f t="shared" si="4"/>
        <v>0</v>
      </c>
      <c r="L28" s="202">
        <f t="shared" si="4"/>
        <v>2000</v>
      </c>
      <c r="M28" s="202">
        <f t="shared" si="4"/>
        <v>1500</v>
      </c>
      <c r="N28" s="201">
        <f>SUM(N29:N43)</f>
        <v>0</v>
      </c>
      <c r="O28" s="294">
        <f>SUM(O29:O43)</f>
        <v>0</v>
      </c>
      <c r="P28" s="294">
        <f t="shared" si="4"/>
        <v>0</v>
      </c>
      <c r="Q28" s="246">
        <f>IF(F28=0,0,P28/F28)</f>
        <v>0</v>
      </c>
      <c r="R28" s="204">
        <f>SUM(R29:R43)</f>
        <v>0</v>
      </c>
      <c r="S28" s="586">
        <f>SUM(S29:S43)</f>
        <v>411215.61968</v>
      </c>
      <c r="U28" s="294">
        <f>SUM(U29:U43)</f>
        <v>366164</v>
      </c>
      <c r="V28" s="294">
        <f>SUM(V29:V43)</f>
        <v>396796</v>
      </c>
    </row>
    <row r="29" spans="1:22" s="230" customFormat="1" ht="12" x14ac:dyDescent="0.25">
      <c r="A29" s="205" t="s">
        <v>14</v>
      </c>
      <c r="B29" s="213" t="s">
        <v>49</v>
      </c>
      <c r="C29" s="213"/>
      <c r="D29" s="213"/>
      <c r="E29" s="214">
        <v>25</v>
      </c>
      <c r="F29" s="1146">
        <f>SUM(G29:N29)</f>
        <v>154874</v>
      </c>
      <c r="G29" s="1549">
        <v>154874</v>
      </c>
      <c r="H29" s="1544"/>
      <c r="I29" s="1544"/>
      <c r="J29" s="1148"/>
      <c r="K29" s="1148"/>
      <c r="L29" s="1147"/>
      <c r="M29" s="1147"/>
      <c r="N29" s="1149"/>
      <c r="O29" s="1150"/>
      <c r="P29" s="1151"/>
      <c r="Q29" s="1152"/>
      <c r="R29" s="1153"/>
      <c r="S29" s="1531">
        <v>160151.46346</v>
      </c>
      <c r="T29" s="458"/>
      <c r="U29" s="1146">
        <v>157809</v>
      </c>
      <c r="V29" s="1143">
        <v>155784</v>
      </c>
    </row>
    <row r="30" spans="1:22" s="230" customFormat="1" ht="12" x14ac:dyDescent="0.25">
      <c r="A30" s="205"/>
      <c r="B30" s="212" t="s">
        <v>28</v>
      </c>
      <c r="C30" s="212"/>
      <c r="D30" s="212"/>
      <c r="E30" s="214">
        <v>26</v>
      </c>
      <c r="F30" s="1146">
        <f t="shared" ref="F30:F43" si="5">SUM(G30:N30)</f>
        <v>9450</v>
      </c>
      <c r="G30" s="1545">
        <v>9450</v>
      </c>
      <c r="H30" s="1546"/>
      <c r="I30" s="1546"/>
      <c r="J30" s="1154"/>
      <c r="K30" s="1154"/>
      <c r="L30" s="315"/>
      <c r="M30" s="315"/>
      <c r="N30" s="1155"/>
      <c r="O30" s="1153"/>
      <c r="P30" s="1146"/>
      <c r="Q30" s="1152"/>
      <c r="R30" s="1153"/>
      <c r="S30" s="1532">
        <v>9146.25</v>
      </c>
      <c r="T30" s="576"/>
      <c r="U30" s="1146">
        <v>7500</v>
      </c>
      <c r="V30" s="1143">
        <v>8471</v>
      </c>
    </row>
    <row r="31" spans="1:22" s="230" customFormat="1" ht="12" x14ac:dyDescent="0.25">
      <c r="A31" s="205"/>
      <c r="B31" s="212" t="s">
        <v>30</v>
      </c>
      <c r="C31" s="212"/>
      <c r="D31" s="212"/>
      <c r="E31" s="214">
        <v>27</v>
      </c>
      <c r="F31" s="1146">
        <f t="shared" si="5"/>
        <v>2000</v>
      </c>
      <c r="G31" s="1545">
        <v>2000</v>
      </c>
      <c r="H31" s="1546"/>
      <c r="I31" s="1546"/>
      <c r="J31" s="1154"/>
      <c r="K31" s="1154"/>
      <c r="L31" s="315"/>
      <c r="M31" s="315"/>
      <c r="N31" s="1155"/>
      <c r="O31" s="1153"/>
      <c r="P31" s="1146"/>
      <c r="Q31" s="1152"/>
      <c r="R31" s="1153"/>
      <c r="S31" s="1532">
        <v>2778.2750000000001</v>
      </c>
      <c r="T31" s="576"/>
      <c r="U31" s="1146">
        <v>1000</v>
      </c>
      <c r="V31" s="1143">
        <v>1379</v>
      </c>
    </row>
    <row r="32" spans="1:22" s="230" customFormat="1" ht="12" x14ac:dyDescent="0.25">
      <c r="A32" s="205"/>
      <c r="B32" s="215" t="s">
        <v>32</v>
      </c>
      <c r="C32" s="216"/>
      <c r="D32" s="216"/>
      <c r="E32" s="217">
        <v>28</v>
      </c>
      <c r="F32" s="1146">
        <f t="shared" si="5"/>
        <v>7743</v>
      </c>
      <c r="G32" s="1545">
        <v>7743</v>
      </c>
      <c r="H32" s="1546"/>
      <c r="I32" s="1546"/>
      <c r="J32" s="1154"/>
      <c r="K32" s="1154"/>
      <c r="L32" s="315"/>
      <c r="M32" s="315"/>
      <c r="N32" s="1155"/>
      <c r="O32" s="1153"/>
      <c r="P32" s="1146"/>
      <c r="Q32" s="1152"/>
      <c r="R32" s="1153"/>
      <c r="S32" s="1532">
        <v>6886.0962200000004</v>
      </c>
      <c r="T32" s="576"/>
      <c r="U32" s="1146">
        <v>6383</v>
      </c>
      <c r="V32" s="1143">
        <v>10301</v>
      </c>
    </row>
    <row r="33" spans="1:23" s="230" customFormat="1" ht="12" x14ac:dyDescent="0.25">
      <c r="A33" s="205"/>
      <c r="B33" s="215" t="s">
        <v>51</v>
      </c>
      <c r="C33" s="215"/>
      <c r="D33" s="215"/>
      <c r="E33" s="217">
        <v>29</v>
      </c>
      <c r="F33" s="1146">
        <f t="shared" si="5"/>
        <v>0</v>
      </c>
      <c r="G33" s="1545"/>
      <c r="H33" s="1546"/>
      <c r="I33" s="1546"/>
      <c r="J33" s="1154"/>
      <c r="K33" s="1154"/>
      <c r="L33" s="315"/>
      <c r="M33" s="315"/>
      <c r="N33" s="1155"/>
      <c r="O33" s="1153"/>
      <c r="P33" s="1146"/>
      <c r="Q33" s="1152"/>
      <c r="R33" s="1153"/>
      <c r="S33" s="1532"/>
      <c r="T33" s="576"/>
      <c r="U33" s="1146">
        <v>0</v>
      </c>
      <c r="V33" s="1143"/>
    </row>
    <row r="34" spans="1:23" s="230" customFormat="1" ht="12" x14ac:dyDescent="0.25">
      <c r="A34" s="205"/>
      <c r="B34" s="215" t="s">
        <v>36</v>
      </c>
      <c r="C34" s="215"/>
      <c r="D34" s="215"/>
      <c r="E34" s="217">
        <v>30</v>
      </c>
      <c r="F34" s="1146">
        <f t="shared" si="5"/>
        <v>0</v>
      </c>
      <c r="G34" s="1545"/>
      <c r="H34" s="1546"/>
      <c r="I34" s="1546"/>
      <c r="J34" s="1154"/>
      <c r="K34" s="1154"/>
      <c r="L34" s="315"/>
      <c r="M34" s="315"/>
      <c r="N34" s="1155"/>
      <c r="O34" s="1153"/>
      <c r="P34" s="1146"/>
      <c r="Q34" s="1152"/>
      <c r="R34" s="1153"/>
      <c r="S34" s="1532">
        <v>456.60849999999999</v>
      </c>
      <c r="T34" s="576"/>
      <c r="U34" s="1146">
        <v>20</v>
      </c>
      <c r="V34" s="1143">
        <v>20</v>
      </c>
    </row>
    <row r="35" spans="1:23" s="341" customFormat="1" ht="12" x14ac:dyDescent="0.25">
      <c r="A35" s="338"/>
      <c r="B35" s="339" t="s">
        <v>171</v>
      </c>
      <c r="C35" s="339"/>
      <c r="D35" s="339"/>
      <c r="E35" s="340">
        <v>31</v>
      </c>
      <c r="F35" s="1146">
        <f t="shared" si="5"/>
        <v>0</v>
      </c>
      <c r="G35" s="1545"/>
      <c r="H35" s="1546"/>
      <c r="I35" s="1546"/>
      <c r="J35" s="1156"/>
      <c r="K35" s="1156"/>
      <c r="L35" s="579"/>
      <c r="M35" s="579"/>
      <c r="N35" s="580"/>
      <c r="O35" s="1157"/>
      <c r="P35" s="1157"/>
      <c r="Q35" s="1158"/>
      <c r="R35" s="1157"/>
      <c r="S35" s="1532">
        <v>2486.8439400000002</v>
      </c>
      <c r="T35" s="576"/>
      <c r="U35" s="1157">
        <v>1960</v>
      </c>
      <c r="V35" s="1157">
        <v>4628</v>
      </c>
    </row>
    <row r="36" spans="1:23" s="230" customFormat="1" ht="12" x14ac:dyDescent="0.25">
      <c r="A36" s="205"/>
      <c r="B36" s="215" t="s">
        <v>53</v>
      </c>
      <c r="C36" s="215"/>
      <c r="D36" s="215"/>
      <c r="E36" s="217">
        <v>32</v>
      </c>
      <c r="F36" s="1146">
        <f t="shared" si="5"/>
        <v>1406</v>
      </c>
      <c r="G36" s="1545">
        <v>1406</v>
      </c>
      <c r="H36" s="1546"/>
      <c r="I36" s="1546"/>
      <c r="J36" s="1154"/>
      <c r="K36" s="1154"/>
      <c r="L36" s="315"/>
      <c r="M36" s="315"/>
      <c r="N36" s="1155"/>
      <c r="O36" s="1153"/>
      <c r="P36" s="1146"/>
      <c r="Q36" s="1152"/>
      <c r="R36" s="1153"/>
      <c r="S36" s="1532"/>
      <c r="T36" s="576"/>
      <c r="U36" s="1146">
        <v>0</v>
      </c>
      <c r="V36" s="1143"/>
    </row>
    <row r="37" spans="1:23" s="230" customFormat="1" ht="12" x14ac:dyDescent="0.25">
      <c r="A37" s="205"/>
      <c r="B37" s="215" t="s">
        <v>128</v>
      </c>
      <c r="C37" s="215"/>
      <c r="D37" s="215"/>
      <c r="E37" s="217">
        <v>33</v>
      </c>
      <c r="F37" s="1146">
        <f t="shared" si="5"/>
        <v>53773</v>
      </c>
      <c r="G37" s="1550">
        <v>53314</v>
      </c>
      <c r="H37" s="1546"/>
      <c r="I37" s="1546">
        <v>459</v>
      </c>
      <c r="J37" s="1154"/>
      <c r="K37" s="1154"/>
      <c r="L37" s="315"/>
      <c r="M37" s="315"/>
      <c r="N37" s="1155"/>
      <c r="O37" s="1153"/>
      <c r="P37" s="1146"/>
      <c r="Q37" s="1152"/>
      <c r="R37" s="1153"/>
      <c r="S37" s="1532">
        <v>61130.696360000002</v>
      </c>
      <c r="T37" s="576"/>
      <c r="U37" s="1146">
        <v>53198</v>
      </c>
      <c r="V37" s="1143">
        <v>54963</v>
      </c>
    </row>
    <row r="38" spans="1:23" s="230" customFormat="1" ht="12" x14ac:dyDescent="0.25">
      <c r="A38" s="205"/>
      <c r="B38" s="215" t="s">
        <v>55</v>
      </c>
      <c r="C38" s="215"/>
      <c r="D38" s="215"/>
      <c r="E38" s="217">
        <v>34</v>
      </c>
      <c r="F38" s="1146">
        <f t="shared" si="5"/>
        <v>55442</v>
      </c>
      <c r="G38" s="1550">
        <v>53808</v>
      </c>
      <c r="H38" s="1546"/>
      <c r="I38" s="1546">
        <v>1634</v>
      </c>
      <c r="J38" s="1154"/>
      <c r="K38" s="1154"/>
      <c r="L38" s="315"/>
      <c r="M38" s="315"/>
      <c r="N38" s="1155"/>
      <c r="O38" s="1153"/>
      <c r="P38" s="1146"/>
      <c r="Q38" s="1152"/>
      <c r="R38" s="1153"/>
      <c r="S38" s="1532">
        <v>53529.583789999997</v>
      </c>
      <c r="T38" s="576"/>
      <c r="U38" s="1146">
        <v>48682</v>
      </c>
      <c r="V38" s="1143">
        <v>43606</v>
      </c>
    </row>
    <row r="39" spans="1:23" s="341" customFormat="1" ht="12" x14ac:dyDescent="0.25">
      <c r="A39" s="338"/>
      <c r="B39" s="339" t="s">
        <v>147</v>
      </c>
      <c r="C39" s="339"/>
      <c r="D39" s="339"/>
      <c r="E39" s="340">
        <v>35</v>
      </c>
      <c r="F39" s="1146">
        <f t="shared" si="5"/>
        <v>6526</v>
      </c>
      <c r="G39" s="1550">
        <v>6526</v>
      </c>
      <c r="H39" s="1546"/>
      <c r="I39" s="1546"/>
      <c r="J39" s="1156"/>
      <c r="K39" s="1156"/>
      <c r="L39" s="579"/>
      <c r="M39" s="579"/>
      <c r="N39" s="580"/>
      <c r="O39" s="1157"/>
      <c r="P39" s="1157"/>
      <c r="Q39" s="1158"/>
      <c r="R39" s="1157"/>
      <c r="S39" s="1532">
        <v>22942.19627</v>
      </c>
      <c r="T39" s="576"/>
      <c r="U39" s="1157">
        <v>17110</v>
      </c>
      <c r="V39" s="1157">
        <v>26153</v>
      </c>
    </row>
    <row r="40" spans="1:23" s="230" customFormat="1" ht="12" x14ac:dyDescent="0.25">
      <c r="A40" s="205"/>
      <c r="B40" s="215" t="s">
        <v>56</v>
      </c>
      <c r="C40" s="215"/>
      <c r="D40" s="215"/>
      <c r="E40" s="217">
        <v>36</v>
      </c>
      <c r="F40" s="1146">
        <f t="shared" si="5"/>
        <v>15832</v>
      </c>
      <c r="G40" s="1550">
        <v>15193</v>
      </c>
      <c r="H40" s="1546"/>
      <c r="I40" s="1546">
        <v>639</v>
      </c>
      <c r="J40" s="1154"/>
      <c r="K40" s="1154"/>
      <c r="L40" s="315"/>
      <c r="M40" s="315"/>
      <c r="N40" s="1155"/>
      <c r="O40" s="1153"/>
      <c r="P40" s="1153"/>
      <c r="Q40" s="1152"/>
      <c r="R40" s="1153"/>
      <c r="S40" s="1532">
        <v>23573.293160000001</v>
      </c>
      <c r="T40" s="576"/>
      <c r="U40" s="1146">
        <v>18536</v>
      </c>
      <c r="V40" s="1143">
        <v>17049</v>
      </c>
    </row>
    <row r="41" spans="1:23" s="230" customFormat="1" ht="12" x14ac:dyDescent="0.25">
      <c r="A41" s="205"/>
      <c r="B41" s="215" t="s">
        <v>57</v>
      </c>
      <c r="C41" s="215"/>
      <c r="D41" s="215"/>
      <c r="E41" s="217">
        <v>37</v>
      </c>
      <c r="F41" s="1146">
        <f t="shared" si="5"/>
        <v>37237</v>
      </c>
      <c r="G41" s="1550">
        <v>37237</v>
      </c>
      <c r="H41" s="1546"/>
      <c r="I41" s="1546"/>
      <c r="J41" s="1154"/>
      <c r="K41" s="1154"/>
      <c r="L41" s="315"/>
      <c r="M41" s="315"/>
      <c r="N41" s="1155"/>
      <c r="O41" s="1153"/>
      <c r="P41" s="1153"/>
      <c r="Q41" s="1152"/>
      <c r="R41" s="1153"/>
      <c r="S41" s="1532">
        <v>44047.043640000004</v>
      </c>
      <c r="T41" s="576"/>
      <c r="U41" s="1146">
        <v>35166</v>
      </c>
      <c r="V41" s="1143">
        <v>41634</v>
      </c>
    </row>
    <row r="42" spans="1:23" s="230" customFormat="1" ht="12" x14ac:dyDescent="0.25">
      <c r="A42" s="205"/>
      <c r="B42" s="215" t="s">
        <v>58</v>
      </c>
      <c r="C42" s="215"/>
      <c r="D42" s="215"/>
      <c r="E42" s="217">
        <v>38</v>
      </c>
      <c r="F42" s="1146">
        <f t="shared" si="5"/>
        <v>17111</v>
      </c>
      <c r="G42" s="1545"/>
      <c r="H42" s="1546">
        <v>13611</v>
      </c>
      <c r="I42" s="1546"/>
      <c r="J42" s="1154"/>
      <c r="K42" s="1154"/>
      <c r="L42" s="1552">
        <v>2000</v>
      </c>
      <c r="M42" s="1551">
        <v>1500</v>
      </c>
      <c r="N42" s="1155"/>
      <c r="O42" s="1153"/>
      <c r="P42" s="1153"/>
      <c r="Q42" s="1152"/>
      <c r="R42" s="1153"/>
      <c r="S42" s="1532">
        <v>7919.7037200000004</v>
      </c>
      <c r="T42" s="576"/>
      <c r="U42" s="1146">
        <v>6000</v>
      </c>
      <c r="V42" s="1143">
        <v>15925</v>
      </c>
    </row>
    <row r="43" spans="1:23" s="230" customFormat="1" ht="12" x14ac:dyDescent="0.25">
      <c r="A43" s="220"/>
      <c r="B43" s="221" t="s">
        <v>46</v>
      </c>
      <c r="C43" s="221"/>
      <c r="D43" s="221"/>
      <c r="E43" s="222">
        <v>39</v>
      </c>
      <c r="F43" s="1146">
        <f t="shared" si="5"/>
        <v>15850</v>
      </c>
      <c r="G43" s="1547">
        <v>15850</v>
      </c>
      <c r="H43" s="1548"/>
      <c r="I43" s="1548"/>
      <c r="J43" s="1160"/>
      <c r="K43" s="1160"/>
      <c r="L43" s="1159"/>
      <c r="M43" s="1159"/>
      <c r="N43" s="1161"/>
      <c r="O43" s="1162"/>
      <c r="P43" s="1162"/>
      <c r="Q43" s="1163"/>
      <c r="R43" s="1162"/>
      <c r="S43" s="1533">
        <v>16167.565619999999</v>
      </c>
      <c r="T43" s="576"/>
      <c r="U43" s="1164">
        <v>12800</v>
      </c>
      <c r="V43" s="1145">
        <v>16883</v>
      </c>
    </row>
    <row r="44" spans="1:23" s="230" customFormat="1" ht="12" thickBot="1" x14ac:dyDescent="0.25">
      <c r="A44" s="223" t="s">
        <v>175</v>
      </c>
      <c r="B44" s="224"/>
      <c r="C44" s="224"/>
      <c r="D44" s="224"/>
      <c r="E44" s="214">
        <v>40</v>
      </c>
      <c r="F44" s="763">
        <f t="shared" ref="F44:S44" si="6">F29+F33+F37+F41+F42+F43-F6-F27</f>
        <v>2296</v>
      </c>
      <c r="G44" s="955">
        <f t="shared" si="6"/>
        <v>2296</v>
      </c>
      <c r="H44" s="1109">
        <f t="shared" si="6"/>
        <v>0</v>
      </c>
      <c r="I44" s="1110">
        <f t="shared" si="6"/>
        <v>0</v>
      </c>
      <c r="J44" s="1110">
        <f t="shared" si="6"/>
        <v>0</v>
      </c>
      <c r="K44" s="1110">
        <f t="shared" si="6"/>
        <v>0</v>
      </c>
      <c r="L44" s="1110">
        <f t="shared" si="6"/>
        <v>0</v>
      </c>
      <c r="M44" s="1110">
        <f t="shared" si="6"/>
        <v>0</v>
      </c>
      <c r="N44" s="1110">
        <f t="shared" si="6"/>
        <v>0</v>
      </c>
      <c r="O44" s="763">
        <f t="shared" si="6"/>
        <v>0</v>
      </c>
      <c r="P44" s="763">
        <f t="shared" si="6"/>
        <v>0</v>
      </c>
      <c r="Q44" s="1111">
        <f t="shared" si="6"/>
        <v>0</v>
      </c>
      <c r="R44" s="763">
        <f t="shared" si="6"/>
        <v>0</v>
      </c>
      <c r="S44" s="763">
        <f t="shared" si="6"/>
        <v>7151.8215800000016</v>
      </c>
      <c r="T44" s="303"/>
      <c r="U44" s="763">
        <f>U29+U33+U37+U41+U42+U43-U6-U27</f>
        <v>1087</v>
      </c>
      <c r="V44" s="763">
        <f>V29+V33+V37+V41+V42+V43-V6-V27</f>
        <v>5920</v>
      </c>
    </row>
    <row r="45" spans="1:23" ht="13.8" thickBot="1" x14ac:dyDescent="0.3">
      <c r="A45" s="218" t="s">
        <v>174</v>
      </c>
      <c r="B45" s="219"/>
      <c r="C45" s="219"/>
      <c r="D45" s="219"/>
      <c r="E45" s="200">
        <v>41</v>
      </c>
      <c r="F45" s="294">
        <f t="shared" ref="F45:P45" si="7">F28-F5</f>
        <v>2296</v>
      </c>
      <c r="G45" s="448">
        <f t="shared" si="7"/>
        <v>2296</v>
      </c>
      <c r="H45" s="447">
        <f t="shared" si="7"/>
        <v>0</v>
      </c>
      <c r="I45" s="202">
        <f t="shared" si="7"/>
        <v>0</v>
      </c>
      <c r="J45" s="203">
        <f t="shared" si="7"/>
        <v>0</v>
      </c>
      <c r="K45" s="203">
        <f t="shared" si="7"/>
        <v>0</v>
      </c>
      <c r="L45" s="202">
        <f t="shared" si="7"/>
        <v>0</v>
      </c>
      <c r="M45" s="202">
        <f t="shared" si="7"/>
        <v>0</v>
      </c>
      <c r="N45" s="201">
        <f>N28-N5</f>
        <v>0</v>
      </c>
      <c r="O45" s="294">
        <f t="shared" si="7"/>
        <v>0</v>
      </c>
      <c r="P45" s="294">
        <f t="shared" si="7"/>
        <v>0</v>
      </c>
      <c r="Q45" s="204"/>
      <c r="R45" s="204">
        <f>R28-R5</f>
        <v>0</v>
      </c>
      <c r="S45" s="590">
        <f>S28-S5</f>
        <v>7151.8215799999889</v>
      </c>
      <c r="U45" s="294">
        <f>U28-U5</f>
        <v>1087</v>
      </c>
      <c r="V45" s="590">
        <f>V28-V5</f>
        <v>5920</v>
      </c>
    </row>
    <row r="46" spans="1:23" ht="12" customHeight="1" x14ac:dyDescent="0.25">
      <c r="A46" s="570" t="s">
        <v>211</v>
      </c>
      <c r="C46" s="232"/>
      <c r="D46" s="233"/>
      <c r="E46" s="646" t="s">
        <v>168</v>
      </c>
      <c r="H46" s="647">
        <v>86700.812849999988</v>
      </c>
      <c r="I46" s="647">
        <v>8481.9411200000013</v>
      </c>
      <c r="J46" s="647"/>
      <c r="K46" s="647">
        <v>833.42075999999997</v>
      </c>
      <c r="L46" s="647">
        <v>2844.6403</v>
      </c>
      <c r="M46" s="647">
        <v>12725.229499999999</v>
      </c>
      <c r="N46" s="755"/>
      <c r="T46" s="454"/>
      <c r="U46" s="454"/>
      <c r="W46" s="454"/>
    </row>
    <row r="47" spans="1:23" s="29" customFormat="1" ht="24.75" customHeight="1" x14ac:dyDescent="0.3">
      <c r="A47" s="1593" t="s">
        <v>85</v>
      </c>
      <c r="B47" s="1593"/>
      <c r="C47" s="1593"/>
      <c r="D47" s="1593"/>
      <c r="E47" s="655"/>
      <c r="F47" s="1526">
        <v>8000</v>
      </c>
      <c r="G47" s="30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8.5546875" style="34" hidden="1" customWidth="1"/>
    <col min="16" max="16" width="9.5546875" style="34" hidden="1" customWidth="1" collapsed="1"/>
    <col min="17" max="17" width="8.5546875" style="235" hidden="1" customWidth="1"/>
    <col min="18" max="18" width="11.44140625" style="235" hidden="1" customWidth="1"/>
    <col min="19" max="19" width="10.44140625" style="153" customWidth="1" collapsed="1"/>
    <col min="20" max="20" width="2" style="166" customWidth="1"/>
    <col min="21" max="21" width="10.44140625" style="29" customWidth="1"/>
    <col min="22" max="22" width="10.44140625" style="1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5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75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5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418437</v>
      </c>
      <c r="G5" s="309">
        <f t="shared" si="0"/>
        <v>377357</v>
      </c>
      <c r="H5" s="440">
        <f t="shared" si="0"/>
        <v>27000</v>
      </c>
      <c r="I5" s="161">
        <f t="shared" si="0"/>
        <v>3580</v>
      </c>
      <c r="J5" s="616">
        <f t="shared" si="0"/>
        <v>0</v>
      </c>
      <c r="K5" s="616">
        <f t="shared" si="0"/>
        <v>0</v>
      </c>
      <c r="L5" s="161">
        <f t="shared" si="0"/>
        <v>1600</v>
      </c>
      <c r="M5" s="161">
        <f t="shared" si="0"/>
        <v>8900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400744</v>
      </c>
      <c r="T5" s="164"/>
      <c r="U5" s="117">
        <f>SUM(U7:U27)</f>
        <v>400263</v>
      </c>
      <c r="V5" s="586">
        <f>SUM(V7:V27)</f>
        <v>417598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32">
        <f t="shared" ref="F6:P6" si="1">SUM(F7:F17)</f>
        <v>322900</v>
      </c>
      <c r="G6" s="637">
        <f t="shared" si="1"/>
        <v>284410</v>
      </c>
      <c r="H6" s="940">
        <f t="shared" si="1"/>
        <v>27000</v>
      </c>
      <c r="I6" s="935">
        <f t="shared" si="1"/>
        <v>990</v>
      </c>
      <c r="J6" s="934">
        <f t="shared" si="1"/>
        <v>0</v>
      </c>
      <c r="K6" s="934">
        <f>SUM(K7:K17)</f>
        <v>0</v>
      </c>
      <c r="L6" s="935">
        <f t="shared" si="1"/>
        <v>1600</v>
      </c>
      <c r="M6" s="935">
        <f t="shared" si="1"/>
        <v>8900</v>
      </c>
      <c r="N6" s="933">
        <f>SUM(N7:N17)</f>
        <v>0</v>
      </c>
      <c r="O6" s="932">
        <f>SUM(O7:O17)</f>
        <v>0</v>
      </c>
      <c r="P6" s="932">
        <f t="shared" si="1"/>
        <v>0</v>
      </c>
      <c r="Q6" s="1101">
        <f>IF(F6=0,0,P6/F6)</f>
        <v>0</v>
      </c>
      <c r="R6" s="932">
        <f>SUM(R7:R17)</f>
        <v>0</v>
      </c>
      <c r="S6" s="932">
        <f>SUM(S7:S17)</f>
        <v>296400</v>
      </c>
      <c r="T6" s="303"/>
      <c r="U6" s="932">
        <v>299500</v>
      </c>
      <c r="V6" s="932">
        <v>289893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171000</v>
      </c>
      <c r="G7" s="843">
        <v>150500</v>
      </c>
      <c r="H7" s="847">
        <v>20000</v>
      </c>
      <c r="I7" s="838">
        <v>500</v>
      </c>
      <c r="J7" s="845"/>
      <c r="K7" s="845"/>
      <c r="L7" s="838"/>
      <c r="M7" s="838"/>
      <c r="N7" s="846"/>
      <c r="O7" s="808"/>
      <c r="P7" s="808"/>
      <c r="Q7" s="809"/>
      <c r="R7" s="810"/>
      <c r="S7" s="808">
        <v>152396</v>
      </c>
      <c r="T7" s="812"/>
      <c r="U7" s="808">
        <v>145000</v>
      </c>
      <c r="V7" s="808">
        <v>140071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6000</v>
      </c>
      <c r="G8" s="843">
        <v>6000</v>
      </c>
      <c r="H8" s="847"/>
      <c r="I8" s="838"/>
      <c r="J8" s="845"/>
      <c r="K8" s="845"/>
      <c r="L8" s="838"/>
      <c r="M8" s="838"/>
      <c r="N8" s="846"/>
      <c r="O8" s="808"/>
      <c r="P8" s="808"/>
      <c r="Q8" s="809"/>
      <c r="R8" s="810"/>
      <c r="S8" s="808">
        <v>4173</v>
      </c>
      <c r="T8" s="812"/>
      <c r="U8" s="808">
        <v>5000</v>
      </c>
      <c r="V8" s="808">
        <v>5017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808">
        <f t="shared" si="2"/>
        <v>61000</v>
      </c>
      <c r="G9" s="843">
        <v>53825</v>
      </c>
      <c r="H9" s="847">
        <v>7000</v>
      </c>
      <c r="I9" s="838">
        <v>175</v>
      </c>
      <c r="J9" s="845"/>
      <c r="K9" s="845"/>
      <c r="L9" s="838"/>
      <c r="M9" s="838"/>
      <c r="N9" s="846"/>
      <c r="O9" s="808"/>
      <c r="P9" s="808"/>
      <c r="Q9" s="809"/>
      <c r="R9" s="810"/>
      <c r="S9" s="808">
        <v>52956</v>
      </c>
      <c r="T9" s="812"/>
      <c r="U9" s="808">
        <v>51000</v>
      </c>
      <c r="V9" s="808">
        <v>48766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808">
        <f t="shared" si="2"/>
        <v>5000</v>
      </c>
      <c r="G10" s="843">
        <v>5000</v>
      </c>
      <c r="H10" s="847"/>
      <c r="I10" s="838"/>
      <c r="J10" s="845"/>
      <c r="K10" s="845"/>
      <c r="L10" s="838"/>
      <c r="M10" s="838"/>
      <c r="N10" s="846"/>
      <c r="O10" s="808"/>
      <c r="P10" s="808"/>
      <c r="Q10" s="809"/>
      <c r="R10" s="808"/>
      <c r="S10" s="808">
        <v>4517</v>
      </c>
      <c r="T10" s="812"/>
      <c r="U10" s="808">
        <v>6000</v>
      </c>
      <c r="V10" s="808">
        <v>5716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808">
        <f t="shared" si="2"/>
        <v>1500</v>
      </c>
      <c r="G11" s="843">
        <v>1500</v>
      </c>
      <c r="H11" s="847"/>
      <c r="I11" s="838"/>
      <c r="J11" s="845"/>
      <c r="K11" s="845"/>
      <c r="L11" s="838"/>
      <c r="M11" s="838"/>
      <c r="N11" s="846"/>
      <c r="O11" s="808"/>
      <c r="P11" s="808"/>
      <c r="Q11" s="809"/>
      <c r="R11" s="808"/>
      <c r="S11" s="808">
        <v>1681</v>
      </c>
      <c r="T11" s="812"/>
      <c r="U11" s="808">
        <v>3000</v>
      </c>
      <c r="V11" s="808">
        <v>2081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808">
        <f t="shared" si="2"/>
        <v>2200</v>
      </c>
      <c r="G12" s="843">
        <v>2100</v>
      </c>
      <c r="H12" s="847"/>
      <c r="I12" s="838">
        <v>100</v>
      </c>
      <c r="J12" s="845"/>
      <c r="K12" s="845"/>
      <c r="L12" s="838"/>
      <c r="M12" s="838"/>
      <c r="N12" s="846"/>
      <c r="O12" s="808"/>
      <c r="P12" s="808"/>
      <c r="Q12" s="809"/>
      <c r="R12" s="808"/>
      <c r="S12" s="808">
        <v>2115</v>
      </c>
      <c r="T12" s="812"/>
      <c r="U12" s="808">
        <v>6000</v>
      </c>
      <c r="V12" s="808">
        <v>4443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808">
        <f t="shared" si="2"/>
        <v>7000</v>
      </c>
      <c r="G13" s="843">
        <v>6785</v>
      </c>
      <c r="H13" s="847"/>
      <c r="I13" s="838">
        <v>215</v>
      </c>
      <c r="J13" s="845"/>
      <c r="K13" s="845"/>
      <c r="L13" s="838"/>
      <c r="M13" s="838"/>
      <c r="N13" s="846"/>
      <c r="O13" s="808"/>
      <c r="P13" s="808"/>
      <c r="Q13" s="809"/>
      <c r="R13" s="808"/>
      <c r="S13" s="808">
        <v>7072</v>
      </c>
      <c r="T13" s="812"/>
      <c r="U13" s="808">
        <v>12000</v>
      </c>
      <c r="V13" s="808">
        <v>9038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808">
        <f t="shared" si="2"/>
        <v>300</v>
      </c>
      <c r="G14" s="843">
        <v>300</v>
      </c>
      <c r="H14" s="847"/>
      <c r="I14" s="838"/>
      <c r="J14" s="845"/>
      <c r="K14" s="845"/>
      <c r="L14" s="838"/>
      <c r="M14" s="838"/>
      <c r="N14" s="846"/>
      <c r="O14" s="808"/>
      <c r="P14" s="808"/>
      <c r="Q14" s="809"/>
      <c r="R14" s="808"/>
      <c r="S14" s="808">
        <v>301</v>
      </c>
      <c r="T14" s="812"/>
      <c r="U14" s="808">
        <v>2000</v>
      </c>
      <c r="V14" s="808">
        <v>1799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808">
        <f t="shared" si="2"/>
        <v>10000</v>
      </c>
      <c r="G15" s="843">
        <v>10000</v>
      </c>
      <c r="H15" s="847"/>
      <c r="I15" s="838"/>
      <c r="J15" s="845"/>
      <c r="K15" s="845"/>
      <c r="L15" s="838"/>
      <c r="M15" s="838"/>
      <c r="N15" s="846"/>
      <c r="O15" s="808"/>
      <c r="P15" s="808"/>
      <c r="Q15" s="809"/>
      <c r="R15" s="810"/>
      <c r="S15" s="808">
        <v>10752</v>
      </c>
      <c r="T15" s="812"/>
      <c r="U15" s="808">
        <v>10500</v>
      </c>
      <c r="V15" s="808">
        <v>10137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808">
        <f t="shared" si="2"/>
        <v>8900</v>
      </c>
      <c r="G16" s="843">
        <v>0</v>
      </c>
      <c r="H16" s="847"/>
      <c r="I16" s="838"/>
      <c r="J16" s="845"/>
      <c r="K16" s="845"/>
      <c r="L16" s="838"/>
      <c r="M16" s="838">
        <v>8900</v>
      </c>
      <c r="N16" s="846"/>
      <c r="O16" s="808"/>
      <c r="P16" s="808"/>
      <c r="Q16" s="809"/>
      <c r="R16" s="808"/>
      <c r="S16" s="808">
        <v>10873</v>
      </c>
      <c r="T16" s="812"/>
      <c r="U16" s="808">
        <v>10000</v>
      </c>
      <c r="V16" s="808">
        <v>18928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908">
        <f t="shared" si="2"/>
        <v>50000</v>
      </c>
      <c r="G17" s="906">
        <v>48400</v>
      </c>
      <c r="H17" s="923"/>
      <c r="I17" s="924"/>
      <c r="J17" s="925"/>
      <c r="K17" s="925"/>
      <c r="L17" s="924">
        <v>1600</v>
      </c>
      <c r="M17" s="924"/>
      <c r="N17" s="926"/>
      <c r="O17" s="908"/>
      <c r="P17" s="908"/>
      <c r="Q17" s="907"/>
      <c r="R17" s="908"/>
      <c r="S17" s="908">
        <v>49564</v>
      </c>
      <c r="T17" s="812"/>
      <c r="U17" s="811">
        <v>49000</v>
      </c>
      <c r="V17" s="811">
        <v>43897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1205">
        <f t="shared" si="2"/>
        <v>9900</v>
      </c>
      <c r="G18" s="886">
        <v>9900</v>
      </c>
      <c r="H18" s="697"/>
      <c r="I18" s="887"/>
      <c r="J18" s="936"/>
      <c r="K18" s="936"/>
      <c r="L18" s="887"/>
      <c r="M18" s="887"/>
      <c r="N18" s="937"/>
      <c r="O18" s="682"/>
      <c r="P18" s="682"/>
      <c r="Q18" s="1204"/>
      <c r="R18" s="682"/>
      <c r="S18" s="1250">
        <v>9889</v>
      </c>
      <c r="T18" s="303"/>
      <c r="U18" s="682">
        <v>9500</v>
      </c>
      <c r="V18" s="1250">
        <v>9180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1205">
        <f t="shared" si="2"/>
        <v>200</v>
      </c>
      <c r="G19" s="627">
        <v>200</v>
      </c>
      <c r="H19" s="888"/>
      <c r="I19" s="628"/>
      <c r="J19" s="938"/>
      <c r="K19" s="938"/>
      <c r="L19" s="628"/>
      <c r="M19" s="628"/>
      <c r="N19" s="939"/>
      <c r="O19" s="292"/>
      <c r="P19" s="292"/>
      <c r="Q19" s="896"/>
      <c r="R19" s="292"/>
      <c r="S19" s="1143">
        <v>137</v>
      </c>
      <c r="T19" s="303"/>
      <c r="U19" s="292">
        <v>350</v>
      </c>
      <c r="V19" s="1143">
        <v>350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1205">
        <f t="shared" si="2"/>
        <v>37768</v>
      </c>
      <c r="G20" s="627">
        <v>37768</v>
      </c>
      <c r="H20" s="888"/>
      <c r="I20" s="628"/>
      <c r="J20" s="938"/>
      <c r="K20" s="938"/>
      <c r="L20" s="628"/>
      <c r="M20" s="628"/>
      <c r="N20" s="939"/>
      <c r="O20" s="292"/>
      <c r="P20" s="292"/>
      <c r="Q20" s="896"/>
      <c r="R20" s="292"/>
      <c r="S20" s="1143">
        <v>37762</v>
      </c>
      <c r="T20" s="303"/>
      <c r="U20" s="292">
        <v>33066</v>
      </c>
      <c r="V20" s="1143">
        <v>33878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1205">
        <f t="shared" si="2"/>
        <v>1502</v>
      </c>
      <c r="G21" s="627">
        <v>1502</v>
      </c>
      <c r="H21" s="888"/>
      <c r="I21" s="628"/>
      <c r="J21" s="938"/>
      <c r="K21" s="938"/>
      <c r="L21" s="628"/>
      <c r="M21" s="628"/>
      <c r="N21" s="939"/>
      <c r="O21" s="292"/>
      <c r="P21" s="292"/>
      <c r="Q21" s="896"/>
      <c r="R21" s="292"/>
      <c r="S21" s="1143">
        <v>1193</v>
      </c>
      <c r="T21" s="303"/>
      <c r="U21" s="292">
        <v>1200</v>
      </c>
      <c r="V21" s="1143">
        <v>1052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249">
        <f t="shared" si="2"/>
        <v>6439</v>
      </c>
      <c r="G22" s="889">
        <v>6439</v>
      </c>
      <c r="H22" s="890"/>
      <c r="I22" s="891"/>
      <c r="J22" s="1137"/>
      <c r="K22" s="1137"/>
      <c r="L22" s="891"/>
      <c r="M22" s="891"/>
      <c r="N22" s="1138"/>
      <c r="O22" s="327"/>
      <c r="P22" s="327"/>
      <c r="Q22" s="1139"/>
      <c r="R22" s="327"/>
      <c r="S22" s="1143">
        <v>19524</v>
      </c>
      <c r="T22" s="303"/>
      <c r="U22" s="327">
        <v>22189</v>
      </c>
      <c r="V22" s="327">
        <v>38546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1205">
        <f t="shared" si="2"/>
        <v>6332</v>
      </c>
      <c r="G23" s="627">
        <v>3890</v>
      </c>
      <c r="H23" s="888"/>
      <c r="I23" s="628">
        <v>2442</v>
      </c>
      <c r="J23" s="938"/>
      <c r="K23" s="938"/>
      <c r="L23" s="628"/>
      <c r="M23" s="628"/>
      <c r="N23" s="939"/>
      <c r="O23" s="292"/>
      <c r="P23" s="292"/>
      <c r="Q23" s="896"/>
      <c r="R23" s="292"/>
      <c r="S23" s="1143">
        <v>8625</v>
      </c>
      <c r="T23" s="303"/>
      <c r="U23" s="292">
        <v>9758</v>
      </c>
      <c r="V23" s="1143">
        <v>21264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1205">
        <f t="shared" si="2"/>
        <v>21508</v>
      </c>
      <c r="G24" s="627">
        <v>21360</v>
      </c>
      <c r="H24" s="888"/>
      <c r="I24" s="628">
        <v>148</v>
      </c>
      <c r="J24" s="938"/>
      <c r="K24" s="938"/>
      <c r="L24" s="628"/>
      <c r="M24" s="628"/>
      <c r="N24" s="939"/>
      <c r="O24" s="292"/>
      <c r="P24" s="292"/>
      <c r="Q24" s="896"/>
      <c r="R24" s="292"/>
      <c r="S24" s="1143">
        <v>20247</v>
      </c>
      <c r="T24" s="303"/>
      <c r="U24" s="292">
        <v>18904</v>
      </c>
      <c r="V24" s="1143">
        <v>17619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249">
        <f t="shared" si="2"/>
        <v>10206</v>
      </c>
      <c r="G25" s="889">
        <v>10206</v>
      </c>
      <c r="H25" s="890"/>
      <c r="I25" s="891"/>
      <c r="J25" s="1137"/>
      <c r="K25" s="1137"/>
      <c r="L25" s="891"/>
      <c r="M25" s="891"/>
      <c r="N25" s="1138"/>
      <c r="O25" s="327"/>
      <c r="P25" s="327"/>
      <c r="Q25" s="1139"/>
      <c r="R25" s="327"/>
      <c r="S25" s="1143">
        <v>5552</v>
      </c>
      <c r="T25" s="303"/>
      <c r="U25" s="327">
        <v>4351</v>
      </c>
      <c r="V25" s="327">
        <v>4842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1205">
        <f t="shared" si="2"/>
        <v>1182</v>
      </c>
      <c r="G26" s="627">
        <v>1182</v>
      </c>
      <c r="H26" s="888"/>
      <c r="I26" s="628"/>
      <c r="J26" s="938"/>
      <c r="K26" s="938"/>
      <c r="L26" s="628"/>
      <c r="M26" s="628"/>
      <c r="N26" s="939"/>
      <c r="O26" s="292"/>
      <c r="P26" s="292"/>
      <c r="Q26" s="896"/>
      <c r="R26" s="292"/>
      <c r="S26" s="1143">
        <v>1063</v>
      </c>
      <c r="T26" s="303"/>
      <c r="U26" s="292">
        <v>695</v>
      </c>
      <c r="V26" s="1143">
        <v>598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1205">
        <f t="shared" si="2"/>
        <v>500</v>
      </c>
      <c r="G27" s="627">
        <v>500</v>
      </c>
      <c r="H27" s="888"/>
      <c r="I27" s="628"/>
      <c r="J27" s="938"/>
      <c r="K27" s="938"/>
      <c r="L27" s="628"/>
      <c r="M27" s="628"/>
      <c r="N27" s="939"/>
      <c r="O27" s="292"/>
      <c r="P27" s="292"/>
      <c r="Q27" s="896"/>
      <c r="R27" s="608"/>
      <c r="S27" s="1143">
        <v>352</v>
      </c>
      <c r="T27" s="303"/>
      <c r="U27" s="292">
        <v>750</v>
      </c>
      <c r="V27" s="1143">
        <v>376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420362</v>
      </c>
      <c r="G28" s="309">
        <f t="shared" ref="G28:P28" si="3">SUM(G29:G43)</f>
        <v>379282</v>
      </c>
      <c r="H28" s="440">
        <f t="shared" si="3"/>
        <v>27000</v>
      </c>
      <c r="I28" s="161">
        <f t="shared" si="3"/>
        <v>3580</v>
      </c>
      <c r="J28" s="616">
        <f t="shared" si="3"/>
        <v>0</v>
      </c>
      <c r="K28" s="616">
        <f t="shared" si="3"/>
        <v>0</v>
      </c>
      <c r="L28" s="161">
        <f t="shared" si="3"/>
        <v>1600</v>
      </c>
      <c r="M28" s="161">
        <f t="shared" si="3"/>
        <v>8900</v>
      </c>
      <c r="N28" s="251">
        <f>SUM(N29:N43)</f>
        <v>0</v>
      </c>
      <c r="O28" s="117">
        <f>SUM(O29:O43)</f>
        <v>0</v>
      </c>
      <c r="P28" s="117">
        <f t="shared" si="3"/>
        <v>0</v>
      </c>
      <c r="Q28" s="617">
        <f>IF(F28=0,0,P28/F28)</f>
        <v>0</v>
      </c>
      <c r="R28" s="434">
        <f>SUM(R29:R43)</f>
        <v>0</v>
      </c>
      <c r="S28" s="586">
        <f>SUM(S29:S43)</f>
        <v>403086</v>
      </c>
      <c r="T28" s="164"/>
      <c r="U28" s="117">
        <f>SUM(U29:U43)</f>
        <v>401309</v>
      </c>
      <c r="V28" s="117">
        <f>SUM(V29:V43)</f>
        <v>418753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292">
        <f>SUM(G29:N29)</f>
        <v>220482</v>
      </c>
      <c r="G29" s="637">
        <v>220482</v>
      </c>
      <c r="H29" s="940"/>
      <c r="I29" s="935"/>
      <c r="J29" s="934"/>
      <c r="K29" s="934"/>
      <c r="L29" s="935"/>
      <c r="M29" s="935"/>
      <c r="N29" s="933"/>
      <c r="O29" s="932"/>
      <c r="P29" s="1142"/>
      <c r="Q29" s="896"/>
      <c r="R29" s="292"/>
      <c r="S29" s="1143">
        <v>199919</v>
      </c>
      <c r="T29" s="303"/>
      <c r="U29" s="292">
        <v>199669</v>
      </c>
      <c r="V29" s="1143">
        <v>180158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292">
        <f t="shared" ref="F30:F43" si="4">SUM(G30:N30)</f>
        <v>9900</v>
      </c>
      <c r="G30" s="460">
        <v>9900</v>
      </c>
      <c r="H30" s="892"/>
      <c r="I30" s="893"/>
      <c r="J30" s="894"/>
      <c r="K30" s="894"/>
      <c r="L30" s="893"/>
      <c r="M30" s="893"/>
      <c r="N30" s="895"/>
      <c r="O30" s="293"/>
      <c r="P30" s="293"/>
      <c r="Q30" s="896"/>
      <c r="R30" s="292"/>
      <c r="S30" s="1143">
        <v>9889</v>
      </c>
      <c r="T30" s="303"/>
      <c r="U30" s="292">
        <v>9500</v>
      </c>
      <c r="V30" s="1143">
        <v>9180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292">
        <f t="shared" si="4"/>
        <v>200</v>
      </c>
      <c r="G31" s="460">
        <v>200</v>
      </c>
      <c r="H31" s="892"/>
      <c r="I31" s="893"/>
      <c r="J31" s="894"/>
      <c r="K31" s="894"/>
      <c r="L31" s="893"/>
      <c r="M31" s="893"/>
      <c r="N31" s="895"/>
      <c r="O31" s="293"/>
      <c r="P31" s="293"/>
      <c r="Q31" s="896"/>
      <c r="R31" s="292"/>
      <c r="S31" s="1143">
        <v>137</v>
      </c>
      <c r="T31" s="303"/>
      <c r="U31" s="292">
        <v>350</v>
      </c>
      <c r="V31" s="1143">
        <v>350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292">
        <f t="shared" si="4"/>
        <v>37768</v>
      </c>
      <c r="G32" s="460">
        <v>37768</v>
      </c>
      <c r="H32" s="892"/>
      <c r="I32" s="893"/>
      <c r="J32" s="894"/>
      <c r="K32" s="894"/>
      <c r="L32" s="893"/>
      <c r="M32" s="893"/>
      <c r="N32" s="895"/>
      <c r="O32" s="293"/>
      <c r="P32" s="293"/>
      <c r="Q32" s="896"/>
      <c r="R32" s="292"/>
      <c r="S32" s="1143">
        <v>37762</v>
      </c>
      <c r="T32" s="303"/>
      <c r="U32" s="292">
        <v>33066</v>
      </c>
      <c r="V32" s="1143">
        <v>33878</v>
      </c>
    </row>
    <row r="33" spans="1:23" s="14" customFormat="1" ht="11.4" x14ac:dyDescent="0.2">
      <c r="A33" s="11"/>
      <c r="B33" s="19" t="s">
        <v>51</v>
      </c>
      <c r="C33" s="19"/>
      <c r="D33" s="19"/>
      <c r="E33" s="21">
        <v>29</v>
      </c>
      <c r="F33" s="292">
        <f t="shared" si="4"/>
        <v>0</v>
      </c>
      <c r="G33" s="460">
        <v>0</v>
      </c>
      <c r="H33" s="892"/>
      <c r="I33" s="893"/>
      <c r="J33" s="894"/>
      <c r="K33" s="894"/>
      <c r="L33" s="893"/>
      <c r="M33" s="893"/>
      <c r="N33" s="895"/>
      <c r="O33" s="293"/>
      <c r="P33" s="293"/>
      <c r="Q33" s="896"/>
      <c r="R33" s="292"/>
      <c r="S33" s="1143"/>
      <c r="T33" s="303"/>
      <c r="U33" s="292">
        <v>0</v>
      </c>
      <c r="V33" s="1143">
        <v>0</v>
      </c>
    </row>
    <row r="34" spans="1:23" s="14" customFormat="1" ht="11.4" x14ac:dyDescent="0.2">
      <c r="A34" s="11"/>
      <c r="B34" s="19" t="s">
        <v>36</v>
      </c>
      <c r="C34" s="19"/>
      <c r="D34" s="19"/>
      <c r="E34" s="21">
        <v>30</v>
      </c>
      <c r="F34" s="292">
        <f t="shared" si="4"/>
        <v>1502</v>
      </c>
      <c r="G34" s="460">
        <v>1502</v>
      </c>
      <c r="H34" s="892"/>
      <c r="I34" s="893"/>
      <c r="J34" s="894"/>
      <c r="K34" s="894"/>
      <c r="L34" s="893"/>
      <c r="M34" s="893"/>
      <c r="N34" s="895"/>
      <c r="O34" s="293"/>
      <c r="P34" s="293"/>
      <c r="Q34" s="896"/>
      <c r="R34" s="292"/>
      <c r="S34" s="1143">
        <v>1193</v>
      </c>
      <c r="T34" s="303"/>
      <c r="U34" s="292">
        <v>1200</v>
      </c>
      <c r="V34" s="1143">
        <v>1052</v>
      </c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292">
        <f t="shared" si="4"/>
        <v>6439</v>
      </c>
      <c r="G35" s="889">
        <v>6439</v>
      </c>
      <c r="H35" s="890"/>
      <c r="I35" s="891"/>
      <c r="J35" s="1137"/>
      <c r="K35" s="1137"/>
      <c r="L35" s="891"/>
      <c r="M35" s="891"/>
      <c r="N35" s="1138"/>
      <c r="O35" s="327"/>
      <c r="P35" s="327"/>
      <c r="Q35" s="1139"/>
      <c r="R35" s="327"/>
      <c r="S35" s="1143">
        <v>19524</v>
      </c>
      <c r="T35" s="303"/>
      <c r="U35" s="327">
        <v>22189</v>
      </c>
      <c r="V35" s="327">
        <v>38546</v>
      </c>
    </row>
    <row r="36" spans="1:23" s="14" customFormat="1" ht="11.4" x14ac:dyDescent="0.2">
      <c r="A36" s="11"/>
      <c r="B36" s="19" t="s">
        <v>53</v>
      </c>
      <c r="C36" s="19"/>
      <c r="D36" s="19"/>
      <c r="E36" s="21">
        <v>32</v>
      </c>
      <c r="F36" s="292">
        <f t="shared" si="4"/>
        <v>6332</v>
      </c>
      <c r="G36" s="460">
        <v>3890</v>
      </c>
      <c r="H36" s="892"/>
      <c r="I36" s="893">
        <v>2442</v>
      </c>
      <c r="J36" s="894"/>
      <c r="K36" s="894"/>
      <c r="L36" s="893"/>
      <c r="M36" s="893"/>
      <c r="N36" s="895"/>
      <c r="O36" s="293"/>
      <c r="P36" s="293"/>
      <c r="Q36" s="896"/>
      <c r="R36" s="292"/>
      <c r="S36" s="1143">
        <v>8632</v>
      </c>
      <c r="T36" s="303"/>
      <c r="U36" s="292">
        <v>9758</v>
      </c>
      <c r="V36" s="1143">
        <v>21264</v>
      </c>
    </row>
    <row r="37" spans="1:23" s="14" customFormat="1" ht="11.4" x14ac:dyDescent="0.2">
      <c r="A37" s="11"/>
      <c r="B37" s="19" t="s">
        <v>128</v>
      </c>
      <c r="C37" s="19"/>
      <c r="D37" s="19"/>
      <c r="E37" s="21">
        <v>33</v>
      </c>
      <c r="F37" s="292">
        <f t="shared" si="4"/>
        <v>33318</v>
      </c>
      <c r="G37" s="460">
        <v>32662</v>
      </c>
      <c r="H37" s="892"/>
      <c r="I37" s="893">
        <v>656</v>
      </c>
      <c r="J37" s="894"/>
      <c r="K37" s="894"/>
      <c r="L37" s="893"/>
      <c r="M37" s="893"/>
      <c r="N37" s="895"/>
      <c r="O37" s="293"/>
      <c r="P37" s="293"/>
      <c r="Q37" s="896"/>
      <c r="R37" s="292"/>
      <c r="S37" s="1143">
        <v>34842</v>
      </c>
      <c r="T37" s="303"/>
      <c r="U37" s="292">
        <v>34842</v>
      </c>
      <c r="V37" s="1143">
        <v>30929</v>
      </c>
    </row>
    <row r="38" spans="1:23" s="14" customFormat="1" ht="11.4" x14ac:dyDescent="0.2">
      <c r="A38" s="11"/>
      <c r="B38" s="19" t="s">
        <v>55</v>
      </c>
      <c r="C38" s="19"/>
      <c r="D38" s="19"/>
      <c r="E38" s="21">
        <v>34</v>
      </c>
      <c r="F38" s="292">
        <f t="shared" si="4"/>
        <v>21508</v>
      </c>
      <c r="G38" s="460">
        <v>21360</v>
      </c>
      <c r="H38" s="892"/>
      <c r="I38" s="893">
        <v>148</v>
      </c>
      <c r="J38" s="894"/>
      <c r="K38" s="894"/>
      <c r="L38" s="893"/>
      <c r="M38" s="893"/>
      <c r="N38" s="895"/>
      <c r="O38" s="293"/>
      <c r="P38" s="293"/>
      <c r="Q38" s="896"/>
      <c r="R38" s="292"/>
      <c r="S38" s="1143">
        <v>20247</v>
      </c>
      <c r="T38" s="303"/>
      <c r="U38" s="292">
        <v>18904</v>
      </c>
      <c r="V38" s="1143">
        <v>17619</v>
      </c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292">
        <f t="shared" si="4"/>
        <v>10206</v>
      </c>
      <c r="G39" s="889">
        <v>10206</v>
      </c>
      <c r="H39" s="890"/>
      <c r="I39" s="891"/>
      <c r="J39" s="1137"/>
      <c r="K39" s="1137"/>
      <c r="L39" s="891"/>
      <c r="M39" s="891"/>
      <c r="N39" s="1138"/>
      <c r="O39" s="327"/>
      <c r="P39" s="327"/>
      <c r="Q39" s="1139"/>
      <c r="R39" s="327"/>
      <c r="S39" s="1143">
        <v>5552</v>
      </c>
      <c r="T39" s="303"/>
      <c r="U39" s="327">
        <v>4351</v>
      </c>
      <c r="V39" s="327">
        <v>4842</v>
      </c>
    </row>
    <row r="40" spans="1:23" s="14" customFormat="1" ht="11.4" x14ac:dyDescent="0.2">
      <c r="A40" s="11"/>
      <c r="B40" s="19" t="s">
        <v>56</v>
      </c>
      <c r="C40" s="19"/>
      <c r="D40" s="19"/>
      <c r="E40" s="21">
        <v>36</v>
      </c>
      <c r="F40" s="292">
        <f t="shared" si="4"/>
        <v>1182</v>
      </c>
      <c r="G40" s="460">
        <v>1182</v>
      </c>
      <c r="H40" s="892"/>
      <c r="I40" s="893"/>
      <c r="J40" s="894"/>
      <c r="K40" s="894"/>
      <c r="L40" s="893"/>
      <c r="M40" s="893"/>
      <c r="N40" s="895"/>
      <c r="O40" s="293"/>
      <c r="P40" s="293"/>
      <c r="Q40" s="1102"/>
      <c r="R40" s="292"/>
      <c r="S40" s="1143">
        <v>1063</v>
      </c>
      <c r="T40" s="303"/>
      <c r="U40" s="292">
        <v>695</v>
      </c>
      <c r="V40" s="1143">
        <v>598</v>
      </c>
    </row>
    <row r="41" spans="1:23" s="14" customFormat="1" ht="11.4" x14ac:dyDescent="0.2">
      <c r="A41" s="11"/>
      <c r="B41" s="19" t="s">
        <v>57</v>
      </c>
      <c r="C41" s="19"/>
      <c r="D41" s="19"/>
      <c r="E41" s="21">
        <v>37</v>
      </c>
      <c r="F41" s="292">
        <f t="shared" si="4"/>
        <v>30000</v>
      </c>
      <c r="G41" s="460">
        <v>29666</v>
      </c>
      <c r="H41" s="892"/>
      <c r="I41" s="893">
        <v>334</v>
      </c>
      <c r="J41" s="894"/>
      <c r="K41" s="894"/>
      <c r="L41" s="893"/>
      <c r="M41" s="893"/>
      <c r="N41" s="895"/>
      <c r="O41" s="293"/>
      <c r="P41" s="293"/>
      <c r="Q41" s="1102"/>
      <c r="R41" s="292"/>
      <c r="S41" s="1143">
        <v>33998</v>
      </c>
      <c r="T41" s="303"/>
      <c r="U41" s="292">
        <v>40500</v>
      </c>
      <c r="V41" s="1143">
        <v>39250</v>
      </c>
    </row>
    <row r="42" spans="1:23" s="14" customFormat="1" ht="11.4" x14ac:dyDescent="0.2">
      <c r="A42" s="11"/>
      <c r="B42" s="19" t="s">
        <v>58</v>
      </c>
      <c r="C42" s="19"/>
      <c r="D42" s="19"/>
      <c r="E42" s="21">
        <v>38</v>
      </c>
      <c r="F42" s="292">
        <f t="shared" si="4"/>
        <v>41000</v>
      </c>
      <c r="G42" s="1144">
        <v>3500</v>
      </c>
      <c r="H42" s="892">
        <v>27000</v>
      </c>
      <c r="I42" s="893">
        <v>0</v>
      </c>
      <c r="J42" s="894"/>
      <c r="K42" s="894"/>
      <c r="L42" s="893">
        <v>1600</v>
      </c>
      <c r="M42" s="893">
        <v>8900</v>
      </c>
      <c r="N42" s="895"/>
      <c r="O42" s="293"/>
      <c r="P42" s="293"/>
      <c r="Q42" s="1102"/>
      <c r="R42" s="292"/>
      <c r="S42" s="1143">
        <v>29782</v>
      </c>
      <c r="T42" s="303"/>
      <c r="U42" s="292">
        <v>25485</v>
      </c>
      <c r="V42" s="1143">
        <v>40331</v>
      </c>
    </row>
    <row r="43" spans="1:23" s="14" customFormat="1" ht="11.4" x14ac:dyDescent="0.2">
      <c r="A43" s="24"/>
      <c r="B43" s="25" t="s">
        <v>46</v>
      </c>
      <c r="C43" s="25"/>
      <c r="D43" s="25"/>
      <c r="E43" s="26">
        <v>39</v>
      </c>
      <c r="F43" s="292">
        <f t="shared" si="4"/>
        <v>525</v>
      </c>
      <c r="G43" s="942">
        <v>525</v>
      </c>
      <c r="H43" s="943"/>
      <c r="I43" s="944"/>
      <c r="J43" s="945"/>
      <c r="K43" s="945"/>
      <c r="L43" s="944"/>
      <c r="M43" s="944"/>
      <c r="N43" s="946"/>
      <c r="O43" s="608"/>
      <c r="P43" s="608"/>
      <c r="Q43" s="1108"/>
      <c r="R43" s="608"/>
      <c r="S43" s="1145">
        <v>546</v>
      </c>
      <c r="T43" s="303"/>
      <c r="U43" s="734">
        <v>800</v>
      </c>
      <c r="V43" s="1145">
        <v>756</v>
      </c>
    </row>
    <row r="44" spans="1:23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763">
        <f t="shared" ref="F44:S44" si="5">F29+F33+F37+F41+F42+F43-F6-F27</f>
        <v>1925</v>
      </c>
      <c r="G44" s="955">
        <f t="shared" si="5"/>
        <v>1925</v>
      </c>
      <c r="H44" s="1109">
        <f t="shared" si="5"/>
        <v>0</v>
      </c>
      <c r="I44" s="1110">
        <f t="shared" si="5"/>
        <v>0</v>
      </c>
      <c r="J44" s="1110">
        <f t="shared" si="5"/>
        <v>0</v>
      </c>
      <c r="K44" s="1110">
        <f t="shared" si="5"/>
        <v>0</v>
      </c>
      <c r="L44" s="1110">
        <f t="shared" si="5"/>
        <v>0</v>
      </c>
      <c r="M44" s="1110">
        <f t="shared" si="5"/>
        <v>0</v>
      </c>
      <c r="N44" s="1110">
        <f t="shared" si="5"/>
        <v>0</v>
      </c>
      <c r="O44" s="763">
        <f t="shared" si="5"/>
        <v>0</v>
      </c>
      <c r="P44" s="763">
        <f t="shared" si="5"/>
        <v>0</v>
      </c>
      <c r="Q44" s="1111">
        <f t="shared" si="5"/>
        <v>0</v>
      </c>
      <c r="R44" s="763">
        <f t="shared" si="5"/>
        <v>0</v>
      </c>
      <c r="S44" s="763">
        <f t="shared" si="5"/>
        <v>2335</v>
      </c>
      <c r="T44" s="303"/>
      <c r="U44" s="763">
        <f>U29+U33+U37+U41+U42+U43-U6-U27</f>
        <v>1046</v>
      </c>
      <c r="V44" s="763">
        <f>V29+V33+V37+V41+V42+V43-V6-V27</f>
        <v>1155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6">F28-F5</f>
        <v>1925</v>
      </c>
      <c r="G45" s="309">
        <f t="shared" si="6"/>
        <v>1925</v>
      </c>
      <c r="H45" s="440">
        <f t="shared" si="6"/>
        <v>0</v>
      </c>
      <c r="I45" s="161">
        <f t="shared" si="6"/>
        <v>0</v>
      </c>
      <c r="J45" s="616">
        <f t="shared" si="6"/>
        <v>0</v>
      </c>
      <c r="K45" s="616">
        <f t="shared" si="6"/>
        <v>0</v>
      </c>
      <c r="L45" s="161">
        <f t="shared" si="6"/>
        <v>0</v>
      </c>
      <c r="M45" s="161">
        <f t="shared" si="6"/>
        <v>0</v>
      </c>
      <c r="N45" s="251">
        <f>N28-N5</f>
        <v>0</v>
      </c>
      <c r="O45" s="117">
        <f t="shared" si="6"/>
        <v>0</v>
      </c>
      <c r="P45" s="117">
        <f t="shared" si="6"/>
        <v>0</v>
      </c>
      <c r="Q45" s="434"/>
      <c r="R45" s="434">
        <f>R28-R5</f>
        <v>0</v>
      </c>
      <c r="S45" s="586">
        <f>S28-S5</f>
        <v>2342</v>
      </c>
      <c r="T45" s="164"/>
      <c r="U45" s="117">
        <f>U28-U5</f>
        <v>1046</v>
      </c>
      <c r="V45" s="586">
        <f>V28-V5</f>
        <v>1155</v>
      </c>
    </row>
    <row r="46" spans="1:23" x14ac:dyDescent="0.25">
      <c r="A46" s="570" t="s">
        <v>212</v>
      </c>
      <c r="C46" s="29"/>
      <c r="D46" s="147"/>
      <c r="E46" s="646" t="s">
        <v>168</v>
      </c>
      <c r="G46" s="29"/>
      <c r="H46" s="647">
        <v>8433.6976499999982</v>
      </c>
      <c r="I46" s="647">
        <v>495.44806000000005</v>
      </c>
      <c r="J46" s="647"/>
      <c r="K46" s="647">
        <v>3014.8602500000002</v>
      </c>
      <c r="L46" s="647">
        <v>203.27305999999999</v>
      </c>
      <c r="M46" s="647">
        <v>7195.857</v>
      </c>
      <c r="N46" s="755"/>
      <c r="O46" s="29"/>
      <c r="P46" s="29"/>
      <c r="S46" s="898"/>
      <c r="T46" s="898"/>
      <c r="U46" s="898"/>
      <c r="V46" s="898"/>
      <c r="W46" s="898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.5546875" style="34" hidden="1" customWidth="1"/>
    <col min="16" max="16" width="9.5546875" style="34" hidden="1" customWidth="1" collapsed="1"/>
    <col min="17" max="17" width="8.88671875" style="235" hidden="1" customWidth="1"/>
    <col min="18" max="18" width="11.44140625" style="235" hidden="1" customWidth="1"/>
    <col min="19" max="19" width="10.44140625" style="153" customWidth="1" collapsed="1"/>
    <col min="20" max="20" width="2" style="166" customWidth="1"/>
    <col min="21" max="21" width="10.44140625" style="29" customWidth="1"/>
    <col min="22" max="22" width="10.44140625" style="1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5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76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5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153006.1</v>
      </c>
      <c r="G5" s="309">
        <f t="shared" si="0"/>
        <v>142025.95299999998</v>
      </c>
      <c r="H5" s="440">
        <f t="shared" si="0"/>
        <v>7860.8410000000003</v>
      </c>
      <c r="I5" s="161">
        <f t="shared" si="0"/>
        <v>69.305999999999997</v>
      </c>
      <c r="J5" s="616">
        <f t="shared" si="0"/>
        <v>0</v>
      </c>
      <c r="K5" s="616">
        <f t="shared" si="0"/>
        <v>0</v>
      </c>
      <c r="L5" s="161">
        <f t="shared" si="0"/>
        <v>650</v>
      </c>
      <c r="M5" s="161">
        <f t="shared" si="0"/>
        <v>2400</v>
      </c>
      <c r="N5" s="16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142974</v>
      </c>
      <c r="T5" s="164"/>
      <c r="U5" s="117">
        <f>SUM(U7:U27)</f>
        <v>160664</v>
      </c>
      <c r="V5" s="586">
        <f>SUM(V7:V27)</f>
        <v>144655.28008999999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32">
        <f t="shared" ref="F6:P6" si="1">SUM(F7:F17)</f>
        <v>123979.917</v>
      </c>
      <c r="G6" s="637">
        <f>SUM(G7:G17)</f>
        <v>113069.076</v>
      </c>
      <c r="H6" s="940">
        <f t="shared" si="1"/>
        <v>7860.8410000000003</v>
      </c>
      <c r="I6" s="935">
        <f t="shared" si="1"/>
        <v>0</v>
      </c>
      <c r="J6" s="934">
        <f t="shared" si="1"/>
        <v>0</v>
      </c>
      <c r="K6" s="934"/>
      <c r="L6" s="934">
        <f>SUM(L7:L17)</f>
        <v>650</v>
      </c>
      <c r="M6" s="934">
        <f>SUM(M7:M17)</f>
        <v>2400</v>
      </c>
      <c r="N6" s="935"/>
      <c r="O6" s="932">
        <f>SUM(O7:O17)</f>
        <v>0</v>
      </c>
      <c r="P6" s="932">
        <f t="shared" si="1"/>
        <v>0</v>
      </c>
      <c r="Q6" s="1101">
        <f>IF(F6=0,0,P6/F6)</f>
        <v>0</v>
      </c>
      <c r="R6" s="932">
        <f>SUM(R7:R17)</f>
        <v>0</v>
      </c>
      <c r="S6" s="932">
        <f>SUM(S7:S17)</f>
        <v>115509</v>
      </c>
      <c r="T6" s="303"/>
      <c r="U6" s="932">
        <v>129943</v>
      </c>
      <c r="V6" s="932">
        <v>119109.85646000001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55841.430576070903</v>
      </c>
      <c r="G7" s="843">
        <v>53191.430576070903</v>
      </c>
      <c r="H7" s="847">
        <v>2650</v>
      </c>
      <c r="I7" s="838"/>
      <c r="J7" s="845"/>
      <c r="K7" s="845"/>
      <c r="L7" s="845"/>
      <c r="M7" s="845"/>
      <c r="N7" s="838"/>
      <c r="O7" s="808"/>
      <c r="P7" s="808"/>
      <c r="Q7" s="809"/>
      <c r="R7" s="810"/>
      <c r="S7" s="1198">
        <v>50697</v>
      </c>
      <c r="T7" s="812"/>
      <c r="U7" s="808">
        <v>60881</v>
      </c>
      <c r="V7" s="1198">
        <v>52011.165840000001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4250</v>
      </c>
      <c r="G8" s="843">
        <v>4050</v>
      </c>
      <c r="H8" s="847">
        <v>200</v>
      </c>
      <c r="I8" s="838"/>
      <c r="J8" s="845"/>
      <c r="K8" s="845"/>
      <c r="L8" s="845"/>
      <c r="M8" s="845"/>
      <c r="N8" s="838"/>
      <c r="O8" s="808"/>
      <c r="P8" s="808"/>
      <c r="Q8" s="809"/>
      <c r="R8" s="810"/>
      <c r="S8" s="1198">
        <v>3750</v>
      </c>
      <c r="T8" s="812"/>
      <c r="U8" s="808">
        <v>4971</v>
      </c>
      <c r="V8" s="1198">
        <v>3847.11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808">
        <f t="shared" si="2"/>
        <v>19767.866000000002</v>
      </c>
      <c r="G9" s="843">
        <v>18817.866000000002</v>
      </c>
      <c r="H9" s="847">
        <v>950</v>
      </c>
      <c r="I9" s="838"/>
      <c r="J9" s="845"/>
      <c r="K9" s="845"/>
      <c r="L9" s="845"/>
      <c r="M9" s="845"/>
      <c r="N9" s="838"/>
      <c r="O9" s="808"/>
      <c r="P9" s="808"/>
      <c r="Q9" s="809"/>
      <c r="R9" s="810"/>
      <c r="S9" s="1198">
        <v>18171</v>
      </c>
      <c r="T9" s="812"/>
      <c r="U9" s="808">
        <v>21764</v>
      </c>
      <c r="V9" s="1198">
        <v>18500.52233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808">
        <f t="shared" si="2"/>
        <v>6455</v>
      </c>
      <c r="G10" s="843">
        <v>6455</v>
      </c>
      <c r="H10" s="847"/>
      <c r="I10" s="838"/>
      <c r="J10" s="845"/>
      <c r="K10" s="845"/>
      <c r="L10" s="845"/>
      <c r="M10" s="845"/>
      <c r="N10" s="838"/>
      <c r="O10" s="808"/>
      <c r="P10" s="808"/>
      <c r="Q10" s="809"/>
      <c r="R10" s="808"/>
      <c r="S10" s="1198">
        <v>4719</v>
      </c>
      <c r="T10" s="812"/>
      <c r="U10" s="808">
        <v>7455</v>
      </c>
      <c r="V10" s="1198">
        <v>6743.2729100000006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808">
        <f t="shared" si="2"/>
        <v>2340</v>
      </c>
      <c r="G11" s="843">
        <v>2340</v>
      </c>
      <c r="H11" s="847"/>
      <c r="I11" s="838"/>
      <c r="J11" s="845"/>
      <c r="K11" s="845"/>
      <c r="L11" s="845"/>
      <c r="M11" s="845"/>
      <c r="N11" s="838"/>
      <c r="O11" s="808"/>
      <c r="P11" s="808"/>
      <c r="Q11" s="809"/>
      <c r="R11" s="808"/>
      <c r="S11" s="1198">
        <v>1314</v>
      </c>
      <c r="T11" s="812"/>
      <c r="U11" s="808">
        <v>2940</v>
      </c>
      <c r="V11" s="1198">
        <v>2244.0981699999998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808">
        <f t="shared" si="2"/>
        <v>3850</v>
      </c>
      <c r="G12" s="843">
        <v>2600</v>
      </c>
      <c r="H12" s="847">
        <v>1250</v>
      </c>
      <c r="I12" s="838"/>
      <c r="J12" s="845"/>
      <c r="K12" s="845"/>
      <c r="L12" s="845"/>
      <c r="M12" s="845"/>
      <c r="N12" s="838"/>
      <c r="O12" s="808"/>
      <c r="P12" s="808"/>
      <c r="Q12" s="809"/>
      <c r="R12" s="808"/>
      <c r="S12" s="1198">
        <v>2347</v>
      </c>
      <c r="T12" s="812"/>
      <c r="U12" s="808">
        <v>3769</v>
      </c>
      <c r="V12" s="1198">
        <v>2900.90299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808">
        <f t="shared" si="2"/>
        <v>6830</v>
      </c>
      <c r="G13" s="843">
        <v>6705</v>
      </c>
      <c r="H13" s="847">
        <v>125</v>
      </c>
      <c r="I13" s="838"/>
      <c r="J13" s="845"/>
      <c r="K13" s="845"/>
      <c r="L13" s="845"/>
      <c r="M13" s="845"/>
      <c r="N13" s="838"/>
      <c r="O13" s="808"/>
      <c r="P13" s="808"/>
      <c r="Q13" s="809"/>
      <c r="R13" s="808"/>
      <c r="S13" s="1198">
        <v>4265</v>
      </c>
      <c r="T13" s="812"/>
      <c r="U13" s="808">
        <v>7866</v>
      </c>
      <c r="V13" s="1198">
        <v>6930.1487400000005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808">
        <f t="shared" si="2"/>
        <v>650</v>
      </c>
      <c r="G14" s="843">
        <v>600</v>
      </c>
      <c r="H14" s="847">
        <v>50</v>
      </c>
      <c r="I14" s="838"/>
      <c r="J14" s="845"/>
      <c r="K14" s="845"/>
      <c r="L14" s="845"/>
      <c r="M14" s="845"/>
      <c r="N14" s="838"/>
      <c r="O14" s="808"/>
      <c r="P14" s="808"/>
      <c r="Q14" s="809"/>
      <c r="R14" s="808"/>
      <c r="S14" s="1198">
        <v>214</v>
      </c>
      <c r="T14" s="812"/>
      <c r="U14" s="808">
        <v>1151</v>
      </c>
      <c r="V14" s="1198">
        <v>706.99046999999996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808">
        <f t="shared" si="2"/>
        <v>3523</v>
      </c>
      <c r="G15" s="843">
        <v>3523</v>
      </c>
      <c r="H15" s="847"/>
      <c r="I15" s="838"/>
      <c r="J15" s="845"/>
      <c r="K15" s="845"/>
      <c r="L15" s="845"/>
      <c r="M15" s="845"/>
      <c r="N15" s="838"/>
      <c r="O15" s="808"/>
      <c r="P15" s="808"/>
      <c r="Q15" s="809"/>
      <c r="R15" s="810"/>
      <c r="S15" s="1198">
        <v>4223</v>
      </c>
      <c r="T15" s="812"/>
      <c r="U15" s="808">
        <v>4367</v>
      </c>
      <c r="V15" s="1198">
        <v>5729.9004599999998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808">
        <f t="shared" si="2"/>
        <v>2400</v>
      </c>
      <c r="G16" s="843"/>
      <c r="H16" s="847"/>
      <c r="I16" s="838"/>
      <c r="J16" s="845"/>
      <c r="K16" s="845"/>
      <c r="L16" s="845"/>
      <c r="M16" s="845">
        <v>2400</v>
      </c>
      <c r="N16" s="838"/>
      <c r="O16" s="808"/>
      <c r="P16" s="808"/>
      <c r="Q16" s="809"/>
      <c r="R16" s="808"/>
      <c r="S16" s="1198">
        <v>2542</v>
      </c>
      <c r="T16" s="812"/>
      <c r="U16" s="808">
        <v>3500</v>
      </c>
      <c r="V16" s="1198">
        <v>4062.9540000000002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908">
        <f t="shared" si="2"/>
        <v>18072.6204239291</v>
      </c>
      <c r="G17" s="906">
        <v>14786.7794239291</v>
      </c>
      <c r="H17" s="923">
        <v>2635.8410000000003</v>
      </c>
      <c r="I17" s="924"/>
      <c r="J17" s="925"/>
      <c r="K17" s="925"/>
      <c r="L17" s="925">
        <v>650</v>
      </c>
      <c r="M17" s="925"/>
      <c r="N17" s="924"/>
      <c r="O17" s="908"/>
      <c r="P17" s="908"/>
      <c r="Q17" s="907"/>
      <c r="R17" s="908"/>
      <c r="S17" s="908">
        <v>23267</v>
      </c>
      <c r="T17" s="812"/>
      <c r="U17" s="811">
        <v>11279</v>
      </c>
      <c r="V17" s="1199">
        <v>15432.790550000002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1205">
        <f t="shared" si="2"/>
        <v>7695</v>
      </c>
      <c r="G18" s="886">
        <v>7695</v>
      </c>
      <c r="H18" s="697"/>
      <c r="I18" s="887"/>
      <c r="J18" s="936"/>
      <c r="K18" s="936"/>
      <c r="L18" s="887"/>
      <c r="M18" s="887"/>
      <c r="N18" s="937"/>
      <c r="O18" s="682"/>
      <c r="P18" s="682"/>
      <c r="Q18" s="1204"/>
      <c r="R18" s="682"/>
      <c r="S18" s="682">
        <v>7256</v>
      </c>
      <c r="T18" s="303"/>
      <c r="U18" s="682">
        <v>7560</v>
      </c>
      <c r="V18" s="682">
        <v>7020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1205">
        <f t="shared" si="2"/>
        <v>0</v>
      </c>
      <c r="G19" s="627">
        <v>0</v>
      </c>
      <c r="H19" s="888"/>
      <c r="I19" s="628"/>
      <c r="J19" s="938"/>
      <c r="K19" s="938"/>
      <c r="L19" s="628"/>
      <c r="M19" s="628"/>
      <c r="N19" s="939"/>
      <c r="O19" s="292"/>
      <c r="P19" s="292"/>
      <c r="Q19" s="896"/>
      <c r="R19" s="292"/>
      <c r="S19" s="293">
        <v>0</v>
      </c>
      <c r="T19" s="303"/>
      <c r="U19" s="292">
        <v>330</v>
      </c>
      <c r="V19" s="293">
        <v>31.5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1205">
        <f t="shared" si="2"/>
        <v>2398.1750000000002</v>
      </c>
      <c r="G20" s="627">
        <v>2398.1750000000002</v>
      </c>
      <c r="H20" s="888"/>
      <c r="I20" s="628"/>
      <c r="J20" s="938"/>
      <c r="K20" s="938"/>
      <c r="L20" s="628"/>
      <c r="M20" s="628"/>
      <c r="N20" s="939"/>
      <c r="O20" s="292"/>
      <c r="P20" s="292"/>
      <c r="Q20" s="896"/>
      <c r="R20" s="292"/>
      <c r="S20" s="293">
        <v>2875</v>
      </c>
      <c r="T20" s="303"/>
      <c r="U20" s="292">
        <v>3340</v>
      </c>
      <c r="V20" s="293">
        <v>2944.4209999999998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1205">
        <f t="shared" si="2"/>
        <v>1450</v>
      </c>
      <c r="G21" s="627">
        <v>1450</v>
      </c>
      <c r="H21" s="888"/>
      <c r="I21" s="628"/>
      <c r="J21" s="938"/>
      <c r="K21" s="938"/>
      <c r="L21" s="628"/>
      <c r="M21" s="628"/>
      <c r="N21" s="939"/>
      <c r="O21" s="292"/>
      <c r="P21" s="292"/>
      <c r="Q21" s="896"/>
      <c r="R21" s="292"/>
      <c r="S21" s="293">
        <v>1450</v>
      </c>
      <c r="T21" s="303"/>
      <c r="U21" s="292">
        <v>28</v>
      </c>
      <c r="V21" s="293">
        <v>15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249">
        <f t="shared" si="2"/>
        <v>2954.5529999999999</v>
      </c>
      <c r="G22" s="889">
        <v>2954.5529999999999</v>
      </c>
      <c r="H22" s="890"/>
      <c r="I22" s="891"/>
      <c r="J22" s="1137"/>
      <c r="K22" s="1137"/>
      <c r="L22" s="891"/>
      <c r="M22" s="891"/>
      <c r="N22" s="1138"/>
      <c r="O22" s="327"/>
      <c r="P22" s="327"/>
      <c r="Q22" s="1139"/>
      <c r="R22" s="327"/>
      <c r="S22" s="293">
        <v>2197</v>
      </c>
      <c r="T22" s="303"/>
      <c r="U22" s="327">
        <v>3056</v>
      </c>
      <c r="V22" s="327">
        <v>2146.08095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1205">
        <f t="shared" si="2"/>
        <v>2802</v>
      </c>
      <c r="G23" s="627">
        <v>2802</v>
      </c>
      <c r="H23" s="888"/>
      <c r="I23" s="628"/>
      <c r="J23" s="938"/>
      <c r="K23" s="938"/>
      <c r="L23" s="628"/>
      <c r="M23" s="628"/>
      <c r="N23" s="939"/>
      <c r="O23" s="292"/>
      <c r="P23" s="292"/>
      <c r="Q23" s="896"/>
      <c r="R23" s="292"/>
      <c r="S23" s="293">
        <v>5249</v>
      </c>
      <c r="T23" s="303"/>
      <c r="U23" s="292">
        <v>5292</v>
      </c>
      <c r="V23" s="293">
        <v>5279.5380500000001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1205">
        <f t="shared" si="2"/>
        <v>3455.4120000000003</v>
      </c>
      <c r="G24" s="627">
        <v>3386.1060000000002</v>
      </c>
      <c r="H24" s="888"/>
      <c r="I24" s="628">
        <v>69.305999999999997</v>
      </c>
      <c r="J24" s="938"/>
      <c r="K24" s="938"/>
      <c r="L24" s="628"/>
      <c r="M24" s="628"/>
      <c r="N24" s="939"/>
      <c r="O24" s="292"/>
      <c r="P24" s="292"/>
      <c r="Q24" s="896"/>
      <c r="R24" s="292"/>
      <c r="S24" s="293">
        <v>3339</v>
      </c>
      <c r="T24" s="303"/>
      <c r="U24" s="292">
        <v>4285</v>
      </c>
      <c r="V24" s="293">
        <v>3827.808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249">
        <f t="shared" si="2"/>
        <v>3988.6640000000002</v>
      </c>
      <c r="G25" s="889">
        <v>3988.6640000000002</v>
      </c>
      <c r="H25" s="890"/>
      <c r="I25" s="891"/>
      <c r="J25" s="1137"/>
      <c r="K25" s="1137"/>
      <c r="L25" s="891"/>
      <c r="M25" s="891"/>
      <c r="N25" s="1138"/>
      <c r="O25" s="327"/>
      <c r="P25" s="327"/>
      <c r="Q25" s="1139"/>
      <c r="R25" s="327"/>
      <c r="S25" s="293">
        <v>2476</v>
      </c>
      <c r="T25" s="303"/>
      <c r="U25" s="327">
        <v>2721</v>
      </c>
      <c r="V25" s="327">
        <v>890.64846999999997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1205">
        <f t="shared" si="2"/>
        <v>1216</v>
      </c>
      <c r="G26" s="627">
        <v>1216</v>
      </c>
      <c r="H26" s="888"/>
      <c r="I26" s="628"/>
      <c r="J26" s="938"/>
      <c r="K26" s="938"/>
      <c r="L26" s="628"/>
      <c r="M26" s="628"/>
      <c r="N26" s="939"/>
      <c r="O26" s="292"/>
      <c r="P26" s="292"/>
      <c r="Q26" s="896"/>
      <c r="R26" s="292"/>
      <c r="S26" s="293">
        <v>0</v>
      </c>
      <c r="T26" s="303"/>
      <c r="U26" s="292">
        <v>0</v>
      </c>
      <c r="V26" s="293">
        <v>0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1205">
        <f t="shared" si="2"/>
        <v>3066.3789999999999</v>
      </c>
      <c r="G27" s="627">
        <v>3066.3789999999999</v>
      </c>
      <c r="H27" s="888"/>
      <c r="I27" s="628"/>
      <c r="J27" s="938"/>
      <c r="K27" s="938"/>
      <c r="L27" s="628"/>
      <c r="M27" s="628"/>
      <c r="N27" s="939"/>
      <c r="O27" s="292"/>
      <c r="P27" s="292"/>
      <c r="Q27" s="896"/>
      <c r="R27" s="608"/>
      <c r="S27" s="293">
        <v>2623</v>
      </c>
      <c r="T27" s="303"/>
      <c r="U27" s="292">
        <v>4109</v>
      </c>
      <c r="V27" s="293">
        <v>3390.4271600000002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154506.29999999999</v>
      </c>
      <c r="G28" s="309">
        <f t="shared" ref="G28:S28" si="3">SUM(G29:G43)</f>
        <v>143526.15299999999</v>
      </c>
      <c r="H28" s="440">
        <f t="shared" si="3"/>
        <v>7860.8410000000003</v>
      </c>
      <c r="I28" s="161">
        <f t="shared" si="3"/>
        <v>69.305999999999997</v>
      </c>
      <c r="J28" s="616">
        <f t="shared" si="3"/>
        <v>0</v>
      </c>
      <c r="K28" s="616">
        <f t="shared" si="3"/>
        <v>0</v>
      </c>
      <c r="L28" s="161">
        <f t="shared" si="3"/>
        <v>650</v>
      </c>
      <c r="M28" s="161">
        <f t="shared" si="3"/>
        <v>2400</v>
      </c>
      <c r="N28" s="251">
        <f>SUM(N29:N43)</f>
        <v>0</v>
      </c>
      <c r="O28" s="251">
        <f t="shared" si="3"/>
        <v>0</v>
      </c>
      <c r="P28" s="251">
        <f t="shared" si="3"/>
        <v>0</v>
      </c>
      <c r="Q28" s="251">
        <f t="shared" si="3"/>
        <v>0</v>
      </c>
      <c r="R28" s="251">
        <f t="shared" si="3"/>
        <v>0</v>
      </c>
      <c r="S28" s="117">
        <f t="shared" si="3"/>
        <v>143815</v>
      </c>
      <c r="T28" s="164"/>
      <c r="U28" s="117">
        <f>SUM(U29:U43)</f>
        <v>161350</v>
      </c>
      <c r="V28" s="117">
        <f>SUM(V29:V43)</f>
        <v>148856.82947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292">
        <f>SUM(G29:N29)</f>
        <v>98423.3</v>
      </c>
      <c r="G29" s="637">
        <v>98423.3</v>
      </c>
      <c r="H29" s="940"/>
      <c r="I29" s="935"/>
      <c r="J29" s="934"/>
      <c r="K29" s="934"/>
      <c r="L29" s="935"/>
      <c r="M29" s="935"/>
      <c r="N29" s="933"/>
      <c r="O29" s="932"/>
      <c r="P29" s="932"/>
      <c r="Q29" s="896"/>
      <c r="R29" s="292"/>
      <c r="S29" s="293">
        <v>93358</v>
      </c>
      <c r="T29" s="303"/>
      <c r="U29" s="292">
        <v>93106</v>
      </c>
      <c r="V29" s="293">
        <v>90126.320970000001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292">
        <f t="shared" ref="F30:F43" si="4">SUM(G30:N30)</f>
        <v>7695</v>
      </c>
      <c r="G30" s="460">
        <v>7695</v>
      </c>
      <c r="H30" s="892"/>
      <c r="I30" s="893"/>
      <c r="J30" s="894"/>
      <c r="K30" s="894"/>
      <c r="L30" s="893"/>
      <c r="M30" s="893"/>
      <c r="N30" s="895"/>
      <c r="O30" s="293"/>
      <c r="P30" s="293"/>
      <c r="Q30" s="896"/>
      <c r="R30" s="292"/>
      <c r="S30" s="293">
        <v>7256</v>
      </c>
      <c r="T30" s="303"/>
      <c r="U30" s="292">
        <v>7560</v>
      </c>
      <c r="V30" s="293">
        <v>7020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292">
        <f t="shared" si="4"/>
        <v>0</v>
      </c>
      <c r="G31" s="460">
        <v>0</v>
      </c>
      <c r="H31" s="892"/>
      <c r="I31" s="893"/>
      <c r="J31" s="894"/>
      <c r="K31" s="894"/>
      <c r="L31" s="893"/>
      <c r="M31" s="893"/>
      <c r="N31" s="895"/>
      <c r="O31" s="293"/>
      <c r="P31" s="293"/>
      <c r="Q31" s="896"/>
      <c r="R31" s="292"/>
      <c r="S31" s="293">
        <v>0</v>
      </c>
      <c r="T31" s="303"/>
      <c r="U31" s="292">
        <v>330</v>
      </c>
      <c r="V31" s="293">
        <v>31.5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292">
        <f t="shared" si="4"/>
        <v>2398.1750000000002</v>
      </c>
      <c r="G32" s="460">
        <v>2398.1750000000002</v>
      </c>
      <c r="H32" s="892"/>
      <c r="I32" s="893"/>
      <c r="J32" s="894"/>
      <c r="K32" s="894"/>
      <c r="L32" s="893"/>
      <c r="M32" s="893"/>
      <c r="N32" s="895"/>
      <c r="O32" s="293"/>
      <c r="P32" s="293"/>
      <c r="Q32" s="896"/>
      <c r="R32" s="292"/>
      <c r="S32" s="293">
        <v>2875</v>
      </c>
      <c r="T32" s="303"/>
      <c r="U32" s="292">
        <v>3340</v>
      </c>
      <c r="V32" s="293">
        <v>2944.4209999999998</v>
      </c>
    </row>
    <row r="33" spans="1:23" s="14" customFormat="1" ht="11.4" x14ac:dyDescent="0.2">
      <c r="A33" s="11"/>
      <c r="B33" s="19" t="s">
        <v>51</v>
      </c>
      <c r="C33" s="19"/>
      <c r="D33" s="19"/>
      <c r="E33" s="21">
        <v>29</v>
      </c>
      <c r="F33" s="292">
        <f t="shared" si="4"/>
        <v>0</v>
      </c>
      <c r="G33" s="460">
        <v>0</v>
      </c>
      <c r="H33" s="892"/>
      <c r="I33" s="893"/>
      <c r="J33" s="894"/>
      <c r="K33" s="894"/>
      <c r="L33" s="893"/>
      <c r="M33" s="893"/>
      <c r="N33" s="895"/>
      <c r="O33" s="293"/>
      <c r="P33" s="293"/>
      <c r="Q33" s="896"/>
      <c r="R33" s="292"/>
      <c r="S33" s="293">
        <v>0</v>
      </c>
      <c r="T33" s="303"/>
      <c r="U33" s="292">
        <v>0</v>
      </c>
      <c r="V33" s="293">
        <v>0</v>
      </c>
    </row>
    <row r="34" spans="1:23" s="14" customFormat="1" ht="11.4" x14ac:dyDescent="0.2">
      <c r="A34" s="11"/>
      <c r="B34" s="19" t="s">
        <v>36</v>
      </c>
      <c r="C34" s="19"/>
      <c r="D34" s="19"/>
      <c r="E34" s="21">
        <v>30</v>
      </c>
      <c r="F34" s="292">
        <f t="shared" si="4"/>
        <v>1450</v>
      </c>
      <c r="G34" s="460">
        <v>1450</v>
      </c>
      <c r="H34" s="892"/>
      <c r="I34" s="893"/>
      <c r="J34" s="894"/>
      <c r="K34" s="894"/>
      <c r="L34" s="893"/>
      <c r="M34" s="893"/>
      <c r="N34" s="895"/>
      <c r="O34" s="293"/>
      <c r="P34" s="293"/>
      <c r="Q34" s="896"/>
      <c r="R34" s="292"/>
      <c r="S34" s="293">
        <v>1450</v>
      </c>
      <c r="T34" s="303"/>
      <c r="U34" s="292">
        <v>28</v>
      </c>
      <c r="V34" s="293">
        <v>15</v>
      </c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292">
        <f t="shared" si="4"/>
        <v>2954.5529999999999</v>
      </c>
      <c r="G35" s="889">
        <v>2954.5529999999999</v>
      </c>
      <c r="H35" s="890"/>
      <c r="I35" s="891"/>
      <c r="J35" s="1137"/>
      <c r="K35" s="1137"/>
      <c r="L35" s="891"/>
      <c r="M35" s="891"/>
      <c r="N35" s="1138"/>
      <c r="O35" s="327"/>
      <c r="P35" s="327"/>
      <c r="Q35" s="1139"/>
      <c r="R35" s="327"/>
      <c r="S35" s="293">
        <v>2197</v>
      </c>
      <c r="T35" s="303"/>
      <c r="U35" s="327">
        <v>3056</v>
      </c>
      <c r="V35" s="327">
        <v>2146.08095</v>
      </c>
    </row>
    <row r="36" spans="1:23" s="14" customFormat="1" ht="11.4" x14ac:dyDescent="0.2">
      <c r="A36" s="11"/>
      <c r="B36" s="19" t="s">
        <v>53</v>
      </c>
      <c r="C36" s="19"/>
      <c r="D36" s="19"/>
      <c r="E36" s="21">
        <v>32</v>
      </c>
      <c r="F36" s="292">
        <f t="shared" si="4"/>
        <v>2802</v>
      </c>
      <c r="G36" s="460">
        <v>2802</v>
      </c>
      <c r="H36" s="892"/>
      <c r="I36" s="893"/>
      <c r="J36" s="894"/>
      <c r="K36" s="894"/>
      <c r="L36" s="893"/>
      <c r="M36" s="893"/>
      <c r="N36" s="895"/>
      <c r="O36" s="293"/>
      <c r="P36" s="293"/>
      <c r="Q36" s="896"/>
      <c r="R36" s="292"/>
      <c r="S36" s="293">
        <v>5249</v>
      </c>
      <c r="T36" s="954"/>
      <c r="U36" s="292">
        <v>5292</v>
      </c>
      <c r="V36" s="293">
        <v>5279.5380500000001</v>
      </c>
    </row>
    <row r="37" spans="1:23" s="14" customFormat="1" ht="11.4" x14ac:dyDescent="0.2">
      <c r="A37" s="11"/>
      <c r="B37" s="19" t="s">
        <v>128</v>
      </c>
      <c r="C37" s="19"/>
      <c r="D37" s="19"/>
      <c r="E37" s="21">
        <v>33</v>
      </c>
      <c r="F37" s="292">
        <f t="shared" si="4"/>
        <v>6157.3090000000002</v>
      </c>
      <c r="G37" s="460">
        <v>6157.3090000000002</v>
      </c>
      <c r="H37" s="892"/>
      <c r="I37" s="893"/>
      <c r="J37" s="894"/>
      <c r="K37" s="894"/>
      <c r="L37" s="893"/>
      <c r="M37" s="893"/>
      <c r="N37" s="895"/>
      <c r="O37" s="293"/>
      <c r="P37" s="293"/>
      <c r="Q37" s="896"/>
      <c r="R37" s="292"/>
      <c r="S37" s="293">
        <v>8068</v>
      </c>
      <c r="T37" s="303"/>
      <c r="U37" s="292">
        <v>8068</v>
      </c>
      <c r="V37" s="293">
        <v>4504</v>
      </c>
    </row>
    <row r="38" spans="1:23" s="14" customFormat="1" ht="11.4" x14ac:dyDescent="0.2">
      <c r="A38" s="11"/>
      <c r="B38" s="19" t="s">
        <v>55</v>
      </c>
      <c r="C38" s="19"/>
      <c r="D38" s="19"/>
      <c r="E38" s="21">
        <v>34</v>
      </c>
      <c r="F38" s="292">
        <f t="shared" si="4"/>
        <v>3455.4120000000003</v>
      </c>
      <c r="G38" s="460">
        <v>3386.1060000000002</v>
      </c>
      <c r="H38" s="892"/>
      <c r="I38" s="893">
        <v>69.305999999999997</v>
      </c>
      <c r="J38" s="894"/>
      <c r="K38" s="894"/>
      <c r="L38" s="893"/>
      <c r="M38" s="893"/>
      <c r="N38" s="895"/>
      <c r="O38" s="293"/>
      <c r="P38" s="293"/>
      <c r="Q38" s="896"/>
      <c r="R38" s="292"/>
      <c r="S38" s="293">
        <v>3339</v>
      </c>
      <c r="T38" s="303"/>
      <c r="U38" s="292">
        <v>4285</v>
      </c>
      <c r="V38" s="293">
        <v>3827.808</v>
      </c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292">
        <f t="shared" si="4"/>
        <v>3988.6640000000002</v>
      </c>
      <c r="G39" s="889">
        <v>3988.6640000000002</v>
      </c>
      <c r="H39" s="890"/>
      <c r="I39" s="891"/>
      <c r="J39" s="1137"/>
      <c r="K39" s="1137"/>
      <c r="L39" s="891"/>
      <c r="M39" s="891"/>
      <c r="N39" s="1138"/>
      <c r="O39" s="327"/>
      <c r="P39" s="327"/>
      <c r="Q39" s="1139"/>
      <c r="R39" s="327"/>
      <c r="S39" s="293">
        <v>2476</v>
      </c>
      <c r="T39" s="303"/>
      <c r="U39" s="327">
        <v>2721</v>
      </c>
      <c r="V39" s="327">
        <v>890.64846999999997</v>
      </c>
    </row>
    <row r="40" spans="1:23" s="14" customFormat="1" ht="11.4" x14ac:dyDescent="0.2">
      <c r="A40" s="11"/>
      <c r="B40" s="19" t="s">
        <v>56</v>
      </c>
      <c r="C40" s="19"/>
      <c r="D40" s="19"/>
      <c r="E40" s="21">
        <v>36</v>
      </c>
      <c r="F40" s="292">
        <f t="shared" si="4"/>
        <v>1216</v>
      </c>
      <c r="G40" s="460">
        <v>1216</v>
      </c>
      <c r="H40" s="892"/>
      <c r="I40" s="893"/>
      <c r="J40" s="894"/>
      <c r="K40" s="894"/>
      <c r="L40" s="893"/>
      <c r="M40" s="893"/>
      <c r="N40" s="895"/>
      <c r="O40" s="293"/>
      <c r="P40" s="293"/>
      <c r="Q40" s="1102"/>
      <c r="R40" s="292"/>
      <c r="S40" s="293">
        <v>0</v>
      </c>
      <c r="T40" s="303"/>
      <c r="U40" s="292">
        <v>0</v>
      </c>
      <c r="V40" s="293">
        <v>0</v>
      </c>
    </row>
    <row r="41" spans="1:23" s="14" customFormat="1" ht="11.4" x14ac:dyDescent="0.2">
      <c r="A41" s="11"/>
      <c r="B41" s="19" t="s">
        <v>57</v>
      </c>
      <c r="C41" s="19"/>
      <c r="D41" s="19"/>
      <c r="E41" s="21">
        <v>37</v>
      </c>
      <c r="F41" s="292">
        <f t="shared" si="4"/>
        <v>9467.0460000000003</v>
      </c>
      <c r="G41" s="460">
        <v>9467.0460000000003</v>
      </c>
      <c r="H41" s="892"/>
      <c r="I41" s="893"/>
      <c r="J41" s="894"/>
      <c r="K41" s="894"/>
      <c r="L41" s="893"/>
      <c r="M41" s="893"/>
      <c r="N41" s="895"/>
      <c r="O41" s="293"/>
      <c r="P41" s="293"/>
      <c r="Q41" s="1102"/>
      <c r="R41" s="292"/>
      <c r="S41" s="293">
        <v>9305</v>
      </c>
      <c r="T41" s="303"/>
      <c r="U41" s="292">
        <v>12559</v>
      </c>
      <c r="V41" s="293">
        <v>16522.47824</v>
      </c>
    </row>
    <row r="42" spans="1:23" s="14" customFormat="1" ht="11.4" x14ac:dyDescent="0.2">
      <c r="A42" s="11"/>
      <c r="B42" s="19" t="s">
        <v>58</v>
      </c>
      <c r="C42" s="19"/>
      <c r="D42" s="19"/>
      <c r="E42" s="21">
        <v>38</v>
      </c>
      <c r="F42" s="292">
        <f t="shared" si="4"/>
        <v>10910.841</v>
      </c>
      <c r="G42" s="460"/>
      <c r="H42" s="892">
        <v>7860.8410000000003</v>
      </c>
      <c r="I42" s="893"/>
      <c r="J42" s="894"/>
      <c r="K42" s="894"/>
      <c r="L42" s="894">
        <v>650</v>
      </c>
      <c r="M42" s="894">
        <v>2400</v>
      </c>
      <c r="N42" s="893"/>
      <c r="O42" s="293"/>
      <c r="P42" s="293"/>
      <c r="Q42" s="1102"/>
      <c r="R42" s="292"/>
      <c r="S42" s="293">
        <v>4885</v>
      </c>
      <c r="T42" s="303"/>
      <c r="U42" s="292">
        <v>14865</v>
      </c>
      <c r="V42" s="293">
        <v>9889.1471099999999</v>
      </c>
    </row>
    <row r="43" spans="1:23" s="14" customFormat="1" ht="11.4" x14ac:dyDescent="0.2">
      <c r="A43" s="24"/>
      <c r="B43" s="25" t="s">
        <v>46</v>
      </c>
      <c r="C43" s="25"/>
      <c r="D43" s="25"/>
      <c r="E43" s="26">
        <v>39</v>
      </c>
      <c r="F43" s="1115">
        <f t="shared" si="4"/>
        <v>3588</v>
      </c>
      <c r="G43" s="942">
        <v>3588</v>
      </c>
      <c r="H43" s="943"/>
      <c r="I43" s="944"/>
      <c r="J43" s="945"/>
      <c r="K43" s="945"/>
      <c r="L43" s="944"/>
      <c r="M43" s="944"/>
      <c r="N43" s="946"/>
      <c r="O43" s="608"/>
      <c r="P43" s="608"/>
      <c r="Q43" s="1108"/>
      <c r="R43" s="608"/>
      <c r="S43" s="734">
        <v>3357</v>
      </c>
      <c r="T43" s="303"/>
      <c r="U43" s="734">
        <v>6140</v>
      </c>
      <c r="V43" s="734">
        <v>5659.8866799999996</v>
      </c>
    </row>
    <row r="44" spans="1:23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763">
        <f>F29+F33+F37+F41+F42+F43-F6-F27</f>
        <v>1500.199999999998</v>
      </c>
      <c r="G44" s="900">
        <f>G29+G33+G37+G41+G43-G6-G27</f>
        <v>1500.199999999998</v>
      </c>
      <c r="H44" s="1096">
        <f t="shared" ref="H44:N44" si="5">H29+H33+H37+H41+H42+H43-H6-H27</f>
        <v>0</v>
      </c>
      <c r="I44" s="1097">
        <f t="shared" si="5"/>
        <v>0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8">
        <f t="shared" si="5"/>
        <v>0</v>
      </c>
      <c r="O44" s="1140">
        <f>O29+O33+O37+O41+O42+O43+-O6-O27</f>
        <v>0</v>
      </c>
      <c r="P44" s="1140">
        <f>P29+P33+P37+P41+P42+P43-P6-P27</f>
        <v>0</v>
      </c>
      <c r="Q44" s="1141"/>
      <c r="R44" s="1140">
        <f>R29+R33+R37+R41+R42+R43-R6-R27</f>
        <v>0</v>
      </c>
      <c r="S44" s="763">
        <f>S29+S33+S37+S41+S42+S43-S6-S27</f>
        <v>841</v>
      </c>
      <c r="T44" s="303"/>
      <c r="U44" s="763">
        <f>U29+U33+U37+U41+U42+U43-U6-U27</f>
        <v>686</v>
      </c>
      <c r="V44" s="763">
        <f>V29+V33+V37+V41+V42+V43-V6-V27</f>
        <v>4201.5493799999886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6">F28-F5</f>
        <v>1500.1999999999825</v>
      </c>
      <c r="G45" s="309">
        <f t="shared" si="6"/>
        <v>1500.2000000000116</v>
      </c>
      <c r="H45" s="440">
        <f t="shared" si="6"/>
        <v>0</v>
      </c>
      <c r="I45" s="161">
        <f t="shared" si="6"/>
        <v>0</v>
      </c>
      <c r="J45" s="616">
        <f t="shared" si="6"/>
        <v>0</v>
      </c>
      <c r="K45" s="616">
        <f t="shared" si="6"/>
        <v>0</v>
      </c>
      <c r="L45" s="161">
        <f t="shared" si="6"/>
        <v>0</v>
      </c>
      <c r="M45" s="161">
        <f t="shared" si="6"/>
        <v>0</v>
      </c>
      <c r="N45" s="251">
        <f>N28-N5</f>
        <v>0</v>
      </c>
      <c r="O45" s="117">
        <f t="shared" si="6"/>
        <v>0</v>
      </c>
      <c r="P45" s="117">
        <f t="shared" si="6"/>
        <v>0</v>
      </c>
      <c r="Q45" s="434"/>
      <c r="R45" s="434">
        <f>R28-R5</f>
        <v>0</v>
      </c>
      <c r="S45" s="586">
        <f>S28-S5</f>
        <v>841</v>
      </c>
      <c r="T45" s="164"/>
      <c r="U45" s="117">
        <f>U28-U5</f>
        <v>686</v>
      </c>
      <c r="V45" s="586">
        <f>V28-V5</f>
        <v>4201.5493800000113</v>
      </c>
    </row>
    <row r="46" spans="1:23" x14ac:dyDescent="0.25">
      <c r="A46" s="570" t="s">
        <v>209</v>
      </c>
      <c r="C46" s="29"/>
      <c r="D46" s="147"/>
      <c r="E46" s="646" t="s">
        <v>168</v>
      </c>
      <c r="F46" s="165"/>
      <c r="G46" s="450"/>
      <c r="H46" s="647">
        <v>20733.059810000002</v>
      </c>
      <c r="I46" s="647">
        <v>89.534999999999982</v>
      </c>
      <c r="J46" s="647">
        <v>386.38490000000002</v>
      </c>
      <c r="K46" s="647">
        <v>8258.8490000000002</v>
      </c>
      <c r="L46" s="647">
        <v>516.73212999999998</v>
      </c>
      <c r="M46" s="647">
        <v>4162.4260000000004</v>
      </c>
      <c r="N46" s="755"/>
      <c r="O46" s="165"/>
      <c r="P46" s="29"/>
      <c r="S46" s="898"/>
      <c r="T46" s="898"/>
      <c r="U46" s="898"/>
      <c r="V46" s="898"/>
      <c r="W46" s="898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77" customWidth="1"/>
    <col min="8" max="14" width="6.5546875" style="34" customWidth="1"/>
    <col min="15" max="15" width="9.44140625" style="34" hidden="1" customWidth="1"/>
    <col min="16" max="16" width="10.5546875" style="34" hidden="1" customWidth="1" collapsed="1"/>
    <col min="17" max="17" width="8" style="165" hidden="1" customWidth="1"/>
    <col min="18" max="18" width="11.44140625" style="235" hidden="1" customWidth="1"/>
    <col min="19" max="19" width="10.44140625" style="153" customWidth="1" collapsed="1"/>
    <col min="20" max="20" width="2" style="166" customWidth="1"/>
    <col min="21" max="21" width="10.44140625" style="29" customWidth="1"/>
    <col min="22" max="22" width="10.44140625" style="1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5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77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5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268330</v>
      </c>
      <c r="G5" s="957">
        <f t="shared" si="0"/>
        <v>233859</v>
      </c>
      <c r="H5" s="440">
        <f t="shared" si="0"/>
        <v>18609</v>
      </c>
      <c r="I5" s="161">
        <f t="shared" si="0"/>
        <v>6092</v>
      </c>
      <c r="J5" s="616">
        <f t="shared" si="0"/>
        <v>700</v>
      </c>
      <c r="K5" s="616">
        <f t="shared" si="0"/>
        <v>0</v>
      </c>
      <c r="L5" s="161">
        <f t="shared" si="0"/>
        <v>915</v>
      </c>
      <c r="M5" s="161">
        <f t="shared" si="0"/>
        <v>8155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254283.94475000002</v>
      </c>
      <c r="T5" s="164"/>
      <c r="U5" s="117">
        <f>SUM(U7:U27)</f>
        <v>252850</v>
      </c>
      <c r="V5" s="586">
        <f>SUM(V7:V27)</f>
        <v>260812.45892999999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61">
        <f t="shared" ref="F6:P6" si="1">SUM(F7:F17)</f>
        <v>194106</v>
      </c>
      <c r="G6" s="1134">
        <f t="shared" si="1"/>
        <v>164866</v>
      </c>
      <c r="H6" s="1081">
        <f t="shared" si="1"/>
        <v>18609</v>
      </c>
      <c r="I6" s="1082">
        <f t="shared" si="1"/>
        <v>861</v>
      </c>
      <c r="J6" s="1083">
        <f t="shared" si="1"/>
        <v>700</v>
      </c>
      <c r="K6" s="1083">
        <f>SUM(K7:K17)</f>
        <v>0</v>
      </c>
      <c r="L6" s="1082">
        <f t="shared" si="1"/>
        <v>915</v>
      </c>
      <c r="M6" s="1082">
        <f t="shared" si="1"/>
        <v>8155</v>
      </c>
      <c r="N6" s="1084">
        <f>SUM(N7:N17)</f>
        <v>0</v>
      </c>
      <c r="O6" s="961">
        <f>SUM(O7:O17)</f>
        <v>0</v>
      </c>
      <c r="P6" s="961">
        <f t="shared" si="1"/>
        <v>0</v>
      </c>
      <c r="Q6" s="1197">
        <f>IF(F6=0,0,P6/F6)</f>
        <v>0</v>
      </c>
      <c r="R6" s="961">
        <f>SUM(R7:R17)</f>
        <v>0</v>
      </c>
      <c r="S6" s="961">
        <f>SUM(S7:S17)</f>
        <v>180243.03846000001</v>
      </c>
      <c r="T6" s="824"/>
      <c r="U6" s="961">
        <v>185128</v>
      </c>
      <c r="V6" s="961">
        <v>177977.45892999999</v>
      </c>
    </row>
    <row r="7" spans="1:22" s="40" customFormat="1" ht="12" x14ac:dyDescent="0.25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100000</v>
      </c>
      <c r="G7" s="1559">
        <v>89507</v>
      </c>
      <c r="H7" s="1559">
        <v>10000</v>
      </c>
      <c r="I7" s="1560">
        <v>437</v>
      </c>
      <c r="J7" s="1560">
        <v>56</v>
      </c>
      <c r="K7" s="1235"/>
      <c r="L7" s="1234"/>
      <c r="M7" s="1234"/>
      <c r="N7" s="1236"/>
      <c r="O7" s="808"/>
      <c r="P7" s="1237"/>
      <c r="Q7" s="1225"/>
      <c r="R7" s="1238"/>
      <c r="S7" s="1553">
        <v>90079.584430000003</v>
      </c>
      <c r="T7" s="812"/>
      <c r="U7" s="808">
        <v>96600</v>
      </c>
      <c r="V7" s="808">
        <v>90405</v>
      </c>
    </row>
    <row r="8" spans="1:22" s="40" customFormat="1" ht="12" x14ac:dyDescent="0.25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3500</v>
      </c>
      <c r="G8" s="1559">
        <v>3032</v>
      </c>
      <c r="H8" s="1559"/>
      <c r="I8" s="1560"/>
      <c r="J8" s="1560">
        <v>468</v>
      </c>
      <c r="K8" s="1235"/>
      <c r="L8" s="1234"/>
      <c r="M8" s="1234"/>
      <c r="N8" s="1236"/>
      <c r="O8" s="808"/>
      <c r="P8" s="1237"/>
      <c r="Q8" s="1225"/>
      <c r="R8" s="1238"/>
      <c r="S8" s="1553">
        <v>3032.5079999999998</v>
      </c>
      <c r="T8" s="812"/>
      <c r="U8" s="808">
        <v>3500</v>
      </c>
      <c r="V8" s="808">
        <v>3135</v>
      </c>
    </row>
    <row r="9" spans="1:22" s="40" customFormat="1" ht="12" x14ac:dyDescent="0.25">
      <c r="A9" s="36"/>
      <c r="B9" s="37"/>
      <c r="C9" s="37"/>
      <c r="D9" s="38" t="s">
        <v>19</v>
      </c>
      <c r="E9" s="39">
        <v>5</v>
      </c>
      <c r="F9" s="808">
        <f t="shared" si="2"/>
        <v>34800</v>
      </c>
      <c r="G9" s="1559">
        <v>30992</v>
      </c>
      <c r="H9" s="1559">
        <v>3480</v>
      </c>
      <c r="I9" s="1560">
        <v>152</v>
      </c>
      <c r="J9" s="1560">
        <v>176</v>
      </c>
      <c r="K9" s="1235"/>
      <c r="L9" s="1234"/>
      <c r="M9" s="1234"/>
      <c r="N9" s="1236"/>
      <c r="O9" s="808"/>
      <c r="P9" s="1237"/>
      <c r="Q9" s="1225"/>
      <c r="R9" s="1238"/>
      <c r="S9" s="1528">
        <v>31059.705389999999</v>
      </c>
      <c r="T9" s="812"/>
      <c r="U9" s="808">
        <v>33600</v>
      </c>
      <c r="V9" s="808">
        <v>31480.087090000001</v>
      </c>
    </row>
    <row r="10" spans="1:22" s="40" customFormat="1" ht="12" x14ac:dyDescent="0.25">
      <c r="A10" s="36"/>
      <c r="B10" s="37"/>
      <c r="C10" s="37"/>
      <c r="D10" s="38" t="s">
        <v>20</v>
      </c>
      <c r="E10" s="39">
        <v>6</v>
      </c>
      <c r="F10" s="808">
        <f t="shared" si="2"/>
        <v>2000</v>
      </c>
      <c r="G10" s="1559">
        <v>500</v>
      </c>
      <c r="H10" s="1559">
        <v>1500</v>
      </c>
      <c r="I10" s="1560"/>
      <c r="J10" s="1560"/>
      <c r="K10" s="1235"/>
      <c r="L10" s="1234"/>
      <c r="M10" s="1234"/>
      <c r="N10" s="1236"/>
      <c r="O10" s="808"/>
      <c r="P10" s="1237"/>
      <c r="Q10" s="1225"/>
      <c r="R10" s="1237"/>
      <c r="S10" s="1553">
        <v>1679.87745</v>
      </c>
      <c r="T10" s="812"/>
      <c r="U10" s="808">
        <v>2500</v>
      </c>
      <c r="V10" s="808">
        <v>2593</v>
      </c>
    </row>
    <row r="11" spans="1:22" s="40" customFormat="1" ht="12" x14ac:dyDescent="0.25">
      <c r="A11" s="36"/>
      <c r="B11" s="37"/>
      <c r="C11" s="37"/>
      <c r="D11" s="38" t="s">
        <v>21</v>
      </c>
      <c r="E11" s="39">
        <v>7</v>
      </c>
      <c r="F11" s="808">
        <f t="shared" si="2"/>
        <v>2500</v>
      </c>
      <c r="G11" s="1559">
        <v>1700</v>
      </c>
      <c r="H11" s="1559">
        <v>800</v>
      </c>
      <c r="I11" s="1560"/>
      <c r="J11" s="1560"/>
      <c r="K11" s="1235"/>
      <c r="L11" s="1234"/>
      <c r="M11" s="1234"/>
      <c r="N11" s="1236"/>
      <c r="O11" s="808"/>
      <c r="P11" s="1237"/>
      <c r="Q11" s="1225"/>
      <c r="R11" s="1237"/>
      <c r="S11" s="1553">
        <v>1420.9606200000001</v>
      </c>
      <c r="T11" s="812"/>
      <c r="U11" s="808">
        <v>1600</v>
      </c>
      <c r="V11" s="808">
        <v>1457</v>
      </c>
    </row>
    <row r="12" spans="1:22" s="40" customFormat="1" ht="12" x14ac:dyDescent="0.25">
      <c r="A12" s="36"/>
      <c r="B12" s="37"/>
      <c r="C12" s="37"/>
      <c r="D12" s="38" t="s">
        <v>22</v>
      </c>
      <c r="E12" s="39">
        <v>8</v>
      </c>
      <c r="F12" s="808">
        <f t="shared" si="2"/>
        <v>5000</v>
      </c>
      <c r="G12" s="1559">
        <v>4600</v>
      </c>
      <c r="H12" s="1559">
        <v>400</v>
      </c>
      <c r="I12" s="1560"/>
      <c r="J12" s="1560"/>
      <c r="K12" s="1235"/>
      <c r="L12" s="1234"/>
      <c r="M12" s="1234"/>
      <c r="N12" s="1236"/>
      <c r="O12" s="808"/>
      <c r="P12" s="1237"/>
      <c r="Q12" s="1225"/>
      <c r="R12" s="1237"/>
      <c r="S12" s="1553">
        <v>4931.6630100000002</v>
      </c>
      <c r="T12" s="812"/>
      <c r="U12" s="808">
        <v>5500</v>
      </c>
      <c r="V12" s="808">
        <v>4927</v>
      </c>
    </row>
    <row r="13" spans="1:22" s="40" customFormat="1" ht="12" x14ac:dyDescent="0.25">
      <c r="A13" s="36"/>
      <c r="B13" s="37"/>
      <c r="C13" s="37"/>
      <c r="D13" s="38" t="s">
        <v>23</v>
      </c>
      <c r="E13" s="39">
        <v>9</v>
      </c>
      <c r="F13" s="808">
        <f t="shared" si="2"/>
        <v>6250</v>
      </c>
      <c r="G13" s="1559">
        <v>4478</v>
      </c>
      <c r="H13" s="1559">
        <v>1500</v>
      </c>
      <c r="I13" s="1560">
        <v>272</v>
      </c>
      <c r="J13" s="1560"/>
      <c r="K13" s="1235"/>
      <c r="L13" s="1234"/>
      <c r="M13" s="1234"/>
      <c r="N13" s="1236"/>
      <c r="O13" s="808"/>
      <c r="P13" s="1237"/>
      <c r="Q13" s="1225"/>
      <c r="R13" s="1237"/>
      <c r="S13" s="1553">
        <v>6091.2118300000002</v>
      </c>
      <c r="T13" s="812"/>
      <c r="U13" s="808">
        <v>9700</v>
      </c>
      <c r="V13" s="808">
        <v>8940</v>
      </c>
    </row>
    <row r="14" spans="1:22" s="40" customFormat="1" ht="12" x14ac:dyDescent="0.25">
      <c r="A14" s="36"/>
      <c r="B14" s="37"/>
      <c r="C14" s="37"/>
      <c r="D14" s="38" t="s">
        <v>24</v>
      </c>
      <c r="E14" s="39">
        <v>10</v>
      </c>
      <c r="F14" s="808">
        <f t="shared" si="2"/>
        <v>700</v>
      </c>
      <c r="G14" s="1559">
        <v>671</v>
      </c>
      <c r="H14" s="1559">
        <v>29</v>
      </c>
      <c r="I14" s="1560"/>
      <c r="J14" s="1560"/>
      <c r="K14" s="1235"/>
      <c r="L14" s="1234"/>
      <c r="M14" s="1234"/>
      <c r="N14" s="1236"/>
      <c r="O14" s="808"/>
      <c r="P14" s="1237"/>
      <c r="Q14" s="1225"/>
      <c r="R14" s="1237"/>
      <c r="S14" s="1553">
        <v>204.00666000000001</v>
      </c>
      <c r="T14" s="812"/>
      <c r="U14" s="808">
        <v>1025</v>
      </c>
      <c r="V14" s="808">
        <v>1239</v>
      </c>
    </row>
    <row r="15" spans="1:22" s="40" customFormat="1" ht="12" x14ac:dyDescent="0.25">
      <c r="A15" s="36"/>
      <c r="B15" s="37"/>
      <c r="C15" s="37"/>
      <c r="D15" s="38" t="s">
        <v>25</v>
      </c>
      <c r="E15" s="39">
        <v>11</v>
      </c>
      <c r="F15" s="808">
        <f t="shared" si="2"/>
        <v>12953</v>
      </c>
      <c r="G15" s="1559">
        <v>12953</v>
      </c>
      <c r="H15" s="1559"/>
      <c r="I15" s="1560"/>
      <c r="J15" s="1560"/>
      <c r="K15" s="1235"/>
      <c r="L15" s="1234"/>
      <c r="M15" s="1234"/>
      <c r="N15" s="1236"/>
      <c r="O15" s="808"/>
      <c r="P15" s="1237"/>
      <c r="Q15" s="1225"/>
      <c r="R15" s="1238"/>
      <c r="S15" s="1553">
        <v>12953.325650000001</v>
      </c>
      <c r="T15" s="812"/>
      <c r="U15" s="808">
        <v>11654</v>
      </c>
      <c r="V15" s="808">
        <v>11655</v>
      </c>
    </row>
    <row r="16" spans="1:22" s="40" customFormat="1" ht="12" x14ac:dyDescent="0.25">
      <c r="A16" s="36"/>
      <c r="B16" s="37"/>
      <c r="C16" s="37"/>
      <c r="D16" s="38" t="s">
        <v>26</v>
      </c>
      <c r="E16" s="39">
        <v>12</v>
      </c>
      <c r="F16" s="808">
        <f t="shared" si="2"/>
        <v>8155</v>
      </c>
      <c r="G16" s="1559">
        <v>0</v>
      </c>
      <c r="H16" s="1559"/>
      <c r="I16" s="1560"/>
      <c r="J16" s="1560"/>
      <c r="K16" s="1235"/>
      <c r="L16" s="1562"/>
      <c r="M16" s="1563">
        <v>8155</v>
      </c>
      <c r="N16" s="846"/>
      <c r="O16" s="808"/>
      <c r="P16" s="1237"/>
      <c r="Q16" s="1225"/>
      <c r="R16" s="1237"/>
      <c r="S16" s="1553">
        <v>8228.5009699999991</v>
      </c>
      <c r="T16" s="812"/>
      <c r="U16" s="808">
        <v>9785</v>
      </c>
      <c r="V16" s="808">
        <v>10108</v>
      </c>
    </row>
    <row r="17" spans="1:25" s="40" customFormat="1" ht="12" x14ac:dyDescent="0.25">
      <c r="A17" s="36"/>
      <c r="B17" s="37"/>
      <c r="C17" s="37"/>
      <c r="D17" s="37" t="s">
        <v>27</v>
      </c>
      <c r="E17" s="660">
        <v>13</v>
      </c>
      <c r="F17" s="908">
        <f t="shared" si="2"/>
        <v>18248</v>
      </c>
      <c r="G17" s="1559">
        <v>16433</v>
      </c>
      <c r="H17" s="1559">
        <v>900</v>
      </c>
      <c r="I17" s="1561"/>
      <c r="J17" s="1560"/>
      <c r="K17" s="1239"/>
      <c r="L17" s="1562">
        <v>915</v>
      </c>
      <c r="M17" s="1563"/>
      <c r="N17" s="1240"/>
      <c r="O17" s="908"/>
      <c r="P17" s="1241"/>
      <c r="Q17" s="1229"/>
      <c r="R17" s="1241"/>
      <c r="S17" s="1528">
        <v>20561.694449999999</v>
      </c>
      <c r="T17" s="812"/>
      <c r="U17" s="811">
        <v>9664</v>
      </c>
      <c r="V17" s="811">
        <v>12038.37184</v>
      </c>
    </row>
    <row r="18" spans="1:25" s="14" customFormat="1" ht="12" x14ac:dyDescent="0.25">
      <c r="A18" s="11"/>
      <c r="B18" s="671" t="s">
        <v>28</v>
      </c>
      <c r="C18" s="671"/>
      <c r="D18" s="671"/>
      <c r="E18" s="672">
        <v>14</v>
      </c>
      <c r="F18" s="814">
        <f t="shared" si="2"/>
        <v>6322</v>
      </c>
      <c r="G18" s="1564">
        <v>6322</v>
      </c>
      <c r="H18" s="1564"/>
      <c r="I18" s="1565"/>
      <c r="J18" s="1242"/>
      <c r="K18" s="1242"/>
      <c r="L18" s="1243"/>
      <c r="M18" s="1243"/>
      <c r="N18" s="1244"/>
      <c r="O18" s="683"/>
      <c r="P18" s="1245"/>
      <c r="Q18" s="1232"/>
      <c r="R18" s="1245"/>
      <c r="S18" s="1554">
        <v>4522.5</v>
      </c>
      <c r="T18" s="824"/>
      <c r="U18" s="683">
        <v>4511</v>
      </c>
      <c r="V18" s="683">
        <v>5164</v>
      </c>
    </row>
    <row r="19" spans="1:25" s="14" customFormat="1" ht="12" x14ac:dyDescent="0.25">
      <c r="A19" s="11"/>
      <c r="B19" s="18" t="s">
        <v>30</v>
      </c>
      <c r="C19" s="16"/>
      <c r="D19" s="16"/>
      <c r="E19" s="17">
        <v>15</v>
      </c>
      <c r="F19" s="814">
        <f t="shared" si="2"/>
        <v>1291</v>
      </c>
      <c r="G19" s="1566">
        <v>1291</v>
      </c>
      <c r="H19" s="1566"/>
      <c r="I19" s="1567"/>
      <c r="J19" s="1246"/>
      <c r="K19" s="1246"/>
      <c r="L19" s="1247"/>
      <c r="M19" s="1247"/>
      <c r="N19" s="1248"/>
      <c r="O19" s="814"/>
      <c r="P19" s="1136"/>
      <c r="Q19" s="1135"/>
      <c r="R19" s="1136"/>
      <c r="S19" s="1555">
        <v>7517.5940000000001</v>
      </c>
      <c r="T19" s="824"/>
      <c r="U19" s="814">
        <v>2231</v>
      </c>
      <c r="V19" s="814">
        <v>5771</v>
      </c>
    </row>
    <row r="20" spans="1:25" s="14" customFormat="1" ht="12" x14ac:dyDescent="0.25">
      <c r="A20" s="11"/>
      <c r="B20" s="19" t="s">
        <v>32</v>
      </c>
      <c r="C20" s="20"/>
      <c r="D20" s="20"/>
      <c r="E20" s="21">
        <v>16</v>
      </c>
      <c r="F20" s="814">
        <f t="shared" si="2"/>
        <v>2361</v>
      </c>
      <c r="G20" s="1566">
        <v>2361</v>
      </c>
      <c r="H20" s="1566"/>
      <c r="I20" s="1567"/>
      <c r="J20" s="1246"/>
      <c r="K20" s="1246"/>
      <c r="L20" s="1247"/>
      <c r="M20" s="1247"/>
      <c r="N20" s="1248"/>
      <c r="O20" s="814"/>
      <c r="P20" s="1136"/>
      <c r="Q20" s="1135"/>
      <c r="R20" s="1136"/>
      <c r="S20" s="1555">
        <v>5051.55</v>
      </c>
      <c r="T20" s="824"/>
      <c r="U20" s="814">
        <v>2677</v>
      </c>
      <c r="V20" s="814">
        <v>4628</v>
      </c>
    </row>
    <row r="21" spans="1:25" s="14" customFormat="1" ht="12" x14ac:dyDescent="0.25">
      <c r="A21" s="11"/>
      <c r="B21" s="19" t="s">
        <v>36</v>
      </c>
      <c r="C21" s="19"/>
      <c r="D21" s="19"/>
      <c r="E21" s="21">
        <v>17</v>
      </c>
      <c r="F21" s="814">
        <f t="shared" si="2"/>
        <v>755</v>
      </c>
      <c r="G21" s="1566">
        <v>755</v>
      </c>
      <c r="H21" s="1566"/>
      <c r="I21" s="1567"/>
      <c r="J21" s="1246"/>
      <c r="K21" s="1246"/>
      <c r="L21" s="1247"/>
      <c r="M21" s="1247"/>
      <c r="N21" s="1248"/>
      <c r="O21" s="814"/>
      <c r="P21" s="1136"/>
      <c r="Q21" s="1135"/>
      <c r="R21" s="1136"/>
      <c r="S21" s="1555">
        <v>496.57125000000002</v>
      </c>
      <c r="T21" s="824"/>
      <c r="U21" s="814">
        <v>1530</v>
      </c>
      <c r="V21" s="814">
        <v>474</v>
      </c>
    </row>
    <row r="22" spans="1:25" s="328" customFormat="1" ht="12" x14ac:dyDescent="0.25">
      <c r="A22" s="317"/>
      <c r="B22" s="318" t="s">
        <v>171</v>
      </c>
      <c r="C22" s="318"/>
      <c r="D22" s="318"/>
      <c r="E22" s="319">
        <v>18</v>
      </c>
      <c r="F22" s="1124">
        <f t="shared" si="2"/>
        <v>2035</v>
      </c>
      <c r="G22" s="1566">
        <v>2035</v>
      </c>
      <c r="H22" s="1566"/>
      <c r="I22" s="1567"/>
      <c r="J22" s="865"/>
      <c r="K22" s="865"/>
      <c r="L22" s="864"/>
      <c r="M22" s="864"/>
      <c r="N22" s="866"/>
      <c r="O22" s="821"/>
      <c r="P22" s="821"/>
      <c r="Q22" s="820"/>
      <c r="R22" s="821"/>
      <c r="S22" s="1555">
        <v>6554.5085599999993</v>
      </c>
      <c r="T22" s="824"/>
      <c r="U22" s="821">
        <v>5663</v>
      </c>
      <c r="V22" s="821">
        <v>16927</v>
      </c>
    </row>
    <row r="23" spans="1:25" s="14" customFormat="1" ht="12" x14ac:dyDescent="0.25">
      <c r="A23" s="11"/>
      <c r="B23" s="19" t="s">
        <v>40</v>
      </c>
      <c r="C23" s="19"/>
      <c r="D23" s="19"/>
      <c r="E23" s="21">
        <v>19</v>
      </c>
      <c r="F23" s="814">
        <f t="shared" si="2"/>
        <v>1734</v>
      </c>
      <c r="G23" s="1568">
        <v>666</v>
      </c>
      <c r="H23" s="1567"/>
      <c r="I23" s="1567">
        <v>1068</v>
      </c>
      <c r="J23" s="1246"/>
      <c r="K23" s="1246"/>
      <c r="L23" s="1247"/>
      <c r="M23" s="1247"/>
      <c r="N23" s="1248"/>
      <c r="O23" s="814"/>
      <c r="P23" s="1136"/>
      <c r="Q23" s="1135"/>
      <c r="R23" s="1136"/>
      <c r="S23" s="1555">
        <v>3637.7632799999997</v>
      </c>
      <c r="T23" s="824"/>
      <c r="U23" s="814">
        <v>2033</v>
      </c>
      <c r="V23" s="814">
        <v>4904</v>
      </c>
    </row>
    <row r="24" spans="1:25" s="14" customFormat="1" ht="12" x14ac:dyDescent="0.25">
      <c r="A24" s="11"/>
      <c r="B24" s="19" t="s">
        <v>43</v>
      </c>
      <c r="C24" s="19"/>
      <c r="D24" s="19"/>
      <c r="E24" s="21">
        <v>20</v>
      </c>
      <c r="F24" s="814">
        <f t="shared" si="2"/>
        <v>30834</v>
      </c>
      <c r="G24" s="1568">
        <v>29308</v>
      </c>
      <c r="H24" s="1567"/>
      <c r="I24" s="1567">
        <v>1526</v>
      </c>
      <c r="J24" s="1246"/>
      <c r="K24" s="1246"/>
      <c r="L24" s="1247"/>
      <c r="M24" s="1247"/>
      <c r="N24" s="1248"/>
      <c r="O24" s="814"/>
      <c r="P24" s="1136"/>
      <c r="Q24" s="1135"/>
      <c r="R24" s="1136"/>
      <c r="S24" s="1555">
        <v>18644.672699999999</v>
      </c>
      <c r="T24" s="824"/>
      <c r="U24" s="814">
        <v>21868</v>
      </c>
      <c r="V24" s="814">
        <v>17142</v>
      </c>
    </row>
    <row r="25" spans="1:25" s="328" customFormat="1" ht="12" x14ac:dyDescent="0.25">
      <c r="A25" s="317"/>
      <c r="B25" s="318" t="s">
        <v>147</v>
      </c>
      <c r="C25" s="318"/>
      <c r="D25" s="318"/>
      <c r="E25" s="319">
        <v>21</v>
      </c>
      <c r="F25" s="1124">
        <f t="shared" si="2"/>
        <v>22640</v>
      </c>
      <c r="G25" s="1568">
        <v>20110</v>
      </c>
      <c r="H25" s="1567"/>
      <c r="I25" s="1567">
        <v>2530</v>
      </c>
      <c r="J25" s="865"/>
      <c r="K25" s="865"/>
      <c r="L25" s="864"/>
      <c r="M25" s="864"/>
      <c r="N25" s="866"/>
      <c r="O25" s="821"/>
      <c r="P25" s="821"/>
      <c r="Q25" s="820"/>
      <c r="R25" s="821"/>
      <c r="S25" s="1555">
        <v>22842.983399999997</v>
      </c>
      <c r="T25" s="824"/>
      <c r="U25" s="821">
        <v>22735</v>
      </c>
      <c r="V25" s="821">
        <v>24643</v>
      </c>
    </row>
    <row r="26" spans="1:25" s="14" customFormat="1" ht="12" x14ac:dyDescent="0.25">
      <c r="A26" s="11"/>
      <c r="B26" s="19" t="s">
        <v>44</v>
      </c>
      <c r="C26" s="19"/>
      <c r="D26" s="19"/>
      <c r="E26" s="21">
        <v>22</v>
      </c>
      <c r="F26" s="814">
        <f t="shared" si="2"/>
        <v>4352</v>
      </c>
      <c r="G26" s="1568">
        <v>4245</v>
      </c>
      <c r="H26" s="1567"/>
      <c r="I26" s="1567">
        <v>107</v>
      </c>
      <c r="J26" s="1246"/>
      <c r="K26" s="1246"/>
      <c r="L26" s="1247"/>
      <c r="M26" s="1247"/>
      <c r="N26" s="1248"/>
      <c r="O26" s="814"/>
      <c r="P26" s="1136"/>
      <c r="Q26" s="1135"/>
      <c r="R26" s="1136"/>
      <c r="S26" s="1555">
        <v>3015.4389999999999</v>
      </c>
      <c r="T26" s="824"/>
      <c r="U26" s="814">
        <v>3049</v>
      </c>
      <c r="V26" s="814">
        <v>1724</v>
      </c>
    </row>
    <row r="27" spans="1:25" s="14" customFormat="1" ht="12.6" thickBot="1" x14ac:dyDescent="0.3">
      <c r="A27" s="11"/>
      <c r="B27" s="18" t="s">
        <v>46</v>
      </c>
      <c r="C27" s="18"/>
      <c r="D27" s="18"/>
      <c r="E27" s="17">
        <v>23</v>
      </c>
      <c r="F27" s="814">
        <f t="shared" si="2"/>
        <v>1900</v>
      </c>
      <c r="G27" s="1568">
        <v>1900</v>
      </c>
      <c r="H27" s="1567"/>
      <c r="I27" s="1567"/>
      <c r="J27" s="1246"/>
      <c r="K27" s="1246"/>
      <c r="L27" s="1247"/>
      <c r="M27" s="1247"/>
      <c r="N27" s="1248"/>
      <c r="O27" s="814"/>
      <c r="P27" s="1136"/>
      <c r="Q27" s="1135"/>
      <c r="R27" s="1129"/>
      <c r="S27" s="1555">
        <v>1757.3241</v>
      </c>
      <c r="T27" s="824"/>
      <c r="U27" s="814">
        <v>1425</v>
      </c>
      <c r="V27" s="814">
        <v>1458</v>
      </c>
    </row>
    <row r="28" spans="1:25" ht="13.8" thickBot="1" x14ac:dyDescent="0.3">
      <c r="A28" s="22" t="s">
        <v>173</v>
      </c>
      <c r="B28" s="23"/>
      <c r="C28" s="23"/>
      <c r="D28" s="23"/>
      <c r="E28" s="10">
        <v>24</v>
      </c>
      <c r="F28" s="586">
        <f>SUM(F29:F43)</f>
        <v>271269</v>
      </c>
      <c r="G28" s="901">
        <f t="shared" ref="G28:P28" si="3">SUM(G29:G43)</f>
        <v>236798</v>
      </c>
      <c r="H28" s="796">
        <f t="shared" si="3"/>
        <v>18609</v>
      </c>
      <c r="I28" s="797">
        <f t="shared" si="3"/>
        <v>6092</v>
      </c>
      <c r="J28" s="822">
        <f t="shared" si="3"/>
        <v>700</v>
      </c>
      <c r="K28" s="822">
        <f t="shared" si="3"/>
        <v>0</v>
      </c>
      <c r="L28" s="797">
        <f t="shared" si="3"/>
        <v>915</v>
      </c>
      <c r="M28" s="797">
        <f t="shared" si="3"/>
        <v>8155</v>
      </c>
      <c r="N28" s="795">
        <f>SUM(N29:N43)</f>
        <v>0</v>
      </c>
      <c r="O28" s="586">
        <f>SUM(O29:O43)</f>
        <v>0</v>
      </c>
      <c r="P28" s="586">
        <f t="shared" si="3"/>
        <v>0</v>
      </c>
      <c r="Q28" s="823">
        <f>IF(F28=0,0,P28/F28)</f>
        <v>0</v>
      </c>
      <c r="R28" s="798">
        <f>SUM(R29:R43)</f>
        <v>0</v>
      </c>
      <c r="S28" s="586">
        <f>SUM(S29:S43)</f>
        <v>258575.18512000001</v>
      </c>
      <c r="T28" s="815"/>
      <c r="U28" s="586">
        <f>SUM(U29:U43)</f>
        <v>254783</v>
      </c>
      <c r="V28" s="586">
        <f>SUM(V29:V43)</f>
        <v>264237</v>
      </c>
    </row>
    <row r="29" spans="1:25" s="14" customFormat="1" ht="12" x14ac:dyDescent="0.25">
      <c r="A29" s="11" t="s">
        <v>14</v>
      </c>
      <c r="B29" s="16" t="s">
        <v>49</v>
      </c>
      <c r="C29" s="16"/>
      <c r="D29" s="16"/>
      <c r="E29" s="17">
        <v>25</v>
      </c>
      <c r="F29" s="814">
        <f>SUM(G29:N29)</f>
        <v>116992</v>
      </c>
      <c r="G29" s="1569">
        <v>116992</v>
      </c>
      <c r="H29" s="1570"/>
      <c r="I29" s="1570"/>
      <c r="J29" s="1083"/>
      <c r="K29" s="1083"/>
      <c r="L29" s="1082"/>
      <c r="M29" s="1082"/>
      <c r="N29" s="1084"/>
      <c r="O29" s="961"/>
      <c r="P29" s="1119"/>
      <c r="Q29" s="1135"/>
      <c r="R29" s="1136"/>
      <c r="S29" s="1556">
        <v>118944.93275000001</v>
      </c>
      <c r="T29" s="824"/>
      <c r="U29" s="814">
        <v>118669</v>
      </c>
      <c r="V29" s="814">
        <v>115471</v>
      </c>
      <c r="Y29" s="1294"/>
    </row>
    <row r="30" spans="1:25" s="14" customFormat="1" ht="12" x14ac:dyDescent="0.25">
      <c r="A30" s="11"/>
      <c r="B30" s="18" t="s">
        <v>28</v>
      </c>
      <c r="C30" s="18"/>
      <c r="D30" s="18"/>
      <c r="E30" s="17">
        <v>26</v>
      </c>
      <c r="F30" s="814">
        <f t="shared" ref="F30:F43" si="4">SUM(G30:N30)</f>
        <v>6322</v>
      </c>
      <c r="G30" s="1571">
        <v>6322</v>
      </c>
      <c r="H30" s="1572"/>
      <c r="I30" s="1572"/>
      <c r="J30" s="852"/>
      <c r="K30" s="852"/>
      <c r="L30" s="851"/>
      <c r="M30" s="851"/>
      <c r="N30" s="868"/>
      <c r="O30" s="609"/>
      <c r="P30" s="1123"/>
      <c r="Q30" s="1135"/>
      <c r="R30" s="1136"/>
      <c r="S30" s="1557">
        <v>4522.5</v>
      </c>
      <c r="T30" s="824"/>
      <c r="U30" s="814">
        <v>4511</v>
      </c>
      <c r="V30" s="814">
        <v>5164</v>
      </c>
    </row>
    <row r="31" spans="1:25" s="14" customFormat="1" ht="12" x14ac:dyDescent="0.25">
      <c r="A31" s="11"/>
      <c r="B31" s="18" t="s">
        <v>30</v>
      </c>
      <c r="C31" s="18"/>
      <c r="D31" s="18"/>
      <c r="E31" s="17">
        <v>27</v>
      </c>
      <c r="F31" s="814">
        <f t="shared" si="4"/>
        <v>1291</v>
      </c>
      <c r="G31" s="1571">
        <v>1291</v>
      </c>
      <c r="H31" s="1572"/>
      <c r="I31" s="1572"/>
      <c r="J31" s="852"/>
      <c r="K31" s="852"/>
      <c r="L31" s="851"/>
      <c r="M31" s="851"/>
      <c r="N31" s="868"/>
      <c r="O31" s="609"/>
      <c r="P31" s="1123"/>
      <c r="Q31" s="1135"/>
      <c r="R31" s="1136"/>
      <c r="S31" s="1557">
        <v>7517.5940000000001</v>
      </c>
      <c r="T31" s="824"/>
      <c r="U31" s="814">
        <v>2231</v>
      </c>
      <c r="V31" s="814">
        <v>5771</v>
      </c>
    </row>
    <row r="32" spans="1:25" s="14" customFormat="1" ht="12" x14ac:dyDescent="0.25">
      <c r="A32" s="11"/>
      <c r="B32" s="19" t="s">
        <v>32</v>
      </c>
      <c r="C32" s="20"/>
      <c r="D32" s="20"/>
      <c r="E32" s="21">
        <v>28</v>
      </c>
      <c r="F32" s="814">
        <f t="shared" si="4"/>
        <v>2361</v>
      </c>
      <c r="G32" s="1571">
        <v>2361</v>
      </c>
      <c r="H32" s="1572"/>
      <c r="I32" s="1572"/>
      <c r="J32" s="852"/>
      <c r="K32" s="852"/>
      <c r="L32" s="851"/>
      <c r="M32" s="851"/>
      <c r="N32" s="868"/>
      <c r="O32" s="609"/>
      <c r="P32" s="1123"/>
      <c r="Q32" s="1135"/>
      <c r="R32" s="1136"/>
      <c r="S32" s="1557">
        <v>5051.55</v>
      </c>
      <c r="T32" s="824"/>
      <c r="U32" s="814">
        <v>2677</v>
      </c>
      <c r="V32" s="814">
        <v>4628</v>
      </c>
    </row>
    <row r="33" spans="1:23" s="14" customFormat="1" ht="12" x14ac:dyDescent="0.25">
      <c r="A33" s="11"/>
      <c r="B33" s="19" t="s">
        <v>51</v>
      </c>
      <c r="C33" s="19"/>
      <c r="D33" s="19"/>
      <c r="E33" s="21">
        <v>29</v>
      </c>
      <c r="F33" s="814">
        <f t="shared" si="4"/>
        <v>0</v>
      </c>
      <c r="G33" s="1571">
        <v>0</v>
      </c>
      <c r="H33" s="1572"/>
      <c r="I33" s="1572"/>
      <c r="J33" s="852"/>
      <c r="K33" s="852"/>
      <c r="L33" s="851"/>
      <c r="M33" s="851"/>
      <c r="N33" s="868"/>
      <c r="O33" s="609"/>
      <c r="P33" s="1123"/>
      <c r="Q33" s="1135"/>
      <c r="R33" s="1136"/>
      <c r="S33" s="1557">
        <v>0</v>
      </c>
      <c r="T33" s="824"/>
      <c r="U33" s="814">
        <v>0</v>
      </c>
      <c r="V33" s="814">
        <v>0</v>
      </c>
    </row>
    <row r="34" spans="1:23" s="14" customFormat="1" ht="12" x14ac:dyDescent="0.25">
      <c r="A34" s="11"/>
      <c r="B34" s="19" t="s">
        <v>36</v>
      </c>
      <c r="C34" s="19"/>
      <c r="D34" s="19"/>
      <c r="E34" s="21">
        <v>30</v>
      </c>
      <c r="F34" s="814">
        <f t="shared" si="4"/>
        <v>755</v>
      </c>
      <c r="G34" s="1571">
        <v>755</v>
      </c>
      <c r="H34" s="1572"/>
      <c r="I34" s="1572"/>
      <c r="J34" s="852"/>
      <c r="K34" s="852"/>
      <c r="L34" s="851"/>
      <c r="M34" s="851"/>
      <c r="N34" s="868"/>
      <c r="O34" s="609"/>
      <c r="P34" s="1123"/>
      <c r="Q34" s="1135"/>
      <c r="R34" s="1136"/>
      <c r="S34" s="1557">
        <v>496.57125000000002</v>
      </c>
      <c r="T34" s="824"/>
      <c r="U34" s="814">
        <v>1530</v>
      </c>
      <c r="V34" s="814">
        <v>474</v>
      </c>
    </row>
    <row r="35" spans="1:23" s="328" customFormat="1" ht="12" x14ac:dyDescent="0.25">
      <c r="A35" s="317"/>
      <c r="B35" s="318" t="s">
        <v>171</v>
      </c>
      <c r="C35" s="318"/>
      <c r="D35" s="318"/>
      <c r="E35" s="319">
        <v>31</v>
      </c>
      <c r="F35" s="814">
        <f t="shared" si="4"/>
        <v>2035</v>
      </c>
      <c r="G35" s="1571">
        <v>2035</v>
      </c>
      <c r="H35" s="1572"/>
      <c r="I35" s="1572"/>
      <c r="J35" s="865"/>
      <c r="K35" s="865"/>
      <c r="L35" s="864"/>
      <c r="M35" s="864"/>
      <c r="N35" s="866"/>
      <c r="O35" s="821"/>
      <c r="P35" s="821"/>
      <c r="Q35" s="820"/>
      <c r="R35" s="821"/>
      <c r="S35" s="1557">
        <v>6554.5085599999993</v>
      </c>
      <c r="T35" s="824"/>
      <c r="U35" s="821">
        <v>5663</v>
      </c>
      <c r="V35" s="821">
        <v>16927</v>
      </c>
    </row>
    <row r="36" spans="1:23" s="14" customFormat="1" ht="12" x14ac:dyDescent="0.25">
      <c r="A36" s="11"/>
      <c r="B36" s="19" t="s">
        <v>53</v>
      </c>
      <c r="C36" s="19"/>
      <c r="D36" s="19"/>
      <c r="E36" s="21">
        <v>32</v>
      </c>
      <c r="F36" s="814">
        <f t="shared" si="4"/>
        <v>1734</v>
      </c>
      <c r="G36" s="1571">
        <v>666</v>
      </c>
      <c r="H36" s="1572"/>
      <c r="I36" s="1572">
        <v>1068</v>
      </c>
      <c r="J36" s="852"/>
      <c r="K36" s="852"/>
      <c r="L36" s="851"/>
      <c r="M36" s="851"/>
      <c r="N36" s="868"/>
      <c r="O36" s="609"/>
      <c r="P36" s="1123"/>
      <c r="Q36" s="1135"/>
      <c r="R36" s="1136"/>
      <c r="S36" s="1557">
        <v>3637.7632799999997</v>
      </c>
      <c r="T36" s="824"/>
      <c r="U36" s="814">
        <v>2033</v>
      </c>
      <c r="V36" s="814">
        <v>4904</v>
      </c>
    </row>
    <row r="37" spans="1:23" s="14" customFormat="1" ht="12" x14ac:dyDescent="0.25">
      <c r="A37" s="11"/>
      <c r="B37" s="19" t="s">
        <v>128</v>
      </c>
      <c r="C37" s="19"/>
      <c r="D37" s="19"/>
      <c r="E37" s="21">
        <v>33</v>
      </c>
      <c r="F37" s="814">
        <f t="shared" si="4"/>
        <v>23793</v>
      </c>
      <c r="G37" s="1571">
        <v>23204</v>
      </c>
      <c r="H37" s="1572"/>
      <c r="I37" s="1572">
        <v>589</v>
      </c>
      <c r="J37" s="852"/>
      <c r="K37" s="852"/>
      <c r="L37" s="851"/>
      <c r="M37" s="851"/>
      <c r="N37" s="868"/>
      <c r="O37" s="609"/>
      <c r="P37" s="1123"/>
      <c r="Q37" s="1135"/>
      <c r="R37" s="1136"/>
      <c r="S37" s="1557">
        <v>24662.426950000001</v>
      </c>
      <c r="T37" s="824"/>
      <c r="U37" s="814">
        <v>24109</v>
      </c>
      <c r="V37" s="814">
        <v>17524</v>
      </c>
    </row>
    <row r="38" spans="1:23" s="14" customFormat="1" ht="12" x14ac:dyDescent="0.25">
      <c r="A38" s="11"/>
      <c r="B38" s="19" t="s">
        <v>55</v>
      </c>
      <c r="C38" s="19"/>
      <c r="D38" s="19"/>
      <c r="E38" s="21">
        <v>34</v>
      </c>
      <c r="F38" s="814">
        <f t="shared" si="4"/>
        <v>30834</v>
      </c>
      <c r="G38" s="1571">
        <v>29308</v>
      </c>
      <c r="H38" s="1572"/>
      <c r="I38" s="1572">
        <v>1526</v>
      </c>
      <c r="J38" s="852"/>
      <c r="K38" s="852"/>
      <c r="L38" s="851"/>
      <c r="M38" s="851"/>
      <c r="N38" s="868"/>
      <c r="O38" s="609"/>
      <c r="P38" s="1123"/>
      <c r="Q38" s="1135"/>
      <c r="R38" s="1136"/>
      <c r="S38" s="1557">
        <v>18644.672699999999</v>
      </c>
      <c r="T38" s="824"/>
      <c r="U38" s="814">
        <v>21868</v>
      </c>
      <c r="V38" s="814">
        <v>17142</v>
      </c>
    </row>
    <row r="39" spans="1:23" s="328" customFormat="1" ht="12" x14ac:dyDescent="0.25">
      <c r="A39" s="317"/>
      <c r="B39" s="318" t="s">
        <v>147</v>
      </c>
      <c r="C39" s="318"/>
      <c r="D39" s="318"/>
      <c r="E39" s="319">
        <v>35</v>
      </c>
      <c r="F39" s="814">
        <f t="shared" si="4"/>
        <v>22640</v>
      </c>
      <c r="G39" s="1571">
        <v>20110</v>
      </c>
      <c r="H39" s="1572"/>
      <c r="I39" s="1572">
        <v>2530</v>
      </c>
      <c r="J39" s="865"/>
      <c r="K39" s="865"/>
      <c r="L39" s="864"/>
      <c r="M39" s="864"/>
      <c r="N39" s="866"/>
      <c r="O39" s="821"/>
      <c r="P39" s="821"/>
      <c r="Q39" s="820"/>
      <c r="R39" s="821"/>
      <c r="S39" s="1557">
        <v>22842.983399999997</v>
      </c>
      <c r="T39" s="824"/>
      <c r="U39" s="821">
        <v>22735</v>
      </c>
      <c r="V39" s="821">
        <v>24643</v>
      </c>
    </row>
    <row r="40" spans="1:23" s="14" customFormat="1" ht="12" x14ac:dyDescent="0.25">
      <c r="A40" s="11"/>
      <c r="B40" s="19" t="s">
        <v>56</v>
      </c>
      <c r="C40" s="19"/>
      <c r="D40" s="19"/>
      <c r="E40" s="21">
        <v>36</v>
      </c>
      <c r="F40" s="814">
        <f t="shared" si="4"/>
        <v>4352</v>
      </c>
      <c r="G40" s="1571">
        <v>4245</v>
      </c>
      <c r="H40" s="1572"/>
      <c r="I40" s="1572">
        <v>107</v>
      </c>
      <c r="J40" s="852"/>
      <c r="K40" s="852"/>
      <c r="L40" s="851"/>
      <c r="M40" s="851"/>
      <c r="N40" s="868"/>
      <c r="O40" s="609"/>
      <c r="P40" s="1123"/>
      <c r="Q40" s="1122"/>
      <c r="R40" s="1136"/>
      <c r="S40" s="1557">
        <v>3015.4389999999999</v>
      </c>
      <c r="T40" s="824"/>
      <c r="U40" s="814">
        <v>3049</v>
      </c>
      <c r="V40" s="814">
        <v>1724</v>
      </c>
    </row>
    <row r="41" spans="1:23" s="14" customFormat="1" ht="12" x14ac:dyDescent="0.25">
      <c r="A41" s="11"/>
      <c r="B41" s="19" t="s">
        <v>57</v>
      </c>
      <c r="C41" s="19"/>
      <c r="D41" s="19"/>
      <c r="E41" s="21">
        <v>37</v>
      </c>
      <c r="F41" s="814">
        <f t="shared" si="4"/>
        <v>27781</v>
      </c>
      <c r="G41" s="1571">
        <v>27509</v>
      </c>
      <c r="H41" s="1572"/>
      <c r="I41" s="1572">
        <v>272</v>
      </c>
      <c r="J41" s="852"/>
      <c r="K41" s="852"/>
      <c r="L41" s="851"/>
      <c r="M41" s="851"/>
      <c r="N41" s="868"/>
      <c r="O41" s="609"/>
      <c r="P41" s="1123"/>
      <c r="Q41" s="1122"/>
      <c r="R41" s="1136"/>
      <c r="S41" s="1557">
        <v>24545.335629999998</v>
      </c>
      <c r="T41" s="824"/>
      <c r="U41" s="814">
        <v>26083</v>
      </c>
      <c r="V41" s="814">
        <v>27323</v>
      </c>
    </row>
    <row r="42" spans="1:23" s="14" customFormat="1" ht="12" x14ac:dyDescent="0.25">
      <c r="A42" s="11"/>
      <c r="B42" s="19" t="s">
        <v>58</v>
      </c>
      <c r="C42" s="19"/>
      <c r="D42" s="19"/>
      <c r="E42" s="21">
        <v>38</v>
      </c>
      <c r="F42" s="814">
        <f t="shared" si="4"/>
        <v>28379</v>
      </c>
      <c r="G42" s="1571"/>
      <c r="H42" s="1572">
        <v>18609</v>
      </c>
      <c r="I42" s="1572"/>
      <c r="J42" s="1575">
        <v>700</v>
      </c>
      <c r="K42" s="852"/>
      <c r="L42" s="1577">
        <v>915</v>
      </c>
      <c r="M42" s="1576">
        <v>8155</v>
      </c>
      <c r="N42" s="868"/>
      <c r="O42" s="609"/>
      <c r="P42" s="1123"/>
      <c r="Q42" s="1122"/>
      <c r="R42" s="1136"/>
      <c r="S42" s="1557">
        <v>16230.0337</v>
      </c>
      <c r="T42" s="824"/>
      <c r="U42" s="814">
        <v>18125</v>
      </c>
      <c r="V42" s="814">
        <v>20741</v>
      </c>
    </row>
    <row r="43" spans="1:23" s="14" customFormat="1" ht="12" x14ac:dyDescent="0.25">
      <c r="A43" s="24"/>
      <c r="B43" s="25" t="s">
        <v>46</v>
      </c>
      <c r="C43" s="25"/>
      <c r="D43" s="25"/>
      <c r="E43" s="26">
        <v>39</v>
      </c>
      <c r="F43" s="814">
        <f t="shared" si="4"/>
        <v>2000</v>
      </c>
      <c r="G43" s="1573">
        <v>2000</v>
      </c>
      <c r="H43" s="1574"/>
      <c r="I43" s="1574"/>
      <c r="J43" s="1090"/>
      <c r="K43" s="1090"/>
      <c r="L43" s="1089"/>
      <c r="M43" s="1089"/>
      <c r="N43" s="1091"/>
      <c r="O43" s="1092"/>
      <c r="P43" s="1129"/>
      <c r="Q43" s="1128"/>
      <c r="R43" s="1129"/>
      <c r="S43" s="1558">
        <v>1908.8738999999998</v>
      </c>
      <c r="T43" s="824"/>
      <c r="U43" s="1094">
        <v>1500</v>
      </c>
      <c r="V43" s="1086">
        <v>1801</v>
      </c>
    </row>
    <row r="44" spans="1:23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834">
        <f t="shared" ref="F44:S44" si="5">F29+F33+F37+F41+F42+F43-F6-F27</f>
        <v>2939</v>
      </c>
      <c r="G44" s="1131">
        <f t="shared" si="5"/>
        <v>2939</v>
      </c>
      <c r="H44" s="1132">
        <f t="shared" si="5"/>
        <v>0</v>
      </c>
      <c r="I44" s="1097">
        <f t="shared" si="5"/>
        <v>0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7">
        <f t="shared" si="5"/>
        <v>0</v>
      </c>
      <c r="O44" s="834">
        <f t="shared" si="5"/>
        <v>0</v>
      </c>
      <c r="P44" s="834">
        <f t="shared" si="5"/>
        <v>0</v>
      </c>
      <c r="Q44" s="1133">
        <f t="shared" si="5"/>
        <v>0</v>
      </c>
      <c r="R44" s="834">
        <f t="shared" si="5"/>
        <v>0</v>
      </c>
      <c r="S44" s="834">
        <f t="shared" si="5"/>
        <v>4291.2403699999832</v>
      </c>
      <c r="T44" s="824"/>
      <c r="U44" s="834">
        <f>U29+U33+U37+U41+U42+U43-U6-U27</f>
        <v>1933</v>
      </c>
      <c r="V44" s="834">
        <f>V29+V33+V37+V41+V42+V43-V6-V27</f>
        <v>3424.5410700000066</v>
      </c>
      <c r="W44" s="765"/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586">
        <f t="shared" ref="F45:P45" si="6">F28-F5</f>
        <v>2939</v>
      </c>
      <c r="G45" s="901">
        <f t="shared" si="6"/>
        <v>2939</v>
      </c>
      <c r="H45" s="796">
        <f t="shared" si="6"/>
        <v>0</v>
      </c>
      <c r="I45" s="797">
        <f t="shared" si="6"/>
        <v>0</v>
      </c>
      <c r="J45" s="822">
        <f t="shared" si="6"/>
        <v>0</v>
      </c>
      <c r="K45" s="822">
        <f t="shared" si="6"/>
        <v>0</v>
      </c>
      <c r="L45" s="797">
        <f t="shared" si="6"/>
        <v>0</v>
      </c>
      <c r="M45" s="797">
        <f t="shared" si="6"/>
        <v>0</v>
      </c>
      <c r="N45" s="795">
        <f>N28-N5</f>
        <v>0</v>
      </c>
      <c r="O45" s="586">
        <f t="shared" si="6"/>
        <v>0</v>
      </c>
      <c r="P45" s="586">
        <f t="shared" si="6"/>
        <v>0</v>
      </c>
      <c r="Q45" s="798"/>
      <c r="R45" s="798">
        <f>R28-R5</f>
        <v>0</v>
      </c>
      <c r="S45" s="586">
        <f>S28-S5</f>
        <v>4291.240369999985</v>
      </c>
      <c r="T45" s="815"/>
      <c r="U45" s="586">
        <f>U28-U5</f>
        <v>1933</v>
      </c>
      <c r="V45" s="586">
        <f>V28-V5</f>
        <v>3424.5410700000066</v>
      </c>
    </row>
    <row r="46" spans="1:23" x14ac:dyDescent="0.25">
      <c r="A46" s="570" t="s">
        <v>209</v>
      </c>
      <c r="C46" s="29"/>
      <c r="D46" s="76"/>
      <c r="E46" s="646" t="s">
        <v>168</v>
      </c>
      <c r="F46" s="610"/>
      <c r="G46" s="902"/>
      <c r="H46" s="827">
        <v>7360.358580000001</v>
      </c>
      <c r="I46" s="827">
        <v>2121.9110800000008</v>
      </c>
      <c r="J46" s="827"/>
      <c r="K46" s="827">
        <v>4399.1328899999999</v>
      </c>
      <c r="L46" s="827">
        <v>1409.4509599999999</v>
      </c>
      <c r="M46" s="827">
        <v>38416.358340000006</v>
      </c>
      <c r="N46" s="828"/>
      <c r="O46" s="610"/>
      <c r="P46" s="610"/>
      <c r="Q46" s="829"/>
      <c r="R46" s="875"/>
      <c r="S46" s="611"/>
      <c r="T46" s="611"/>
      <c r="U46" s="611"/>
      <c r="V46" s="611"/>
      <c r="W46" s="611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11.44140625" style="34" hidden="1" customWidth="1"/>
    <col min="16" max="16" width="10.88671875" style="263" hidden="1" customWidth="1" collapsed="1"/>
    <col min="17" max="17" width="7.109375" style="165" hidden="1" customWidth="1"/>
    <col min="18" max="18" width="10.88671875" style="235" hidden="1" customWidth="1"/>
    <col min="19" max="19" width="10.44140625" style="29" customWidth="1" collapsed="1"/>
    <col min="20" max="20" width="2" style="166" customWidth="1"/>
    <col min="21" max="21" width="10.44140625" customWidth="1"/>
    <col min="22" max="22" width="10.44140625" style="29" customWidth="1"/>
    <col min="24" max="24" width="9" bestFit="1" customWidth="1"/>
  </cols>
  <sheetData>
    <row r="1" spans="1:27" x14ac:dyDescent="0.25">
      <c r="E1" s="1297"/>
      <c r="G1" s="29"/>
      <c r="H1" s="29"/>
      <c r="I1" s="29"/>
      <c r="J1" s="29"/>
      <c r="K1" s="29"/>
      <c r="L1" s="29"/>
      <c r="M1" s="29"/>
      <c r="N1" s="29"/>
      <c r="P1" s="34"/>
      <c r="Q1" s="235"/>
      <c r="S1" s="898"/>
      <c r="T1" s="164"/>
      <c r="U1" s="29"/>
      <c r="V1" s="898"/>
    </row>
    <row r="2" spans="1:27" ht="13.8" thickBot="1" x14ac:dyDescent="0.3">
      <c r="U2" s="29"/>
      <c r="V2" s="898"/>
    </row>
    <row r="3" spans="1:27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41" t="s">
        <v>1</v>
      </c>
      <c r="P3" s="296" t="s">
        <v>4</v>
      </c>
      <c r="Q3" s="41" t="s">
        <v>112</v>
      </c>
      <c r="R3" s="41" t="s">
        <v>113</v>
      </c>
      <c r="S3" s="299" t="s">
        <v>4</v>
      </c>
      <c r="T3" s="1606"/>
      <c r="U3" s="299" t="s">
        <v>0</v>
      </c>
      <c r="V3" s="299" t="s">
        <v>4</v>
      </c>
    </row>
    <row r="4" spans="1:27" s="7" customFormat="1" ht="13.8" thickBot="1" x14ac:dyDescent="0.3">
      <c r="A4" s="184" t="s">
        <v>109</v>
      </c>
      <c r="B4" s="4"/>
      <c r="C4" s="1600" t="s">
        <v>123</v>
      </c>
      <c r="D4" s="1601"/>
      <c r="E4" s="5" t="s">
        <v>5</v>
      </c>
      <c r="F4" s="300">
        <v>2021</v>
      </c>
      <c r="G4" s="311" t="s">
        <v>8</v>
      </c>
      <c r="H4" s="396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754" t="s">
        <v>176</v>
      </c>
      <c r="O4" s="45" t="s">
        <v>7</v>
      </c>
      <c r="P4" s="297">
        <v>2011</v>
      </c>
      <c r="Q4" s="45">
        <v>2016</v>
      </c>
      <c r="R4" s="45"/>
      <c r="S4" s="300">
        <v>2020</v>
      </c>
      <c r="T4" s="1606"/>
      <c r="U4" s="300">
        <v>2020</v>
      </c>
      <c r="V4" s="300">
        <v>2019</v>
      </c>
    </row>
    <row r="5" spans="1:27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5332199.7994817989</v>
      </c>
      <c r="G5" s="309">
        <f t="shared" si="0"/>
        <v>4846843.3710618</v>
      </c>
      <c r="H5" s="440">
        <f t="shared" si="0"/>
        <v>177966.84100000001</v>
      </c>
      <c r="I5" s="161">
        <f t="shared" si="0"/>
        <v>228342.58742</v>
      </c>
      <c r="J5" s="616">
        <f t="shared" si="0"/>
        <v>5895</v>
      </c>
      <c r="K5" s="616">
        <f t="shared" si="0"/>
        <v>0</v>
      </c>
      <c r="L5" s="161">
        <f t="shared" si="0"/>
        <v>15796</v>
      </c>
      <c r="M5" s="161">
        <f t="shared" si="0"/>
        <v>57356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117">
        <f>SUM(S7:S27)</f>
        <v>4954103.7408499997</v>
      </c>
      <c r="T5" s="164"/>
      <c r="U5" s="117">
        <f>SUM(U7:U27)</f>
        <v>4988142.7200760106</v>
      </c>
      <c r="V5" s="117">
        <f>SUM(V7:V27)</f>
        <v>4996597.2168400018</v>
      </c>
      <c r="AA5" s="255"/>
    </row>
    <row r="6" spans="1:27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61">
        <f t="shared" ref="F6:P6" si="1">SUM(F7:F17)</f>
        <v>3343926.3465017998</v>
      </c>
      <c r="G6" s="813">
        <f t="shared" si="1"/>
        <v>3069034.9924618001</v>
      </c>
      <c r="H6" s="1081">
        <f t="shared" si="1"/>
        <v>177966.84100000001</v>
      </c>
      <c r="I6" s="1082">
        <f t="shared" si="1"/>
        <v>17877.513039999998</v>
      </c>
      <c r="J6" s="1082">
        <f t="shared" si="1"/>
        <v>5895</v>
      </c>
      <c r="K6" s="1082">
        <f>SUM(K7:K17)</f>
        <v>0</v>
      </c>
      <c r="L6" s="1082">
        <f>SUM(L7:L17)</f>
        <v>15796</v>
      </c>
      <c r="M6" s="1082">
        <f>SUM(M7:M17)</f>
        <v>57356</v>
      </c>
      <c r="N6" s="1116">
        <f>SUM(N7:N17)</f>
        <v>0</v>
      </c>
      <c r="O6" s="609">
        <f>LF!O6+FF!O6+PrF!O6+FSS!O6+PřF!O6+FI!O6+PdF!O6+FSpS!O6+ESF!O6</f>
        <v>0</v>
      </c>
      <c r="P6" s="1223">
        <f t="shared" si="1"/>
        <v>0</v>
      </c>
      <c r="Q6" s="1197">
        <f>IF(F6=0,0,P6/F6)</f>
        <v>0</v>
      </c>
      <c r="R6" s="961">
        <f>SUM(R7:R17)</f>
        <v>0</v>
      </c>
      <c r="S6" s="961">
        <f>SUM(S7:S17)</f>
        <v>3188204.6583799999</v>
      </c>
      <c r="T6" s="824"/>
      <c r="U6" s="961">
        <f>SUM(U7:U17)</f>
        <v>3224053.2124460107</v>
      </c>
      <c r="V6" s="961">
        <v>3065353.3039200008</v>
      </c>
    </row>
    <row r="7" spans="1:27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1699015.9920427005</v>
      </c>
      <c r="G7" s="843">
        <f>LF!G7+FaF!G7+FF!G7+PrF!G7+FSS!G7+PřF!G7+FI!G7+PdF!G7+FSpS!G7+ESF!G7</f>
        <v>1596545.9920427005</v>
      </c>
      <c r="H7" s="847">
        <f>LF!H7+FaF!H7+FF!H7+PrF!H7+FSS!H7+PřF!H7+FI!H7+PdF!H7+FSpS!H7+ESF!H7</f>
        <v>92281</v>
      </c>
      <c r="I7" s="838">
        <f>LF!I7+FaF!I7+FF!I7+PrF!I7+FSS!I7+PřF!I7+FI!I7+PdF!I7+FSpS!I7+ESF!I7</f>
        <v>6280</v>
      </c>
      <c r="J7" s="838">
        <f>LF!J7+FaF!J7+FF!J7+PrF!J7+FSS!J7+PřF!J7+FI!J7+PdF!J7+FSpS!J7+ESF!J7</f>
        <v>3909</v>
      </c>
      <c r="K7" s="838"/>
      <c r="L7" s="838">
        <f>LF!L7+FaF!L7+FF!L7+PrF!L7+FSS!L7+PřF!L7+FI!L7+PdF!L7+FSpS!L7+ESF!L7</f>
        <v>0</v>
      </c>
      <c r="M7" s="840">
        <f>LF!M7+FaF!M7+FF!M7+PrF!M7+FSS!M7+PřF!M7+FI!M7+PdF!M7+FSpS!M7+ESF!M7</f>
        <v>0</v>
      </c>
      <c r="N7" s="1224">
        <f>LF!N7+FaF!N7+FF!N7+PrF!N7+FSS!N7+PřF!N7+FI!N7+PdF!N7+FSpS!N7+ESF!N7</f>
        <v>0</v>
      </c>
      <c r="O7" s="1198"/>
      <c r="P7" s="808"/>
      <c r="Q7" s="1225"/>
      <c r="R7" s="808"/>
      <c r="S7" s="808">
        <f>LF!S7+FaF!S7+FF!S7+PrF!S7+FSS!S7+PřF!S7+FI!S7+PdF!S7+FSpS!S7+ESF!S7</f>
        <v>1586419.3005700002</v>
      </c>
      <c r="T7" s="812"/>
      <c r="U7" s="808">
        <f>LF!U7+FaF!U7+FF!U7+PrF!U7+FSS!U7+PřF!U7+FI!U7+PdF!U7+FSpS!U7+ESF!U7</f>
        <v>1629207</v>
      </c>
      <c r="V7" s="1226">
        <v>1524316.9665299999</v>
      </c>
    </row>
    <row r="8" spans="1:27" s="40" customFormat="1" ht="11.4" x14ac:dyDescent="0.2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66244.672640000004</v>
      </c>
      <c r="G8" s="843">
        <f>LF!G8+FaF!G8+FF!G8+PrF!G8+FSS!G8+PřF!G8+FI!G8+PdF!G8+FSpS!G8+ESF!G8</f>
        <v>63517.672640000004</v>
      </c>
      <c r="H8" s="847">
        <f>LF!H8+FaF!H8+FF!H8+PrF!H8+FSS!H8+PřF!H8+FI!H8+PdF!H8+FSpS!H8+ESF!H8</f>
        <v>2000</v>
      </c>
      <c r="I8" s="838">
        <f>LF!I8+FaF!I8+FF!I8+PrF!I8+FSS!I8+PřF!I8+FI!I8+PdF!I8+FSpS!I8+ESF!I8</f>
        <v>259</v>
      </c>
      <c r="J8" s="838">
        <f>LF!J8+FaF!J8+FF!J8+PrF!J8+FSS!J8+PřF!J8+FI!J8+PdF!J8+FSpS!J8+ESF!J8</f>
        <v>468</v>
      </c>
      <c r="K8" s="838"/>
      <c r="L8" s="838">
        <f>LF!L8+FaF!L8+FF!L8+PrF!L8+FSS!L8+PřF!L8+FI!L8+PdF!L8+FSpS!L8+ESF!L8</f>
        <v>0</v>
      </c>
      <c r="M8" s="838">
        <f>LF!M8+FaF!M8+FF!M8+PrF!M8+FSS!M8+PřF!M8+FI!M8+PdF!M8+FSpS!M8+ESF!M8</f>
        <v>0</v>
      </c>
      <c r="N8" s="1227">
        <f>LF!N8+FaF!N8+FF!N8+PrF!N8+FSS!N8+PřF!N8+FI!N8+PdF!N8+FSpS!N8+ESF!N8</f>
        <v>0</v>
      </c>
      <c r="O8" s="1198"/>
      <c r="P8" s="808"/>
      <c r="Q8" s="1225"/>
      <c r="R8" s="808"/>
      <c r="S8" s="808">
        <f>LF!S8+FaF!S8+FF!S8+PrF!S8+FSS!S8+PřF!S8+FI!S8+PdF!S8+FSpS!S8+ESF!S8</f>
        <v>60138.447440000004</v>
      </c>
      <c r="T8" s="812"/>
      <c r="U8" s="808">
        <f>LF!U8+FaF!U8+FF!U8+PrF!U8+FSS!U8+PřF!U8+FI!U8+PdF!U8+FSpS!U8+ESF!U8</f>
        <v>74986</v>
      </c>
      <c r="V8" s="1226">
        <v>71230.567669999989</v>
      </c>
    </row>
    <row r="9" spans="1:27" s="40" customFormat="1" ht="11.4" x14ac:dyDescent="0.2">
      <c r="A9" s="36"/>
      <c r="B9" s="37"/>
      <c r="C9" s="37"/>
      <c r="D9" s="38" t="s">
        <v>19</v>
      </c>
      <c r="E9" s="39">
        <v>5</v>
      </c>
      <c r="F9" s="808">
        <f t="shared" si="2"/>
        <v>588604.42917517037</v>
      </c>
      <c r="G9" s="843">
        <f>LF!G9+FaF!G9+FF!G9+PrF!G9+FSS!G9+PřF!G9+FI!G9+PdF!G9+FSpS!G9+ESF!G9</f>
        <v>556855.92917517037</v>
      </c>
      <c r="H9" s="847">
        <f>LF!H9+FaF!H9+FF!H9+PrF!H9+FSS!H9+PřF!H9+FI!H9+PdF!H9+FSpS!H9+ESF!H9</f>
        <v>28191</v>
      </c>
      <c r="I9" s="838">
        <f>LF!I9+FaF!I9+FF!I9+PrF!I9+FSS!I9+PřF!I9+FI!I9+PdF!I9+FSpS!I9+ESF!I9</f>
        <v>2039.5</v>
      </c>
      <c r="J9" s="838">
        <f>LF!J9+FaF!J9+FF!J9+PrF!J9+FSS!J9+PřF!J9+FI!J9+PdF!J9+FSpS!J9+ESF!J9</f>
        <v>1518</v>
      </c>
      <c r="K9" s="838"/>
      <c r="L9" s="838">
        <f>LF!L9+FaF!L9+FF!L9+PrF!L9+FSS!L9+PřF!L9+FI!L9+PdF!L9+FSpS!L9+ESF!L9</f>
        <v>0</v>
      </c>
      <c r="M9" s="838">
        <f>LF!M9+FaF!M9+FF!M9+PrF!M9+FSS!M9+PřF!M9+FI!M9+PdF!M9+FSpS!M9+ESF!M9</f>
        <v>0</v>
      </c>
      <c r="N9" s="1227">
        <f>LF!N9+FaF!N9+FF!N9+PrF!N9+FSS!N9+PřF!N9+FI!N9+PdF!N9+FSpS!N9+ESF!N9</f>
        <v>0</v>
      </c>
      <c r="O9" s="1198"/>
      <c r="P9" s="808"/>
      <c r="Q9" s="1225"/>
      <c r="R9" s="808"/>
      <c r="S9" s="808">
        <f>LF!S9+FaF!S9+FF!S9+PrF!S9+FSS!S9+PřF!S9+FI!S9+PdF!S9+FSpS!S9+ESF!S9</f>
        <v>544956.29667000007</v>
      </c>
      <c r="T9" s="812"/>
      <c r="U9" s="808">
        <f>LF!U9+FaF!U9+FF!U9+PrF!U9+FSS!U9+PřF!U9+FI!U9+PdF!U9+FSpS!U9+ESF!U9</f>
        <v>561866.35</v>
      </c>
      <c r="V9" s="1226">
        <v>527345.15442000004</v>
      </c>
    </row>
    <row r="10" spans="1:27" s="40" customFormat="1" ht="11.4" x14ac:dyDescent="0.2">
      <c r="A10" s="36"/>
      <c r="B10" s="37"/>
      <c r="C10" s="37"/>
      <c r="D10" s="38" t="s">
        <v>20</v>
      </c>
      <c r="E10" s="39">
        <v>6</v>
      </c>
      <c r="F10" s="808">
        <f t="shared" si="2"/>
        <v>112417.257</v>
      </c>
      <c r="G10" s="843">
        <f>LF!G10+FaF!G10+FF!G10+PrF!G10+FSS!G10+PřF!G10+FI!G10+PdF!G10+FSpS!G10+ESF!G10</f>
        <v>107590.257</v>
      </c>
      <c r="H10" s="847">
        <f>LF!H10+FaF!H10+FF!H10+PrF!H10+FSS!H10+PřF!H10+FI!H10+PdF!H10+FSpS!H10+ESF!H10</f>
        <v>4827</v>
      </c>
      <c r="I10" s="838">
        <f>LF!I10+FaF!I10+FF!I10+PrF!I10+FSS!I10+PřF!I10+FI!I10+PdF!I10+FSpS!I10+ESF!I10</f>
        <v>0</v>
      </c>
      <c r="J10" s="838">
        <f>LF!J10+FaF!J10+FF!J10+PrF!J10+FSS!J10+PřF!J10+FI!J10+PdF!J10+FSpS!J10+ESF!J10</f>
        <v>0</v>
      </c>
      <c r="K10" s="838"/>
      <c r="L10" s="838">
        <f>LF!L10+FaF!L10+FF!L10+PrF!L10+FSS!L10+PřF!L10+FI!L10+PdF!L10+FSpS!L10+ESF!L10</f>
        <v>0</v>
      </c>
      <c r="M10" s="838">
        <f>LF!M10+FaF!M10+FF!M10+PrF!M10+FSS!M10+PřF!M10+FI!M10+PdF!M10+FSpS!M10+ESF!M10</f>
        <v>0</v>
      </c>
      <c r="N10" s="1227">
        <f>LF!N10+FaF!N10+FF!N10+PrF!N10+FSS!N10+PřF!N10+FI!N10+PdF!N10+FSpS!N10+ESF!N10</f>
        <v>0</v>
      </c>
      <c r="O10" s="1198"/>
      <c r="P10" s="808"/>
      <c r="Q10" s="1225"/>
      <c r="R10" s="808"/>
      <c r="S10" s="808">
        <f>LF!S10+FaF!S10+FF!S10+PrF!S10+FSS!S10+PřF!S10+FI!S10+PdF!S10+FSpS!S10+ESF!S10</f>
        <v>95184.617960000003</v>
      </c>
      <c r="T10" s="812"/>
      <c r="U10" s="808">
        <f>LF!U10+FaF!U10+FF!U10+PrF!U10+FSS!U10+PřF!U10+FI!U10+PdF!U10+FSpS!U10+ESF!U10</f>
        <v>113258.58513383998</v>
      </c>
      <c r="V10" s="1226">
        <v>104861.37110999998</v>
      </c>
    </row>
    <row r="11" spans="1:27" s="40" customFormat="1" ht="11.4" x14ac:dyDescent="0.2">
      <c r="A11" s="36"/>
      <c r="B11" s="37"/>
      <c r="C11" s="37"/>
      <c r="D11" s="38" t="s">
        <v>21</v>
      </c>
      <c r="E11" s="39">
        <v>7</v>
      </c>
      <c r="F11" s="808">
        <f t="shared" si="2"/>
        <v>39141.942999999999</v>
      </c>
      <c r="G11" s="843">
        <f>LF!G11+FaF!G11+FF!G11+PrF!G11+FSS!G11+PřF!G11+FI!G11+PdF!G11+FSpS!G11+ESF!G11</f>
        <v>37234.942999999999</v>
      </c>
      <c r="H11" s="847">
        <f>LF!H11+FaF!H11+FF!H11+PrF!H11+FSS!H11+PřF!H11+FI!H11+PdF!H11+FSpS!H11+ESF!H11</f>
        <v>1907</v>
      </c>
      <c r="I11" s="838">
        <f>LF!I11+FaF!I11+FF!I11+PrF!I11+FSS!I11+PřF!I11+FI!I11+PdF!I11+FSpS!I11+ESF!I11</f>
        <v>0</v>
      </c>
      <c r="J11" s="838">
        <f>LF!J11+FaF!J11+FF!J11+PrF!J11+FSS!J11+PřF!J11+FI!J11+PdF!J11+FSpS!J11+ESF!J11</f>
        <v>0</v>
      </c>
      <c r="K11" s="838"/>
      <c r="L11" s="838">
        <f>LF!L11+FaF!L11+FF!L11+PrF!L11+FSS!L11+PřF!L11+FI!L11+PdF!L11+FSpS!L11+ESF!L11</f>
        <v>0</v>
      </c>
      <c r="M11" s="838">
        <f>LF!M11+FaF!M11+FF!M11+PrF!M11+FSS!M11+PřF!M11+FI!M11+PdF!M11+FSpS!M11+ESF!M11</f>
        <v>0</v>
      </c>
      <c r="N11" s="1227">
        <f>LF!N11+FaF!N11+FF!N11+PrF!N11+FSS!N11+PřF!N11+FI!N11+PdF!N11+FSpS!N11+ESF!N11</f>
        <v>0</v>
      </c>
      <c r="O11" s="1198"/>
      <c r="P11" s="808"/>
      <c r="Q11" s="1225"/>
      <c r="R11" s="808"/>
      <c r="S11" s="808">
        <f>LF!S11+FaF!S11+FF!S11+PrF!S11+FSS!S11+PřF!S11+FI!S11+PdF!S11+FSpS!S11+ESF!S11</f>
        <v>33585.216249999998</v>
      </c>
      <c r="T11" s="812"/>
      <c r="U11" s="808">
        <f>LF!U11+FaF!U11+FF!U11+PrF!U11+FSS!U11+PřF!U11+FI!U11+PdF!U11+FSpS!U11+ESF!U11</f>
        <v>43368.454858770012</v>
      </c>
      <c r="V11" s="1226">
        <v>38847.163590000011</v>
      </c>
    </row>
    <row r="12" spans="1:27" s="40" customFormat="1" ht="11.4" x14ac:dyDescent="0.2">
      <c r="A12" s="36"/>
      <c r="B12" s="37"/>
      <c r="C12" s="37"/>
      <c r="D12" s="38" t="s">
        <v>22</v>
      </c>
      <c r="E12" s="39">
        <v>8</v>
      </c>
      <c r="F12" s="808">
        <f t="shared" si="2"/>
        <v>97080.71183</v>
      </c>
      <c r="G12" s="843">
        <f>LF!G12+FaF!G12+FF!G12+PrF!G12+FSS!G12+PřF!G12+FI!G12+PdF!G12+FSpS!G12+ESF!G12</f>
        <v>90954</v>
      </c>
      <c r="H12" s="847">
        <f>LF!H12+FaF!H12+FF!H12+PrF!H12+FSS!H12+PřF!H12+FI!H12+PdF!H12+FSpS!H12+ESF!H12</f>
        <v>4150</v>
      </c>
      <c r="I12" s="838">
        <f>LF!I12+FaF!I12+FF!I12+PrF!I12+FSS!I12+PřF!I12+FI!I12+PdF!I12+FSpS!I12+ESF!I12</f>
        <v>1976.71183</v>
      </c>
      <c r="J12" s="838">
        <f>LF!J12+FaF!J12+FF!J12+PrF!J12+FSS!J12+PřF!J12+FI!J12+PdF!J12+FSpS!J12+ESF!J12</f>
        <v>0</v>
      </c>
      <c r="K12" s="838"/>
      <c r="L12" s="838">
        <f>LF!L12+FaF!L12+FF!L12+PrF!L12+FSS!L12+PřF!L12+FI!L12+PdF!L12+FSpS!L12+ESF!L12</f>
        <v>0</v>
      </c>
      <c r="M12" s="838">
        <f>LF!M12+FaF!M12+FF!M12+PrF!M12+FSS!M12+PřF!M12+FI!M12+PdF!M12+FSpS!M12+ESF!M12</f>
        <v>0</v>
      </c>
      <c r="N12" s="1227">
        <f>LF!N12+FaF!N12+FF!N12+PrF!N12+FSS!N12+PřF!N12+FI!N12+PdF!N12+FSpS!N12+ESF!N12</f>
        <v>0</v>
      </c>
      <c r="O12" s="1198"/>
      <c r="P12" s="808"/>
      <c r="Q12" s="1225"/>
      <c r="R12" s="808"/>
      <c r="S12" s="808">
        <f>LF!S12+FaF!S12+FF!S12+PrF!S12+FSS!S12+PřF!S12+FI!S12+PdF!S12+FSpS!S12+ESF!S12</f>
        <v>94025.92326000001</v>
      </c>
      <c r="T12" s="812"/>
      <c r="U12" s="808">
        <f>LF!U12+FaF!U12+FF!U12+PrF!U12+FSS!U12+PřF!U12+FI!U12+PdF!U12+FSpS!U12+ESF!U12</f>
        <v>86025.553772550003</v>
      </c>
      <c r="V12" s="1226">
        <v>82506.013650000008</v>
      </c>
    </row>
    <row r="13" spans="1:27" s="40" customFormat="1" ht="11.4" x14ac:dyDescent="0.2">
      <c r="A13" s="36"/>
      <c r="B13" s="37"/>
      <c r="C13" s="37"/>
      <c r="D13" s="38" t="s">
        <v>23</v>
      </c>
      <c r="E13" s="39">
        <v>9</v>
      </c>
      <c r="F13" s="808">
        <f t="shared" si="2"/>
        <v>150736.80006000001</v>
      </c>
      <c r="G13" s="843">
        <f>LF!G13+FaF!G13+FF!G13+PrF!G13+FSS!G13+PřF!G13+FI!G13+PdF!G13+FSpS!G13+ESF!G13</f>
        <v>137831.80006000001</v>
      </c>
      <c r="H13" s="847">
        <f>LF!H13+FaF!H13+FF!H13+PrF!H13+FSS!H13+PřF!H13+FI!H13+PdF!H13+FSpS!H13+ESF!H13</f>
        <v>11315</v>
      </c>
      <c r="I13" s="838">
        <f>LF!I13+FaF!I13+FF!I13+PrF!I13+FSS!I13+PřF!I13+FI!I13+PdF!I13+FSpS!I13+ESF!I13</f>
        <v>1590</v>
      </c>
      <c r="J13" s="838">
        <f>LF!J13+FaF!J13+FF!J13+PrF!J13+FSS!J13+PřF!J13+FI!J13+PdF!J13+FSpS!J13+ESF!J13</f>
        <v>0</v>
      </c>
      <c r="K13" s="838"/>
      <c r="L13" s="838">
        <f>LF!L13+FaF!L13+FF!L13+PrF!L13+FSS!L13+PřF!L13+FI!L13+PdF!L13+FSpS!L13+ESF!L13</f>
        <v>0</v>
      </c>
      <c r="M13" s="838">
        <f>LF!M13+FaF!M13+FF!M13+PrF!M13+FSS!M13+PřF!M13+FI!M13+PdF!M13+FSpS!M13+ESF!M13</f>
        <v>0</v>
      </c>
      <c r="N13" s="1227">
        <f>LF!N13+FaF!N13+FF!N13+PrF!N13+FSS!N13+PřF!N13+FI!N13+PdF!N13+FSpS!N13+ESF!N13</f>
        <v>0</v>
      </c>
      <c r="O13" s="1198"/>
      <c r="P13" s="808"/>
      <c r="Q13" s="1225"/>
      <c r="R13" s="808"/>
      <c r="S13" s="808">
        <f>LF!S13+FaF!S13+FF!S13+PrF!S13+FSS!S13+PřF!S13+FI!S13+PdF!S13+FSpS!S13+ESF!S13</f>
        <v>126674.96115999999</v>
      </c>
      <c r="T13" s="812"/>
      <c r="U13" s="808">
        <f>LF!U13+FaF!U13+FF!U13+PrF!U13+FSS!U13+PřF!U13+FI!U13+PdF!U13+FSpS!U13+ESF!U13</f>
        <v>164837.28479193005</v>
      </c>
      <c r="V13" s="1226">
        <v>133062.21645000004</v>
      </c>
    </row>
    <row r="14" spans="1:27" s="40" customFormat="1" ht="11.4" x14ac:dyDescent="0.2">
      <c r="A14" s="36"/>
      <c r="B14" s="37"/>
      <c r="C14" s="37"/>
      <c r="D14" s="38" t="s">
        <v>24</v>
      </c>
      <c r="E14" s="39">
        <v>10</v>
      </c>
      <c r="F14" s="808">
        <f t="shared" si="2"/>
        <v>10362.5</v>
      </c>
      <c r="G14" s="843">
        <f>LF!G14+FaF!G14+FF!G14+PrF!G14+FSS!G14+PřF!G14+FI!G14+PdF!G14+FSpS!G14+ESF!G14</f>
        <v>9783.5</v>
      </c>
      <c r="H14" s="847">
        <f>LF!H14+FaF!H14+FF!H14+PrF!H14+FSS!H14+PřF!H14+FI!H14+PdF!H14+FSpS!H14+ESF!H14</f>
        <v>229</v>
      </c>
      <c r="I14" s="838">
        <f>LF!I14+FaF!I14+FF!I14+PrF!I14+FSS!I14+PřF!I14+FI!I14+PdF!I14+FSpS!I14+ESF!I14</f>
        <v>350</v>
      </c>
      <c r="J14" s="838">
        <f>LF!J14+FaF!J14+FF!J14+PrF!J14+FSS!J14+PřF!J14+FI!J14+PdF!J14+FSpS!J14+ESF!J14</f>
        <v>0</v>
      </c>
      <c r="K14" s="838"/>
      <c r="L14" s="838">
        <f>LF!L14+FaF!L14+FF!L14+PrF!L14+FSS!L14+PřF!L14+FI!L14+PdF!L14+FSpS!L14+ESF!L14</f>
        <v>0</v>
      </c>
      <c r="M14" s="838">
        <f>LF!M14+FaF!M14+FF!M14+PrF!M14+FSS!M14+PřF!M14+FI!M14+PdF!M14+FSpS!M14+ESF!M14</f>
        <v>0</v>
      </c>
      <c r="N14" s="1227">
        <f>LF!N14+FaF!N14+FF!N14+PrF!N14+FSS!N14+PřF!N14+FI!N14+PdF!N14+FSpS!N14+ESF!N14</f>
        <v>0</v>
      </c>
      <c r="O14" s="1198"/>
      <c r="P14" s="808"/>
      <c r="Q14" s="1225"/>
      <c r="R14" s="808"/>
      <c r="S14" s="808">
        <f>LF!S14+FaF!S14+FF!S14+PrF!S14+FSS!S14+PřF!S14+FI!S14+PdF!S14+FSpS!S14+ESF!S14</f>
        <v>7941.5485999999992</v>
      </c>
      <c r="T14" s="812"/>
      <c r="U14" s="808">
        <f>LF!U14+FaF!U14+FF!U14+PrF!U14+FSS!U14+PřF!U14+FI!U14+PdF!U14+FSpS!U14+ESF!U14</f>
        <v>25953.197838920001</v>
      </c>
      <c r="V14" s="1226">
        <v>23764.789080000002</v>
      </c>
    </row>
    <row r="15" spans="1:27" s="40" customFormat="1" ht="11.4" x14ac:dyDescent="0.2">
      <c r="A15" s="36"/>
      <c r="B15" s="37"/>
      <c r="C15" s="37"/>
      <c r="D15" s="38" t="s">
        <v>25</v>
      </c>
      <c r="E15" s="39">
        <v>11</v>
      </c>
      <c r="F15" s="808">
        <f t="shared" si="2"/>
        <v>273910.34711999999</v>
      </c>
      <c r="G15" s="843">
        <f>LF!G15+FaF!G15+FF!G15+PrF!G15+FSS!G15+PřF!G15+FI!G15+PdF!G15+FSpS!G15+ESF!G15</f>
        <v>273910.34711999999</v>
      </c>
      <c r="H15" s="847">
        <f>LF!H15+FaF!H15+FF!H15+PrF!H15+FSS!H15+PřF!H15+FI!H15+PdF!H15+FSpS!H15+ESF!H15</f>
        <v>0</v>
      </c>
      <c r="I15" s="838">
        <f>LF!I15+FaF!I15+FF!I15+PrF!I15+FSS!I15+PřF!I15+FI!I15+PdF!I15+FSpS!I15+ESF!I15</f>
        <v>0</v>
      </c>
      <c r="J15" s="838">
        <f>LF!J15+FaF!J15+FF!J15+PrF!J15+FSS!J15+PřF!J15+FI!J15+PdF!J15+FSpS!J15+ESF!J15</f>
        <v>0</v>
      </c>
      <c r="K15" s="838"/>
      <c r="L15" s="838">
        <f>LF!L15+FaF!L15+FF!L15+PrF!L15+FSS!L15+PřF!L15+FI!L15+PdF!L15+FSpS!L15+ESF!L15</f>
        <v>0</v>
      </c>
      <c r="M15" s="838">
        <f>LF!M15+FaF!M15+FF!M15+PrF!M15+FSS!M15+PřF!M15+FI!M15+PdF!M15+FSpS!M15+ESF!M15</f>
        <v>0</v>
      </c>
      <c r="N15" s="1227">
        <f>LF!N15+FaF!N15+FF!N15+PrF!N15+FSS!N15+PřF!N15+FI!N15+PdF!N15+FSpS!N15+ESF!N15</f>
        <v>0</v>
      </c>
      <c r="O15" s="1198"/>
      <c r="P15" s="808"/>
      <c r="Q15" s="1225"/>
      <c r="R15" s="808"/>
      <c r="S15" s="808">
        <f>LF!S15+FaF!S15+FF!S15+PrF!S15+FSS!S15+PřF!S15+FI!S15+PdF!S15+FSpS!S15+ESF!S15</f>
        <v>271546.68540999998</v>
      </c>
      <c r="T15" s="812"/>
      <c r="U15" s="808">
        <f>LF!U15+FaF!U15+FF!U15+PrF!U15+FSS!U15+PřF!U15+FI!U15+PdF!U15+FSpS!U15+ESF!U15</f>
        <v>265712.17022999999</v>
      </c>
      <c r="V15" s="1226">
        <v>263221.87705999997</v>
      </c>
    </row>
    <row r="16" spans="1:27" s="40" customFormat="1" ht="11.4" x14ac:dyDescent="0.2">
      <c r="A16" s="36"/>
      <c r="B16" s="37"/>
      <c r="C16" s="37"/>
      <c r="D16" s="38" t="s">
        <v>26</v>
      </c>
      <c r="E16" s="39">
        <v>12</v>
      </c>
      <c r="F16" s="808">
        <f t="shared" si="2"/>
        <v>96829.771999999997</v>
      </c>
      <c r="G16" s="843">
        <f>LF!G16+FaF!G16+FF!G16+PrF!G16+FSS!G16+PřF!G16+FI!G16+PdF!G16+FSpS!G16+ESF!G16</f>
        <v>38059.771999999997</v>
      </c>
      <c r="H16" s="847">
        <f>LF!H16+FaF!H16+FF!H16+PrF!H16+FSS!H16+PřF!H16+FI!H16+PdF!H16+FSpS!H16+ESF!H16</f>
        <v>1334</v>
      </c>
      <c r="I16" s="838">
        <f>LF!I16+FaF!I16+FF!I16+PrF!I16+FSS!I16+PřF!I16+FI!I16+PdF!I16+FSpS!I16+ESF!I16</f>
        <v>80</v>
      </c>
      <c r="J16" s="838">
        <f>LF!J16+FaF!J16+FF!J16+PrF!J16+FSS!J16+PřF!J16+FI!J16+PdF!J16+FSpS!J16+ESF!J16</f>
        <v>0</v>
      </c>
      <c r="K16" s="838"/>
      <c r="L16" s="838">
        <f>LF!L16+FaF!L16+FF!L16+PrF!L16+FSS!L16+PřF!L16+FI!L16+PdF!L16+FSpS!L16+ESF!L16</f>
        <v>0</v>
      </c>
      <c r="M16" s="838">
        <f>LF!M16+FaF!M16+FF!M16+PrF!M16+FSS!M16+PřF!M16+FI!M16+PdF!M16+FSpS!M16+ESF!M16</f>
        <v>57356</v>
      </c>
      <c r="N16" s="1227">
        <f>LF!N16+FaF!N16+FF!N16+PrF!N16+FSS!N16+PřF!N16+FI!N16+PdF!N16+FSpS!N16+ESF!N16</f>
        <v>0</v>
      </c>
      <c r="O16" s="1198"/>
      <c r="P16" s="808"/>
      <c r="Q16" s="1225"/>
      <c r="R16" s="808"/>
      <c r="S16" s="808">
        <f>LF!S16+FaF!S16+FF!S16+PrF!S16+FSS!S16+PřF!S16+FI!S16+PdF!S16+FSpS!S16+ESF!S16</f>
        <v>85118.354969999986</v>
      </c>
      <c r="T16" s="812"/>
      <c r="U16" s="808">
        <f>LF!U16+FaF!U16+FF!U16+PrF!U16+FSS!U16+PřF!U16+FI!U16+PdF!U16+FSpS!U16+ESF!U16</f>
        <v>100280.383</v>
      </c>
      <c r="V16" s="1226">
        <v>101825.11503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908">
        <f t="shared" si="2"/>
        <v>209581.92163392913</v>
      </c>
      <c r="G17" s="906">
        <f>LF!G17+FaF!G17+FF!G17+PrF!G17+FSS!G17+PřF!G17+FI!G17+PdF!G17+FSpS!G17+ESF!G17</f>
        <v>156750.77942392911</v>
      </c>
      <c r="H17" s="923">
        <f>LF!H17+FaF!H17+FF!H17+PrF!H17+FSS!H17+PřF!H17+FI!H17+PdF!H17+FSpS!H17+ESF!H17</f>
        <v>31732.841</v>
      </c>
      <c r="I17" s="924">
        <f>LF!I17+FaF!I17+FF!I17+PrF!I17+FSS!I17+PřF!I17+FI!I17+PdF!I17+FSpS!I17+ESF!I17</f>
        <v>5302.3012099999996</v>
      </c>
      <c r="J17" s="924">
        <f>LF!J17+FaF!J17+FF!J17+PrF!J17+FSS!J17+PřF!J17+FI!J17+PdF!J17+FSpS!J17+ESF!J17</f>
        <v>0</v>
      </c>
      <c r="K17" s="924"/>
      <c r="L17" s="924">
        <f>LF!L17+FaF!L17+FF!L17+PrF!L17+FSS!L17+PřF!L17+FI!L17+PdF!L17+FSpS!L17+ESF!L17</f>
        <v>15796</v>
      </c>
      <c r="M17" s="924">
        <f>LF!M17+FaF!M17+FF!M17+PrF!M17+FSS!M17+PřF!M17+FI!M17+PdF!M17+FSpS!M17+ESF!M17</f>
        <v>0</v>
      </c>
      <c r="N17" s="1228">
        <f>LF!N17+FaF!N17+FF!N17+PrF!N17+FSS!N17+PřF!N17+FI!N17+PdF!N17+FSpS!N17+ESF!N17</f>
        <v>0</v>
      </c>
      <c r="O17" s="908"/>
      <c r="P17" s="908"/>
      <c r="Q17" s="1229"/>
      <c r="R17" s="908"/>
      <c r="S17" s="908">
        <f>LF!S17+FaF!S17+FF!S17+PrF!S17+FSS!S17+PřF!S17+FI!S17+PdF!S17+FSpS!S17+ESF!S17</f>
        <v>282613.30608999997</v>
      </c>
      <c r="T17" s="812"/>
      <c r="U17" s="811">
        <f>LF!U17+FaF!U17+FF!U17+PrF!U17+FSS!U17+PřF!U17+FI!U17+PdF!U17+FSpS!U17+ESF!U17</f>
        <v>158558.23282000038</v>
      </c>
      <c r="V17" s="1230">
        <v>194372.06933000038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814">
        <f t="shared" si="2"/>
        <v>225147</v>
      </c>
      <c r="G18" s="818">
        <f>LF!G18+FaF!G18+FF!G18+PrF!G18+FSS!G18+PřF!G18+FI!G18+PdF!G18+FSpS!G18+ESF!G18</f>
        <v>225147</v>
      </c>
      <c r="H18" s="858">
        <f>LF!H18+FaF!H18+FF!H18+PrF!H18+FSS!H18+PřF!H18+FI!H18+PdF!H18+FSpS!H18+ESF!H18</f>
        <v>0</v>
      </c>
      <c r="I18" s="859">
        <f>LF!I18+FaF!I18+FF!I18+PrF!I18+FSS!I18+PřF!I18+FI!I18+PdF!I18+FSpS!I18+ESF!I18</f>
        <v>0</v>
      </c>
      <c r="J18" s="859">
        <f>LF!J18+FaF!J18+FF!J18+PrF!J18+FSS!J18+PřF!J18+FI!J18+PdF!J18+FSpS!J18+ESF!J18</f>
        <v>0</v>
      </c>
      <c r="K18" s="859"/>
      <c r="L18" s="859">
        <f>LF!L18+FaF!L18+FF!L18+PrF!L18+FSS!L18+PřF!L18+FI!L18+PdF!L18+FSpS!L18+ESF!L18</f>
        <v>0</v>
      </c>
      <c r="M18" s="859">
        <f>LF!M18+FaF!M18+FF!M18+PrF!M18+FSS!M18+PřF!M18+FI!M18+PdF!M18+FSpS!M18+ESF!M18</f>
        <v>0</v>
      </c>
      <c r="N18" s="1231">
        <f>LF!N18+FaF!N18+FF!N18+PrF!N18+FSS!N18+PřF!N18+FI!N18+PdF!N18+FSpS!N18+ESF!N18</f>
        <v>0</v>
      </c>
      <c r="O18" s="683"/>
      <c r="P18" s="683"/>
      <c r="Q18" s="1232"/>
      <c r="R18" s="683"/>
      <c r="S18" s="683">
        <f>LF!S18+FaF!S18+FF!S18+PrF!S18+FSS!S18+PřF!S18+FI!S18+PdF!S18+FSpS!S18+ESF!S18</f>
        <v>215765.25</v>
      </c>
      <c r="T18" s="824"/>
      <c r="U18" s="683">
        <f>LF!U18+FaF!U18+FF!U18+PrF!U18+FSS!U18+PřF!U18+FI!U18+PdF!U18+FSpS!U18+ESF!U18</f>
        <v>205546</v>
      </c>
      <c r="V18" s="1233">
        <v>205268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814">
        <f t="shared" si="2"/>
        <v>6799</v>
      </c>
      <c r="G19" s="849">
        <f>LF!G19+FaF!G19+FF!G19+PrF!G19+FSS!G19+PřF!G19+FI!G19+PdF!G19+FSpS!G19+ESF!G19</f>
        <v>6799</v>
      </c>
      <c r="H19" s="855">
        <f>LF!H19+FaF!H19+FF!H19+PrF!H19+FSS!H19+PřF!H19+FI!H19+PdF!H19+FSpS!H19+ESF!H19</f>
        <v>0</v>
      </c>
      <c r="I19" s="841">
        <f>LF!I19+FaF!I19+FF!I19+PrF!I19+FSS!I19+PřF!I19+FI!I19+PdF!I19+FSpS!I19+ESF!I19</f>
        <v>0</v>
      </c>
      <c r="J19" s="841">
        <f>LF!J19+FaF!J19+FF!J19+PrF!J19+FSS!J19+PřF!J19+FI!J19+PdF!J19+FSpS!J19+ESF!J19</f>
        <v>0</v>
      </c>
      <c r="K19" s="841"/>
      <c r="L19" s="841">
        <f>LF!L19+FaF!L19+FF!L19+PrF!L19+FSS!L19+PřF!L19+FI!L19+PdF!L19+FSpS!L19+ESF!L19</f>
        <v>0</v>
      </c>
      <c r="M19" s="841">
        <f>LF!M19+FaF!M19+FF!M19+PrF!M19+FSS!M19+PřF!M19+FI!M19+PdF!M19+FSpS!M19+ESF!M19</f>
        <v>0</v>
      </c>
      <c r="N19" s="1121">
        <f>LF!N19+FaF!N19+FF!N19+PrF!N19+FSS!N19+PřF!N19+FI!N19+PdF!N19+FSpS!N19+ESF!N19</f>
        <v>0</v>
      </c>
      <c r="O19" s="609"/>
      <c r="P19" s="814"/>
      <c r="Q19" s="1135"/>
      <c r="R19" s="814"/>
      <c r="S19" s="814">
        <f>LF!S19+FaF!S19+FF!S19+PrF!S19+FSS!S19+PřF!S19+FI!S19+PdF!S19+FSpS!S19+ESF!S19</f>
        <v>14635.576000000001</v>
      </c>
      <c r="T19" s="824"/>
      <c r="U19" s="814">
        <f>LF!U19+FaF!U19+FF!U19+PrF!U19+FSS!U19+PřF!U19+FI!U19+PdF!U19+FSpS!U19+ESF!U19</f>
        <v>10876</v>
      </c>
      <c r="V19" s="1120">
        <v>14615.21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814">
        <f t="shared" si="2"/>
        <v>222328.87899999999</v>
      </c>
      <c r="G20" s="849">
        <f>LF!G20+FaF!G20+FF!G20+PrF!G20+FSS!G20+PřF!G20+FI!G20+PdF!G20+FSpS!G20+ESF!G20</f>
        <v>222115.87899999999</v>
      </c>
      <c r="H20" s="855">
        <f>LF!H20+FaF!H20+FF!H20+PrF!H20+FSS!H20+PřF!H20+FI!H20+PdF!H20+FSpS!H20+ESF!H20</f>
        <v>0</v>
      </c>
      <c r="I20" s="841">
        <f>LF!I20+FaF!I20+FF!I20+PrF!I20+FSS!I20+PřF!I20+FI!I20+PdF!I20+FSpS!I20+ESF!I20</f>
        <v>213</v>
      </c>
      <c r="J20" s="841">
        <f>LF!J20+FaF!J20+FF!J20+PrF!J20+FSS!J20+PřF!J20+FI!J20+PdF!J20+FSpS!J20+ESF!J20</f>
        <v>0</v>
      </c>
      <c r="K20" s="841"/>
      <c r="L20" s="841">
        <f>LF!L20+FaF!L20+FF!L20+PrF!L20+FSS!L20+PřF!L20+FI!L20+PdF!L20+FSpS!L20+ESF!L20</f>
        <v>0</v>
      </c>
      <c r="M20" s="841">
        <f>LF!M20+FaF!M20+FF!M20+PrF!M20+FSS!M20+PřF!M20+FI!M20+PdF!M20+FSpS!M20+ESF!M20</f>
        <v>0</v>
      </c>
      <c r="N20" s="1121">
        <f>LF!N20+FaF!N20+FF!N20+PrF!N20+FSS!N20+PřF!N20+FI!N20+PdF!N20+FSpS!N20+ESF!N20</f>
        <v>0</v>
      </c>
      <c r="O20" s="609"/>
      <c r="P20" s="814"/>
      <c r="Q20" s="1135"/>
      <c r="R20" s="814"/>
      <c r="S20" s="814">
        <f>LF!S20+FaF!S20+FF!S20+PrF!S20+FSS!S20+PřF!S20+FI!S20+PdF!S20+FSpS!S20+ESF!S20</f>
        <v>218485.11823999998</v>
      </c>
      <c r="T20" s="824"/>
      <c r="U20" s="814">
        <f>LF!U20+FaF!U20+FF!U20+PrF!U20+FSS!U20+PřF!U20+FI!U20+PdF!U20+FSpS!U20+ESF!U20</f>
        <v>197774.77600000001</v>
      </c>
      <c r="V20" s="1120">
        <v>212613.307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814">
        <f t="shared" si="2"/>
        <v>20262</v>
      </c>
      <c r="G21" s="849">
        <f>LF!G21+FaF!G21+FF!G21+PrF!G21+FSS!G21+PřF!G21+FI!G21+PdF!G21+FSpS!G21+ESF!G21</f>
        <v>18367</v>
      </c>
      <c r="H21" s="855">
        <f>LF!H21+FaF!H21+FF!H21+PrF!H21+FSS!H21+PřF!H21+FI!H21+PdF!H21+FSpS!H21+ESF!H21</f>
        <v>0</v>
      </c>
      <c r="I21" s="841">
        <f>LF!I21+FaF!I21+FF!I21+PrF!I21+FSS!I21+PřF!I21+FI!I21+PdF!I21+FSpS!I21+ESF!I21</f>
        <v>1895</v>
      </c>
      <c r="J21" s="841">
        <f>LF!J21+FaF!J21+FF!J21+PrF!J21+FSS!J21+PřF!J21+FI!J21+PdF!J21+FSpS!J21+ESF!J21</f>
        <v>0</v>
      </c>
      <c r="K21" s="841"/>
      <c r="L21" s="841">
        <f>LF!L21+FaF!L21+FF!L21+PrF!L21+FSS!L21+PřF!L21+FI!L21+PdF!L21+FSpS!L21+ESF!L21</f>
        <v>0</v>
      </c>
      <c r="M21" s="841">
        <f>LF!M21+FaF!M21+FF!M21+PrF!M21+FSS!M21+PřF!M21+FI!M21+PdF!M21+FSpS!M21+ESF!M21</f>
        <v>0</v>
      </c>
      <c r="N21" s="1121">
        <f>LF!N21+FaF!N21+FF!N21+PrF!N21+FSS!N21+PřF!N21+FI!N21+PdF!N21+FSpS!N21+ESF!N21</f>
        <v>0</v>
      </c>
      <c r="O21" s="609"/>
      <c r="P21" s="814"/>
      <c r="Q21" s="1135"/>
      <c r="R21" s="814"/>
      <c r="S21" s="814">
        <f>LF!S21+FaF!S21+FF!S21+PrF!S21+FSS!S21+PřF!S21+FI!S21+PdF!S21+FSpS!S21+ESF!S21</f>
        <v>19686.286370000002</v>
      </c>
      <c r="T21" s="824"/>
      <c r="U21" s="814">
        <f>LF!U21+FaF!U21+FF!U21+PrF!U21+FSS!U21+PřF!U21+FI!U21+PdF!U21+FSpS!U21+ESF!U21</f>
        <v>17111</v>
      </c>
      <c r="V21" s="1120">
        <v>16388.34592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24">
        <f t="shared" si="2"/>
        <v>62307.553</v>
      </c>
      <c r="G22" s="862">
        <f>LF!G22+FaF!G22+FF!G22+PrF!G22+FSS!G22+PřF!G22+FI!G22+PdF!G22+FSpS!G22+ESF!G22</f>
        <v>62307.553</v>
      </c>
      <c r="H22" s="863">
        <f>LF!H22+FaF!H22+FF!H22+PrF!H22+FSS!H22+PřF!H22+FI!H22+PdF!H22+FSpS!H22+ESF!H22</f>
        <v>0</v>
      </c>
      <c r="I22" s="864">
        <f>LF!I22+FaF!I22+FF!I22+PrF!I22+FSS!I22+PřF!I22+FI!I22+PdF!I22+FSpS!I22+ESF!I22</f>
        <v>0</v>
      </c>
      <c r="J22" s="864">
        <f>LF!J22+FaF!J22+FF!J22+PrF!J22+FSS!J22+PřF!J22+FI!J22+PdF!J22+FSpS!J22+ESF!J22</f>
        <v>0</v>
      </c>
      <c r="K22" s="864"/>
      <c r="L22" s="864">
        <f>LF!L22+FaF!L22+FF!L22+PrF!L22+FSS!L22+PřF!L22+FI!L22+PdF!L22+FSpS!L22+ESF!L22</f>
        <v>0</v>
      </c>
      <c r="M22" s="864">
        <f>LF!M22+FaF!M22+FF!M22+PrF!M22+FSS!M22+PřF!M22+FI!M22+PdF!M22+FSpS!M22+ESF!M22</f>
        <v>0</v>
      </c>
      <c r="N22" s="1125">
        <f>LF!N22+FaF!N22+FF!N22+PrF!N22+FSS!N22+PřF!N22+FI!N22+PdF!N22+FSpS!N22+ESF!N22</f>
        <v>0</v>
      </c>
      <c r="O22" s="609"/>
      <c r="P22" s="821"/>
      <c r="Q22" s="1126"/>
      <c r="R22" s="821"/>
      <c r="S22" s="821">
        <f>LF!S22+FaF!S22+FF!S22+PrF!S22+FSS!S22+PřF!S22+FI!S22+PdF!S22+FSpS!S22+ESF!S22</f>
        <v>92756.847289999991</v>
      </c>
      <c r="T22" s="824"/>
      <c r="U22" s="821">
        <f>LF!U22+FaF!U22+FF!U22+PrF!U22+FSS!U22+PřF!U22+FI!U22+PdF!U22+FSpS!U22+ESF!U22</f>
        <v>134122</v>
      </c>
      <c r="V22" s="821">
        <v>128551.87718999998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814">
        <f t="shared" si="2"/>
        <v>28819.309840000002</v>
      </c>
      <c r="G23" s="849">
        <f>LF!G23+FaF!G23+FF!G23+PrF!G23+FSS!G23+PřF!G23+FI!G23+PdF!G23+FSpS!G23+ESF!G23</f>
        <v>20595</v>
      </c>
      <c r="H23" s="855">
        <f>LF!H23+FaF!H23+FF!H23+PrF!H23+FSS!H23+PřF!H23+FI!H23+PdF!H23+FSpS!H23+ESF!H23</f>
        <v>0</v>
      </c>
      <c r="I23" s="841">
        <f>LF!I23+FaF!I23+FF!I23+PrF!I23+FSS!I23+PřF!I23+FI!I23+PdF!I23+FSpS!I23+ESF!I23</f>
        <v>8224.3098399999999</v>
      </c>
      <c r="J23" s="841">
        <f>LF!J23+FaF!J23+FF!J23+PrF!J23+FSS!J23+PřF!J23+FI!J23+PdF!J23+FSpS!J23+ESF!J23</f>
        <v>0</v>
      </c>
      <c r="K23" s="841"/>
      <c r="L23" s="841">
        <f>LF!L23+FaF!L23+FF!L23+PrF!L23+FSS!L23+PřF!L23+FI!L23+PdF!L23+FSpS!L23+ESF!L23</f>
        <v>0</v>
      </c>
      <c r="M23" s="841">
        <f>LF!M23+FaF!M23+FF!M23+PrF!M23+FSS!M23+PřF!M23+FI!M23+PdF!M23+FSpS!M23+ESF!M23</f>
        <v>0</v>
      </c>
      <c r="N23" s="1121">
        <f>LF!N23+FaF!N23+FF!N23+PrF!N23+FSS!N23+PřF!N23+FI!N23+PdF!N23+FSpS!N23+ESF!N23</f>
        <v>0</v>
      </c>
      <c r="O23" s="609"/>
      <c r="P23" s="814"/>
      <c r="Q23" s="1135"/>
      <c r="R23" s="814"/>
      <c r="S23" s="814">
        <f>LF!S23+FaF!S23+FF!S23+PrF!S23+FSS!S23+PřF!S23+FI!S23+PdF!S23+FSpS!S23+ESF!S23</f>
        <v>38546.372919999994</v>
      </c>
      <c r="T23" s="824"/>
      <c r="U23" s="814">
        <f>LF!U23+FaF!U23+FF!U23+PrF!U23+FSS!U23+PřF!U23+FI!U23+PdF!U23+FSpS!U23+ESF!U23</f>
        <v>38001.887999999999</v>
      </c>
      <c r="V23" s="1120">
        <v>63269.818920000005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814">
        <f t="shared" si="2"/>
        <v>698409.45007999998</v>
      </c>
      <c r="G24" s="849">
        <f>LF!G24+FaF!G24+FF!G24+PrF!G24+FSS!G24+PřF!G24+FI!G24+PdF!G24+FSpS!G24+ESF!G24</f>
        <v>681643.10600000003</v>
      </c>
      <c r="H24" s="855">
        <f>LF!H24+FaF!H24+FF!H24+PrF!H24+FSS!H24+PřF!H24+FI!H24+PdF!H24+FSpS!H24+ESF!H24</f>
        <v>0</v>
      </c>
      <c r="I24" s="841">
        <f>LF!I24+FaF!I24+FF!I24+PrF!I24+FSS!I24+PřF!I24+FI!I24+PdF!I24+FSpS!I24+ESF!I24</f>
        <v>16766.344080000003</v>
      </c>
      <c r="J24" s="841">
        <f>LF!J24+FaF!J24+FF!J24+PrF!J24+FSS!J24+PřF!J24+FI!J24+PdF!J24+FSpS!J24+ESF!J24</f>
        <v>0</v>
      </c>
      <c r="K24" s="841"/>
      <c r="L24" s="841">
        <f>LF!L24+FaF!L24+FF!L24+PrF!L24+FSS!L24+PřF!L24+FI!L24+PdF!L24+FSpS!L24+ESF!L24</f>
        <v>0</v>
      </c>
      <c r="M24" s="841">
        <f>LF!M24+FaF!M24+FF!M24+PrF!M24+FSS!M24+PřF!M24+FI!M24+PdF!M24+FSpS!M24+ESF!M24</f>
        <v>0</v>
      </c>
      <c r="N24" s="1121">
        <f>LF!N24+FaF!N24+FF!N24+PrF!N24+FSS!N24+PřF!N24+FI!N24+PdF!N24+FSpS!N24+ESF!N24</f>
        <v>0</v>
      </c>
      <c r="O24" s="609"/>
      <c r="P24" s="814"/>
      <c r="Q24" s="1135"/>
      <c r="R24" s="814"/>
      <c r="S24" s="814">
        <f>LF!S24+FaF!S24+FF!S24+PrF!S24+FSS!S24+PřF!S24+FI!S24+PdF!S24+FSpS!S24+ESF!S24</f>
        <v>625197.75456999999</v>
      </c>
      <c r="T24" s="824"/>
      <c r="U24" s="814">
        <f>LF!U24+FaF!U24+FF!U24+PrF!U24+FSS!U24+PřF!U24+FI!U24+PdF!U24+FSpS!U24+ESF!U24</f>
        <v>604633.61028000002</v>
      </c>
      <c r="V24" s="1120">
        <v>645677.97533000028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24">
        <f t="shared" si="2"/>
        <v>502074.69206999999</v>
      </c>
      <c r="G25" s="862">
        <f>LF!G25+FaF!G25+FF!G25+PrF!G25+FSS!G25+PřF!G25+FI!G25+PdF!G25+FSpS!G25+ESF!G25</f>
        <v>322198.66399999999</v>
      </c>
      <c r="H25" s="863">
        <f>LF!H25+FaF!H25+FF!H25+PrF!H25+FSS!H25+PřF!H25+FI!H25+PdF!H25+FSpS!H25+ESF!H25</f>
        <v>0</v>
      </c>
      <c r="I25" s="864">
        <f>LF!I25+FaF!I25+FF!I25+PrF!I25+FSS!I25+PřF!I25+FI!I25+PdF!I25+FSpS!I25+ESF!I25</f>
        <v>179876.02807</v>
      </c>
      <c r="J25" s="864">
        <f>LF!J25+FaF!J25+FF!J25+PrF!J25+FSS!J25+PřF!J25+FI!J25+PdF!J25+FSpS!J25+ESF!J25</f>
        <v>0</v>
      </c>
      <c r="K25" s="864"/>
      <c r="L25" s="864">
        <f>LF!L25+FaF!L25+FF!L25+PrF!L25+FSS!L25+PřF!L25+FI!L25+PdF!L25+FSpS!L25+ESF!L25</f>
        <v>0</v>
      </c>
      <c r="M25" s="864">
        <f>LF!M25+FaF!M25+FF!M25+PrF!M25+FSS!M25+PřF!M25+FI!M25+PdF!M25+FSpS!M25+ESF!M25</f>
        <v>0</v>
      </c>
      <c r="N25" s="1125">
        <f>LF!N25+FaF!N25+FF!N25+PrF!N25+FSS!N25+PřF!N25+FI!N25+PdF!N25+FSpS!N25+ESF!N25</f>
        <v>0</v>
      </c>
      <c r="O25" s="609"/>
      <c r="P25" s="821"/>
      <c r="Q25" s="1126"/>
      <c r="R25" s="821"/>
      <c r="S25" s="821">
        <f>LF!S25+FaF!S25+FF!S25+PrF!S25+FSS!S25+PřF!S25+FI!S25+PdF!S25+FSpS!S25+ESF!S25</f>
        <v>322667.87465000001</v>
      </c>
      <c r="T25" s="824"/>
      <c r="U25" s="821">
        <f>LF!U25+FaF!U25+FF!U25+PrF!U25+FSS!U25+PřF!U25+FI!U25+PdF!U25+FSpS!U25+ESF!U25</f>
        <v>371236.93943000003</v>
      </c>
      <c r="V25" s="821">
        <v>434667.60696000006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814">
        <f t="shared" si="2"/>
        <v>138782.39238999999</v>
      </c>
      <c r="G26" s="849">
        <f>LF!G26+FaF!G26+FF!G26+PrF!G26+FSS!G26+PřF!G26+FI!G26+PdF!G26+FSpS!G26+ESF!G26</f>
        <v>135292</v>
      </c>
      <c r="H26" s="855">
        <f>LF!H26+FaF!H26+FF!H26+PrF!H26+FSS!H26+PřF!H26+FI!H26+PdF!H26+FSpS!H26+ESF!H26</f>
        <v>0</v>
      </c>
      <c r="I26" s="841">
        <f>LF!I26+FaF!I26+FF!I26+PrF!I26+FSS!I26+PřF!I26+FI!I26+PdF!I26+FSpS!I26+ESF!I26</f>
        <v>3490.39239</v>
      </c>
      <c r="J26" s="841">
        <f>LF!J26+FaF!J26+FF!J26+PrF!J26+FSS!J26+PřF!J26+FI!J26+PdF!J26+FSpS!J26+ESF!J26</f>
        <v>0</v>
      </c>
      <c r="K26" s="841"/>
      <c r="L26" s="841">
        <f>LF!L26+FaF!L26+FF!L26+PrF!L26+FSS!L26+PřF!L26+FI!L26+PdF!L26+FSpS!L26+ESF!L26</f>
        <v>0</v>
      </c>
      <c r="M26" s="841">
        <f>LF!M26+FaF!M26+FF!M26+PrF!M26+FSS!M26+PřF!M26+FI!M26+PdF!M26+FSpS!M26+ESF!M26</f>
        <v>0</v>
      </c>
      <c r="N26" s="1121">
        <f>LF!N26+FaF!N26+FF!N26+PrF!N26+FSS!N26+PřF!N26+FI!N26+PdF!N26+FSpS!N26+ESF!N26</f>
        <v>0</v>
      </c>
      <c r="O26" s="609"/>
      <c r="P26" s="814"/>
      <c r="Q26" s="1135"/>
      <c r="R26" s="814"/>
      <c r="S26" s="814">
        <f>LF!S26+FaF!S26+FF!S26+PrF!S26+FSS!S26+PřF!S26+FI!S26+PdF!S26+FSpS!S26+ESF!S26</f>
        <v>138538.10771000001</v>
      </c>
      <c r="T26" s="824"/>
      <c r="U26" s="814">
        <f>LF!U26+FaF!U26+FF!U26+PrF!U26+FSS!U26+PřF!U26+FI!U26+PdF!U26+FSpS!U26+ESF!U26</f>
        <v>99889.410080000001</v>
      </c>
      <c r="V26" s="1120">
        <v>127141.19340999999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814">
        <f t="shared" si="2"/>
        <v>83343.176600000006</v>
      </c>
      <c r="G27" s="849">
        <f>LF!G27+FaF!G27+FF!G27+PrF!G27+FSS!G27+PřF!G27+FI!G27+PdF!G27+FSpS!G27+ESF!G27</f>
        <v>83343.176600000006</v>
      </c>
      <c r="H27" s="855">
        <f>LF!H27+FaF!H27+FF!H27+PrF!H27+FSS!H27+PřF!H27+FI!H27+PdF!H27+FSpS!H27+ESF!H27</f>
        <v>0</v>
      </c>
      <c r="I27" s="841">
        <f>LF!I27+FaF!I27+FF!I27+PrF!I27+FSS!I27+PřF!I27+FI!I27+PdF!I27+FSpS!I27+ESF!I27</f>
        <v>0</v>
      </c>
      <c r="J27" s="841">
        <f>LF!J27+FaF!J27+FF!J27+PrF!J27+FSS!J27+PřF!J27+FI!J27+PdF!J27+FSpS!J27+ESF!J27</f>
        <v>0</v>
      </c>
      <c r="K27" s="841"/>
      <c r="L27" s="841">
        <f>LF!L27+FaF!L27+FF!L27+PrF!L27+FSS!L27+PřF!L27+FI!L27+PdF!L27+FSpS!L27+ESF!L27</f>
        <v>0</v>
      </c>
      <c r="M27" s="841">
        <f>LF!M27+FaF!M27+FF!M27+PrF!M27+FSS!M27+PřF!M27+FI!M27+PdF!M27+FSpS!M27+ESF!M27</f>
        <v>0</v>
      </c>
      <c r="N27" s="1121">
        <f>LF!N27+FaF!N27+FF!N27+PrF!N27+FSS!N27+PřF!N27+FI!N27+PdF!N27+FSpS!N27+ESF!N27</f>
        <v>0</v>
      </c>
      <c r="O27" s="609"/>
      <c r="P27" s="814"/>
      <c r="Q27" s="1135"/>
      <c r="R27" s="814"/>
      <c r="S27" s="814">
        <f>LF!S27+FaF!S27+FF!S27+PrF!S27+FSS!S27+PřF!S27+FI!S27+PdF!S27+FSpS!S27+ESF!S27</f>
        <v>79619.894719999997</v>
      </c>
      <c r="T27" s="824"/>
      <c r="U27" s="814">
        <f>LF!U27+FaF!U27+FF!U27+PrF!U27+FSS!U27+PřF!U27+FI!U27+PdF!U27+FSpS!U27+ESF!U27</f>
        <v>84897.883839999995</v>
      </c>
      <c r="V27" s="1120">
        <v>83050.578189999986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586">
        <f t="shared" ref="F28:P28" si="3">SUM(F29:F43)</f>
        <v>5368824.8931914996</v>
      </c>
      <c r="G28" s="794">
        <f t="shared" si="3"/>
        <v>4883468.3647715002</v>
      </c>
      <c r="H28" s="796">
        <f t="shared" si="3"/>
        <v>177966.84100000001</v>
      </c>
      <c r="I28" s="797">
        <f t="shared" si="3"/>
        <v>228342.68742</v>
      </c>
      <c r="J28" s="797">
        <f t="shared" si="3"/>
        <v>5895</v>
      </c>
      <c r="K28" s="797">
        <f t="shared" si="3"/>
        <v>0</v>
      </c>
      <c r="L28" s="797">
        <f t="shared" si="3"/>
        <v>15796</v>
      </c>
      <c r="M28" s="797">
        <f t="shared" si="3"/>
        <v>57356</v>
      </c>
      <c r="N28" s="903">
        <f>SUM(N29:N43)</f>
        <v>0</v>
      </c>
      <c r="O28" s="586">
        <f t="shared" si="3"/>
        <v>0</v>
      </c>
      <c r="P28" s="586">
        <f t="shared" si="3"/>
        <v>0</v>
      </c>
      <c r="Q28" s="823">
        <f>IF(F28=0,0,P28/F28)</f>
        <v>0</v>
      </c>
      <c r="R28" s="798">
        <f>SUM(R29:R43)</f>
        <v>0</v>
      </c>
      <c r="S28" s="586">
        <f>SUM(S29:S43)</f>
        <v>5007240.0791699998</v>
      </c>
      <c r="T28" s="815"/>
      <c r="U28" s="586">
        <f>SUM(U29:U43)</f>
        <v>5026960.5810999991</v>
      </c>
      <c r="V28" s="591">
        <f>SUM(V29:V43)</f>
        <v>5050347.3565299995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90">
        <v>25</v>
      </c>
      <c r="F29" s="961">
        <f>SUM(G29:N29)</f>
        <v>1831893.4000000001</v>
      </c>
      <c r="G29" s="813">
        <f>LF!G29+FaF!G29+FF!G29+PrF!G29+FSS!G29+PřF!G29+FI!G29+PdF!G29+FSpS!G29+ESF!G29</f>
        <v>1831893.4000000001</v>
      </c>
      <c r="H29" s="1081">
        <f>LF!H29+FaF!H29+FF!H29+PrF!H29+FSS!H29+PřF!H29+FI!H29+PdF!H29+FSpS!H29+ESF!H29</f>
        <v>0</v>
      </c>
      <c r="I29" s="1082">
        <f>LF!I29+FaF!I29+FF!I29+PrF!I29+FSS!I29+PřF!I29+FI!I29+PdF!I29+FSpS!I29+ESF!I29</f>
        <v>0</v>
      </c>
      <c r="J29" s="1082">
        <f>LF!J29+FaF!J29+FF!J29+PrF!J29+FSS!J29+PřF!J29+FI!J29+PdF!J29+FSpS!J29+ESF!J29</f>
        <v>0</v>
      </c>
      <c r="K29" s="1082"/>
      <c r="L29" s="1082">
        <f>LF!L29+FaF!L29+FF!L29+PrF!L29+FSS!L29+PřF!L29+FI!L29+PdF!L29+FSpS!L29+ESF!L29</f>
        <v>0</v>
      </c>
      <c r="M29" s="1082">
        <f>LF!M29+FaF!M29+FF!M29+PrF!M29+FSS!M29+PřF!M29+FI!M29+PdF!M29+FSpS!M29+ESF!M29</f>
        <v>0</v>
      </c>
      <c r="N29" s="1116">
        <f>LF!N29+FaF!N29+FF!N29+PrF!N29+FSS!N29+PřF!N29+FI!N29+PdF!N29+FSpS!N29+ESF!N29</f>
        <v>0</v>
      </c>
      <c r="O29" s="609"/>
      <c r="P29" s="1117"/>
      <c r="Q29" s="1118"/>
      <c r="R29" s="1119"/>
      <c r="S29" s="961">
        <f>LF!S29+FaF!S29+FF!S29+PrF!S29+FSS!S29+PřF!S29+FI!S29+PdF!S29+FSpS!S29+ESF!S29</f>
        <v>1725438.18731</v>
      </c>
      <c r="T29" s="824"/>
      <c r="U29" s="814">
        <f>LF!U29+FaF!U29+FF!U29+PrF!U29+FSS!U29+PřF!U29+FI!U29+PdF!U29+FSpS!U29+ESF!U29</f>
        <v>1734392.9</v>
      </c>
      <c r="V29" s="1120">
        <v>1648356.6182500001</v>
      </c>
    </row>
    <row r="30" spans="1:22" s="14" customFormat="1" ht="11.4" x14ac:dyDescent="0.2">
      <c r="A30" s="11"/>
      <c r="B30" s="18" t="s">
        <v>28</v>
      </c>
      <c r="C30" s="18"/>
      <c r="D30" s="18"/>
      <c r="E30" s="90">
        <v>26</v>
      </c>
      <c r="F30" s="814">
        <f>SUM(G30:N30)</f>
        <v>225147</v>
      </c>
      <c r="G30" s="849">
        <f>LF!G30+FaF!G30+FF!G30+PrF!G30+FSS!G30+PřF!G30+FI!G30+PdF!G30+FSpS!G30+ESF!G30</f>
        <v>225147</v>
      </c>
      <c r="H30" s="855">
        <f>LF!H30+FaF!H30+FF!H30+PrF!H30+FSS!H30+PřF!H30+FI!H30+PdF!H30+FSpS!H30+ESF!H30</f>
        <v>0</v>
      </c>
      <c r="I30" s="841">
        <f>LF!I30+FaF!I30+FF!I30+PrF!I30+FSS!I30+PřF!I30+FI!I30+PdF!I30+FSpS!I30+ESF!I30</f>
        <v>0</v>
      </c>
      <c r="J30" s="841">
        <f>LF!J30+FaF!J30+FF!J30+PrF!J30+FSS!J30+PřF!J30+FI!J30+PdF!J30+FSpS!J30+ESF!J30</f>
        <v>0</v>
      </c>
      <c r="K30" s="841"/>
      <c r="L30" s="841">
        <f>LF!L30+FaF!L30+FF!L30+PrF!L30+FSS!L30+PřF!L30+FI!L30+PdF!L30+FSpS!L30+ESF!L30</f>
        <v>0</v>
      </c>
      <c r="M30" s="841">
        <f>LF!M30+FaF!M30+FF!M30+PrF!M30+FSS!M30+PřF!M30+FI!M30+PdF!M30+FSpS!M30+ESF!M30</f>
        <v>0</v>
      </c>
      <c r="N30" s="1121">
        <f>LF!N30+FaF!N30+FF!N30+PrF!N30+FSS!N30+PřF!N30+FI!N30+PdF!N30+FSpS!N30+ESF!N30</f>
        <v>0</v>
      </c>
      <c r="O30" s="609"/>
      <c r="P30" s="814"/>
      <c r="Q30" s="1122"/>
      <c r="R30" s="1123"/>
      <c r="S30" s="814">
        <f>LF!S30+FaF!S30+FF!S30+PrF!S30+FSS!S30+PřF!S30+FI!S30+PdF!S30+FSpS!S30+ESF!S30</f>
        <v>215765.25</v>
      </c>
      <c r="T30" s="824"/>
      <c r="U30" s="814">
        <f>LF!U30+FaF!U30+FF!U30+PrF!U30+FSS!U30+PřF!U30+FI!U30+PdF!U30+FSpS!U30+ESF!U30</f>
        <v>205546</v>
      </c>
      <c r="V30" s="1120">
        <v>205268</v>
      </c>
    </row>
    <row r="31" spans="1:22" s="14" customFormat="1" ht="11.4" x14ac:dyDescent="0.2">
      <c r="A31" s="11"/>
      <c r="B31" s="18" t="s">
        <v>30</v>
      </c>
      <c r="C31" s="18"/>
      <c r="D31" s="18"/>
      <c r="E31" s="90">
        <v>27</v>
      </c>
      <c r="F31" s="814">
        <f t="shared" ref="F31:F43" si="4">SUM(G31:N31)</f>
        <v>6799</v>
      </c>
      <c r="G31" s="849">
        <f>LF!G31+FaF!G31+FF!G31+PrF!G31+FSS!G31+PřF!G31+FI!G31+PdF!G31+FSpS!G31+ESF!G31</f>
        <v>6799</v>
      </c>
      <c r="H31" s="855">
        <f>LF!H31+FaF!H31+FF!H31+PrF!H31+FSS!H31+PřF!H31+FI!H31+PdF!H31+FSpS!H31+ESF!H31</f>
        <v>0</v>
      </c>
      <c r="I31" s="841">
        <f>LF!I31+FaF!I31+FF!I31+PrF!I31+FSS!I31+PřF!I31+FI!I31+PdF!I31+FSpS!I31+ESF!I31</f>
        <v>0</v>
      </c>
      <c r="J31" s="841">
        <f>LF!J31+FaF!J31+FF!J31+PrF!J31+FSS!J31+PřF!J31+FI!J31+PdF!J31+FSpS!J31+ESF!J31</f>
        <v>0</v>
      </c>
      <c r="K31" s="841"/>
      <c r="L31" s="841">
        <f>LF!L31+FaF!L31+FF!L31+PrF!L31+FSS!L31+PřF!L31+FI!L31+PdF!L31+FSpS!L31+ESF!L31</f>
        <v>0</v>
      </c>
      <c r="M31" s="841">
        <f>LF!M31+FaF!M31+FF!M31+PrF!M31+FSS!M31+PřF!M31+FI!M31+PdF!M31+FSpS!M31+ESF!M31</f>
        <v>0</v>
      </c>
      <c r="N31" s="1121">
        <f>LF!N31+FaF!N31+FF!N31+PrF!N31+FSS!N31+PřF!N31+FI!N31+PdF!N31+FSpS!N31+ESF!N31</f>
        <v>0</v>
      </c>
      <c r="O31" s="609"/>
      <c r="P31" s="814"/>
      <c r="Q31" s="1122"/>
      <c r="R31" s="1123"/>
      <c r="S31" s="814">
        <f>LF!S31+FaF!S31+FF!S31+PrF!S31+FSS!S31+PřF!S31+FI!S31+PdF!S31+FSpS!S31+ESF!S31</f>
        <v>14635.576000000001</v>
      </c>
      <c r="T31" s="824"/>
      <c r="U31" s="814">
        <f>LF!U31+FaF!U31+FF!U31+PrF!U31+FSS!U31+PřF!U31+FI!U31+PdF!U31+FSpS!U31+ESF!U31</f>
        <v>10876</v>
      </c>
      <c r="V31" s="1120">
        <v>14615.21</v>
      </c>
    </row>
    <row r="32" spans="1:22" s="14" customFormat="1" ht="11.4" x14ac:dyDescent="0.2">
      <c r="A32" s="11"/>
      <c r="B32" s="19" t="s">
        <v>32</v>
      </c>
      <c r="C32" s="20"/>
      <c r="D32" s="20"/>
      <c r="E32" s="91">
        <v>28</v>
      </c>
      <c r="F32" s="814">
        <f t="shared" si="4"/>
        <v>222328.87899999999</v>
      </c>
      <c r="G32" s="849">
        <f>LF!G32+FaF!G32+FF!G32+PrF!G32+FSS!G32+PřF!G32+FI!G32+PdF!G32+FSpS!G32+ESF!G32</f>
        <v>222115.87899999999</v>
      </c>
      <c r="H32" s="855">
        <f>LF!H32+FaF!H32+FF!H32+PrF!H32+FSS!H32+PřF!H32+FI!H32+PdF!H32+FSpS!H32+ESF!H32</f>
        <v>0</v>
      </c>
      <c r="I32" s="841">
        <f>LF!I32+FaF!I32+FF!I32+PrF!I32+FSS!I32+PřF!I32+FI!I32+PdF!I32+FSpS!I32+ESF!I32</f>
        <v>213</v>
      </c>
      <c r="J32" s="841">
        <f>LF!J32+FaF!J32+FF!J32+PrF!J32+FSS!J32+PřF!J32+FI!J32+PdF!J32+FSpS!J32+ESF!J32</f>
        <v>0</v>
      </c>
      <c r="K32" s="841"/>
      <c r="L32" s="841">
        <f>LF!L32+FaF!L32+FF!L32+PrF!L32+FSS!L32+PřF!L32+FI!L32+PdF!L32+FSpS!L32+ESF!L32</f>
        <v>0</v>
      </c>
      <c r="M32" s="841">
        <f>LF!M32+FaF!M32+FF!M32+PrF!M32+FSS!M32+PřF!M32+FI!M32+PdF!M32+FSpS!M32+ESF!M32</f>
        <v>0</v>
      </c>
      <c r="N32" s="1121">
        <f>LF!N32+FaF!N32+FF!N32+PrF!N32+FSS!N32+PřF!N32+FI!N32+PdF!N32+FSpS!N32+ESF!N32</f>
        <v>0</v>
      </c>
      <c r="O32" s="609"/>
      <c r="P32" s="814"/>
      <c r="Q32" s="1122"/>
      <c r="R32" s="1123"/>
      <c r="S32" s="814">
        <f>LF!S32+FaF!S32+FF!S32+PrF!S32+FSS!S32+PřF!S32+FI!S32+PdF!S32+FSpS!S32+ESF!S32</f>
        <v>218485.11823999998</v>
      </c>
      <c r="T32" s="824"/>
      <c r="U32" s="814">
        <f>LF!U32+FaF!U32+FF!U32+PrF!U32+FSS!U32+PřF!U32+FI!U32+PdF!U32+FSpS!U32+ESF!U32</f>
        <v>197774.77600000001</v>
      </c>
      <c r="V32" s="1120">
        <v>212613.307</v>
      </c>
    </row>
    <row r="33" spans="1:25" s="14" customFormat="1" ht="11.4" x14ac:dyDescent="0.2">
      <c r="A33" s="11"/>
      <c r="B33" s="19" t="s">
        <v>51</v>
      </c>
      <c r="C33" s="19"/>
      <c r="D33" s="19"/>
      <c r="E33" s="91">
        <v>29</v>
      </c>
      <c r="F33" s="814">
        <f t="shared" si="4"/>
        <v>0</v>
      </c>
      <c r="G33" s="849">
        <f>LF!G33+FaF!G33+FF!G33+PrF!G33+FSS!G33+PřF!G33+FI!G33+PdF!G33+FSpS!G33+ESF!G33</f>
        <v>0</v>
      </c>
      <c r="H33" s="855">
        <f>LF!H33+FaF!H33+FF!H33+PrF!H33+FSS!H33+PřF!H33+FI!H33+PdF!H33+FSpS!H33+ESF!H33</f>
        <v>0</v>
      </c>
      <c r="I33" s="841">
        <f>LF!I33+FaF!I33+FF!I33+PrF!I33+FSS!I33+PřF!I33+FI!I33+PdF!I33+FSpS!I33+ESF!I33</f>
        <v>0</v>
      </c>
      <c r="J33" s="841">
        <f>LF!J33+FaF!J33+FF!J33+PrF!J33+FSS!J33+PřF!J33+FI!J33+PdF!J33+FSpS!J33+ESF!J33</f>
        <v>0</v>
      </c>
      <c r="K33" s="841"/>
      <c r="L33" s="841">
        <f>LF!L33+FaF!L33+FF!L33+PrF!L33+FSS!L33+PřF!L33+FI!L33+PdF!L33+FSpS!L33+ESF!L33</f>
        <v>0</v>
      </c>
      <c r="M33" s="841">
        <f>LF!M33+FaF!M33+FF!M33+PrF!M33+FSS!M33+PřF!M33+FI!M33+PdF!M33+FSpS!M33+ESF!M33</f>
        <v>0</v>
      </c>
      <c r="N33" s="1121">
        <f>LF!N33+FaF!N33+FF!N33+PrF!N33+FSS!N33+PřF!N33+FI!N33+PdF!N33+FSpS!N33+ESF!N33</f>
        <v>0</v>
      </c>
      <c r="O33" s="609"/>
      <c r="P33" s="814"/>
      <c r="Q33" s="1122"/>
      <c r="R33" s="1123"/>
      <c r="S33" s="814">
        <f>LF!S33+FaF!S33+FF!S33+PrF!S33+FSS!S33+PřF!S33+FI!S33+PdF!S33+FSpS!S33+ESF!S33</f>
        <v>0</v>
      </c>
      <c r="T33" s="824"/>
      <c r="U33" s="814">
        <f>LF!U33+FaF!U33+FF!U33+PrF!U33+FSS!U33+PřF!U33+FI!U33+PdF!U33+FSpS!U33+ESF!U33</f>
        <v>0</v>
      </c>
      <c r="V33" s="1120">
        <v>0</v>
      </c>
    </row>
    <row r="34" spans="1:25" s="14" customFormat="1" ht="11.4" x14ac:dyDescent="0.2">
      <c r="A34" s="11"/>
      <c r="B34" s="19" t="s">
        <v>36</v>
      </c>
      <c r="C34" s="19"/>
      <c r="D34" s="19"/>
      <c r="E34" s="91">
        <v>30</v>
      </c>
      <c r="F34" s="814">
        <f t="shared" si="4"/>
        <v>20262</v>
      </c>
      <c r="G34" s="849">
        <f>LF!G34+FaF!G34+FF!G34+PrF!G34+FSS!G34+PřF!G34+FI!G34+PdF!G34+FSpS!G34+ESF!G34</f>
        <v>18367</v>
      </c>
      <c r="H34" s="855">
        <f>LF!H34+FaF!H34+FF!H34+PrF!H34+FSS!H34+PřF!H34+FI!H34+PdF!H34+FSpS!H34+ESF!H34</f>
        <v>0</v>
      </c>
      <c r="I34" s="841">
        <f>LF!I34+FaF!I34+FF!I34+PrF!I34+FSS!I34+PřF!I34+FI!I34+PdF!I34+FSpS!I34+ESF!I34</f>
        <v>1895</v>
      </c>
      <c r="J34" s="841">
        <f>LF!J34+FaF!J34+FF!J34+PrF!J34+FSS!J34+PřF!J34+FI!J34+PdF!J34+FSpS!J34+ESF!J34</f>
        <v>0</v>
      </c>
      <c r="K34" s="841"/>
      <c r="L34" s="841">
        <f>LF!L34+FaF!L34+FF!L34+PrF!L34+FSS!L34+PřF!L34+FI!L34+PdF!L34+FSpS!L34+ESF!L34</f>
        <v>0</v>
      </c>
      <c r="M34" s="841">
        <f>LF!M34+FaF!M34+FF!M34+PrF!M34+FSS!M34+PřF!M34+FI!M34+PdF!M34+FSpS!M34+ESF!M34</f>
        <v>0</v>
      </c>
      <c r="N34" s="1121">
        <f>LF!N34+FaF!N34+FF!N34+PrF!N34+FSS!N34+PřF!N34+FI!N34+PdF!N34+FSpS!N34+ESF!N34</f>
        <v>0</v>
      </c>
      <c r="O34" s="609"/>
      <c r="P34" s="814"/>
      <c r="Q34" s="1122"/>
      <c r="R34" s="1123"/>
      <c r="S34" s="814">
        <f>LF!S34+FaF!S34+FF!S34+PrF!S34+FSS!S34+PřF!S34+FI!S34+PdF!S34+FSpS!S34+ESF!S34</f>
        <v>19686.286370000002</v>
      </c>
      <c r="T34" s="824"/>
      <c r="U34" s="814">
        <f>LF!U34+FaF!U34+FF!U34+PrF!U34+FSS!U34+PřF!U34+FI!U34+PdF!U34+FSpS!U34+ESF!U34</f>
        <v>17111</v>
      </c>
      <c r="V34" s="1120">
        <v>16388.34592</v>
      </c>
    </row>
    <row r="35" spans="1:25" s="328" customFormat="1" ht="11.4" x14ac:dyDescent="0.2">
      <c r="A35" s="317"/>
      <c r="B35" s="318" t="s">
        <v>171</v>
      </c>
      <c r="C35" s="318"/>
      <c r="D35" s="318"/>
      <c r="E35" s="319">
        <v>31</v>
      </c>
      <c r="F35" s="1124">
        <f t="shared" si="4"/>
        <v>62307.553</v>
      </c>
      <c r="G35" s="862">
        <f>LF!G35+FaF!G35+FF!G35+PrF!G35+FSS!G35+PřF!G35+FI!G35+PdF!G35+FSpS!G35+ESF!G35</f>
        <v>62307.553</v>
      </c>
      <c r="H35" s="863">
        <f>LF!H35+FaF!H35+FF!H35+PrF!H35+FSS!H35+PřF!H35+FI!H35+PdF!H35+FSpS!H35+ESF!H35</f>
        <v>0</v>
      </c>
      <c r="I35" s="864">
        <f>LF!I35+FaF!I35+FF!I35+PrF!I35+FSS!I35+PřF!I35+FI!I35+PdF!I35+FSpS!I35+ESF!I35</f>
        <v>0</v>
      </c>
      <c r="J35" s="864">
        <f>LF!J35+FaF!J35+FF!J35+PrF!J35+FSS!J35+PřF!J35+FI!J35+PdF!J35+FSpS!J35+ESF!J35</f>
        <v>0</v>
      </c>
      <c r="K35" s="864"/>
      <c r="L35" s="864">
        <f>LF!L35+FaF!L35+FF!L35+PrF!L35+FSS!L35+PřF!L35+FI!L35+PdF!L35+FSpS!L35+ESF!L35</f>
        <v>0</v>
      </c>
      <c r="M35" s="864">
        <f>LF!M35+FaF!M35+FF!M35+PrF!M35+FSS!M35+PřF!M35+FI!M35+PdF!M35+FSpS!M35+ESF!M35</f>
        <v>0</v>
      </c>
      <c r="N35" s="1125">
        <f>LF!N35+FaF!N35+FF!N35+PrF!N35+FSS!N35+PřF!N35+FI!N35+PdF!N35+FSpS!N35+ESF!N35</f>
        <v>0</v>
      </c>
      <c r="O35" s="609"/>
      <c r="P35" s="821"/>
      <c r="Q35" s="1126"/>
      <c r="R35" s="821"/>
      <c r="S35" s="821">
        <f>LF!S35+FaF!S35+FF!S35+PrF!S35+FSS!S35+PřF!S35+FI!S35+PdF!S35+FSpS!S35+ESF!S35</f>
        <v>92756.847289999991</v>
      </c>
      <c r="T35" s="824"/>
      <c r="U35" s="821">
        <f>LF!U35+FaF!U35+FF!U35+PrF!U35+FSS!U35+PřF!U35+FI!U35+PdF!U35+FSpS!U35+ESF!U35</f>
        <v>134122</v>
      </c>
      <c r="V35" s="821">
        <v>128552.87718999998</v>
      </c>
    </row>
    <row r="36" spans="1:25" s="14" customFormat="1" ht="11.4" x14ac:dyDescent="0.2">
      <c r="A36" s="11"/>
      <c r="B36" s="19" t="s">
        <v>53</v>
      </c>
      <c r="C36" s="19"/>
      <c r="D36" s="19"/>
      <c r="E36" s="91">
        <v>32</v>
      </c>
      <c r="F36" s="814">
        <f t="shared" si="4"/>
        <v>28819.309840000002</v>
      </c>
      <c r="G36" s="849">
        <f>LF!G36+FaF!G36+FF!G36+PrF!G36+FSS!G36+PřF!G36+FI!G36+PdF!G36+FSpS!G36+ESF!G36</f>
        <v>20595</v>
      </c>
      <c r="H36" s="855">
        <f>LF!H36+FaF!H36+FF!H36+PrF!H36+FSS!H36+PřF!H36+FI!H36+PdF!H36+FSpS!H36+ESF!H36</f>
        <v>0</v>
      </c>
      <c r="I36" s="841">
        <f>LF!I36+FaF!I36+FF!I36+PrF!I36+FSS!I36+PřF!I36+FI!I36+PdF!I36+FSpS!I36+ESF!I36</f>
        <v>8224.3098399999999</v>
      </c>
      <c r="J36" s="841">
        <f>LF!J36+FaF!J36+FF!J36+PrF!J36+FSS!J36+PřF!J36+FI!J36+PdF!J36+FSpS!J36+ESF!J36</f>
        <v>0</v>
      </c>
      <c r="K36" s="841"/>
      <c r="L36" s="841">
        <f>LF!L36+FaF!L36+FF!L36+PrF!L36+FSS!L36+PřF!L36+FI!L36+PdF!L36+FSpS!L36+ESF!L36</f>
        <v>0</v>
      </c>
      <c r="M36" s="841">
        <f>LF!M36+FaF!M36+FF!M36+PrF!M36+FSS!M36+PřF!M36+FI!M36+PdF!M36+FSpS!M36+ESF!M36</f>
        <v>0</v>
      </c>
      <c r="N36" s="1121">
        <f>LF!N36+FaF!N36+FF!N36+PrF!N36+FSS!N36+PřF!N36+FI!N36+PdF!N36+FSpS!N36+ESF!N36</f>
        <v>0</v>
      </c>
      <c r="O36" s="609"/>
      <c r="P36" s="814"/>
      <c r="Q36" s="1122"/>
      <c r="R36" s="1123"/>
      <c r="S36" s="814">
        <f>LF!S36+FaF!S36+FF!S36+PrF!S36+FSS!S36+PřF!S36+FI!S36+PdF!S36+FSpS!S36+ESF!S36</f>
        <v>38542.90393</v>
      </c>
      <c r="T36" s="824"/>
      <c r="U36" s="814">
        <f>LF!U36+FaF!U36+FF!U36+PrF!U36+FSS!U36+PřF!U36+FI!U36+PdF!U36+FSpS!U36+ESF!U36</f>
        <v>38001.887999999999</v>
      </c>
      <c r="V36" s="1120">
        <v>63306.809270000005</v>
      </c>
    </row>
    <row r="37" spans="1:25" s="14" customFormat="1" ht="11.4" x14ac:dyDescent="0.2">
      <c r="A37" s="11"/>
      <c r="B37" s="19" t="s">
        <v>128</v>
      </c>
      <c r="C37" s="19"/>
      <c r="D37" s="19"/>
      <c r="E37" s="91">
        <v>33</v>
      </c>
      <c r="F37" s="814">
        <f t="shared" si="4"/>
        <v>705101.02083000005</v>
      </c>
      <c r="G37" s="849">
        <f>LF!G37+FaF!G37+FF!G37+PrF!G37+FSS!G37+PřF!G37+FI!G37+PdF!G37+FSpS!G37+ESF!G37</f>
        <v>693944.30900000001</v>
      </c>
      <c r="H37" s="855">
        <f>LF!H37+FaF!H37+FF!H37+PrF!H37+FSS!H37+PřF!H37+FI!H37+PdF!H37+FSpS!H37+ESF!H37</f>
        <v>0</v>
      </c>
      <c r="I37" s="841">
        <f>LF!I37+FaF!I37+FF!I37+PrF!I37+FSS!I37+PřF!I37+FI!I37+PdF!I37+FSpS!I37+ESF!I37</f>
        <v>11156.71183</v>
      </c>
      <c r="J37" s="841">
        <f>LF!J37+FaF!J37+FF!J37+PrF!J37+FSS!J37+PřF!J37+FI!J37+PdF!J37+FSpS!J37+ESF!J37</f>
        <v>0</v>
      </c>
      <c r="K37" s="841"/>
      <c r="L37" s="841">
        <f>LF!L37+FaF!L37+FF!L37+PrF!L37+FSS!L37+PřF!L37+FI!L37+PdF!L37+FSpS!L37+ESF!L37</f>
        <v>0</v>
      </c>
      <c r="M37" s="841">
        <f>LF!M37+FaF!M37+FF!M37+PrF!M37+FSS!M37+PřF!M37+FI!M37+PdF!M37+FSpS!M37+ESF!M37</f>
        <v>0</v>
      </c>
      <c r="N37" s="1121">
        <f>LF!N37+FaF!N37+FF!N37+PrF!N37+FSS!N37+PřF!N37+FI!N37+PdF!N37+FSpS!N37+ESF!N37</f>
        <v>0</v>
      </c>
      <c r="O37" s="609"/>
      <c r="P37" s="814"/>
      <c r="Q37" s="1122"/>
      <c r="R37" s="1123"/>
      <c r="S37" s="814">
        <f>LF!S37+FaF!S37+FF!S37+PrF!S37+FSS!S37+PřF!S37+FI!S37+PdF!S37+FSpS!S37+ESF!S37</f>
        <v>698526.65702000004</v>
      </c>
      <c r="T37" s="824"/>
      <c r="U37" s="814">
        <f>LF!U37+FaF!U37+FF!U37+PrF!U37+FSS!U37+PřF!U37+FI!U37+PdF!U37+FSpS!U37+ESF!U37</f>
        <v>659734.75099999993</v>
      </c>
      <c r="V37" s="1120">
        <v>605157.15293999994</v>
      </c>
    </row>
    <row r="38" spans="1:25" s="14" customFormat="1" ht="11.4" x14ac:dyDescent="0.2">
      <c r="A38" s="11"/>
      <c r="B38" s="19" t="s">
        <v>55</v>
      </c>
      <c r="C38" s="19"/>
      <c r="D38" s="19"/>
      <c r="E38" s="91">
        <v>34</v>
      </c>
      <c r="F38" s="814">
        <f t="shared" si="4"/>
        <v>698409.45007999998</v>
      </c>
      <c r="G38" s="849">
        <f>LF!G38+FaF!G38+FF!G38+PrF!G38+FSS!G38+PřF!G38+FI!G38+PdF!G38+FSpS!G38+ESF!G38</f>
        <v>681643.10600000003</v>
      </c>
      <c r="H38" s="855">
        <f>LF!H38+FaF!H38+FF!H38+PrF!H38+FSS!H38+PřF!H38+FI!H38+PdF!H38+FSpS!H38+ESF!H38</f>
        <v>0</v>
      </c>
      <c r="I38" s="841">
        <f>LF!I38+FaF!I38+FF!I38+PrF!I38+FSS!I38+PřF!I38+FI!I38+PdF!I38+FSpS!I38+ESF!I38</f>
        <v>16766.344080000003</v>
      </c>
      <c r="J38" s="841">
        <f>LF!J38+FaF!J38+FF!J38+PrF!J38+FSS!J38+PřF!J38+FI!J38+PdF!J38+FSpS!J38+ESF!J38</f>
        <v>0</v>
      </c>
      <c r="K38" s="841"/>
      <c r="L38" s="841">
        <f>LF!L38+FaF!L38+FF!L38+PrF!L38+FSS!L38+PřF!L38+FI!L38+PdF!L38+FSpS!L38+ESF!L38</f>
        <v>0</v>
      </c>
      <c r="M38" s="841">
        <f>LF!M38+FaF!M38+FF!M38+PrF!M38+FSS!M38+PřF!M38+FI!M38+PdF!M38+FSpS!M38+ESF!M38</f>
        <v>0</v>
      </c>
      <c r="N38" s="1121">
        <f>LF!N38+FaF!N38+FF!N38+PrF!N38+FSS!N38+PřF!N38+FI!N38+PdF!N38+FSpS!N38+ESF!N38</f>
        <v>0</v>
      </c>
      <c r="O38" s="609"/>
      <c r="P38" s="814"/>
      <c r="Q38" s="1122"/>
      <c r="R38" s="1123"/>
      <c r="S38" s="814">
        <f>LF!S38+FaF!S38+FF!S38+PrF!S38+FSS!S38+PřF!S38+FI!S38+PdF!S38+FSpS!S38+ESF!S38</f>
        <v>625197.75456999999</v>
      </c>
      <c r="T38" s="824"/>
      <c r="U38" s="814">
        <f>LF!U38+FaF!U38+FF!U38+PrF!U38+FSS!U38+PřF!U38+FI!U38+PdF!U38+FSpS!U38+ESF!U38</f>
        <v>604633.61028000002</v>
      </c>
      <c r="V38" s="1120">
        <v>645677.97533000004</v>
      </c>
    </row>
    <row r="39" spans="1:25" s="328" customFormat="1" ht="11.4" x14ac:dyDescent="0.2">
      <c r="A39" s="317"/>
      <c r="B39" s="318" t="s">
        <v>147</v>
      </c>
      <c r="C39" s="318"/>
      <c r="D39" s="318"/>
      <c r="E39" s="319">
        <v>35</v>
      </c>
      <c r="F39" s="1124">
        <f t="shared" si="4"/>
        <v>502074.69206999999</v>
      </c>
      <c r="G39" s="862">
        <f>LF!G39+FaF!G39+FF!G39+PrF!G39+FSS!G39+PřF!G39+FI!G39+PdF!G39+FSpS!G39+ESF!G39</f>
        <v>322198.66399999999</v>
      </c>
      <c r="H39" s="863">
        <f>LF!H39+FaF!H39+FF!H39+PrF!H39+FSS!H39+PřF!H39+FI!H39+PdF!H39+FSpS!H39+ESF!H39</f>
        <v>0</v>
      </c>
      <c r="I39" s="864">
        <f>LF!I39+FaF!I39+FF!I39+PrF!I39+FSS!I39+PřF!I39+FI!I39+PdF!I39+FSpS!I39+ESF!I39</f>
        <v>179876.02807</v>
      </c>
      <c r="J39" s="864">
        <f>LF!J39+FaF!J39+FF!J39+PrF!J39+FSS!J39+PřF!J39+FI!J39+PdF!J39+FSpS!J39+ESF!J39</f>
        <v>0</v>
      </c>
      <c r="K39" s="864"/>
      <c r="L39" s="864">
        <f>LF!L39+FaF!L39+FF!L39+PrF!L39+FSS!L39+PřF!L39+FI!L39+PdF!L39+FSpS!L39+ESF!L39</f>
        <v>0</v>
      </c>
      <c r="M39" s="864">
        <f>LF!M39+FaF!M39+FF!M39+PrF!M39+FSS!M39+PřF!M39+FI!M39+PdF!M39+FSpS!M39+ESF!M39</f>
        <v>0</v>
      </c>
      <c r="N39" s="1125">
        <f>LF!N39+FaF!N39+FF!N39+PrF!N39+FSS!N39+PřF!N39+FI!N39+PdF!N39+FSpS!N39+ESF!N39</f>
        <v>0</v>
      </c>
      <c r="O39" s="609"/>
      <c r="P39" s="821"/>
      <c r="Q39" s="1126"/>
      <c r="R39" s="821"/>
      <c r="S39" s="821">
        <f>LF!S39+FaF!S39+FF!S39+PrF!S39+FSS!S39+PřF!S39+FI!S39+PdF!S39+FSpS!S39+ESF!S39</f>
        <v>322667.87465000001</v>
      </c>
      <c r="T39" s="824"/>
      <c r="U39" s="821">
        <f>LF!U39+FaF!U39+FF!U39+PrF!U39+FSS!U39+PřF!U39+FI!U39+PdF!U39+FSpS!U39+ESF!U39</f>
        <v>371236.93943000003</v>
      </c>
      <c r="V39" s="821">
        <v>434667.60696000006</v>
      </c>
    </row>
    <row r="40" spans="1:25" s="14" customFormat="1" ht="11.4" x14ac:dyDescent="0.2">
      <c r="A40" s="11"/>
      <c r="B40" s="19" t="s">
        <v>56</v>
      </c>
      <c r="C40" s="19"/>
      <c r="D40" s="19"/>
      <c r="E40" s="91">
        <v>36</v>
      </c>
      <c r="F40" s="814">
        <f t="shared" si="4"/>
        <v>138782.39238999999</v>
      </c>
      <c r="G40" s="849">
        <f>LF!G40+FaF!G40+FF!G40+PrF!G40+FSS!G40+PřF!G40+FI!G40+PdF!G40+FSpS!G40+ESF!G40</f>
        <v>135292</v>
      </c>
      <c r="H40" s="855">
        <f>LF!H40+FaF!H40+FF!H40+PrF!H40+FSS!H40+PřF!H40+FI!H40+PdF!H40+FSpS!H40+ESF!H40</f>
        <v>0</v>
      </c>
      <c r="I40" s="841">
        <f>LF!I40+FaF!I40+FF!I40+PrF!I40+FSS!I40+PřF!I40+FI!I40+PdF!I40+FSpS!I40+ESF!I40</f>
        <v>3490.39239</v>
      </c>
      <c r="J40" s="841">
        <f>LF!J40+FaF!J40+FF!J40+PrF!J40+FSS!J40+PřF!J40+FI!J40+PdF!J40+FSpS!J40+ESF!J40</f>
        <v>0</v>
      </c>
      <c r="K40" s="841"/>
      <c r="L40" s="841">
        <f>LF!L40+FaF!L40+FF!L40+PrF!L40+FSS!L40+PřF!L40+FI!L40+PdF!L40+FSpS!L40+ESF!L40</f>
        <v>0</v>
      </c>
      <c r="M40" s="841">
        <f>LF!M40+FaF!M40+FF!M40+PrF!M40+FSS!M40+PřF!M40+FI!M40+PdF!M40+FSpS!M40+ESF!M40</f>
        <v>0</v>
      </c>
      <c r="N40" s="1121">
        <f>LF!N40+FaF!N40+FF!N40+PrF!N40+FSS!N40+PřF!N40+FI!N40+PdF!N40+FSpS!N40+ESF!N40</f>
        <v>0</v>
      </c>
      <c r="O40" s="609"/>
      <c r="P40" s="814"/>
      <c r="Q40" s="1122"/>
      <c r="R40" s="1123"/>
      <c r="S40" s="814">
        <f>LF!S40+FaF!S40+FF!S40+PrF!S40+FSS!S40+PřF!S40+FI!S40+PdF!S40+FSpS!S40+ESF!S40</f>
        <v>138537.10771000001</v>
      </c>
      <c r="T40" s="824"/>
      <c r="U40" s="814">
        <f>LF!U40+FaF!U40+FF!U40+PrF!U40+FSS!U40+PřF!U40+FI!U40+PdF!U40+FSpS!U40+ESF!U40</f>
        <v>99889.410080000001</v>
      </c>
      <c r="V40" s="1120">
        <v>127141.19340999999</v>
      </c>
    </row>
    <row r="41" spans="1:25" s="14" customFormat="1" ht="11.4" x14ac:dyDescent="0.2">
      <c r="A41" s="11"/>
      <c r="B41" s="19" t="s">
        <v>57</v>
      </c>
      <c r="C41" s="19"/>
      <c r="D41" s="19"/>
      <c r="E41" s="91">
        <v>37</v>
      </c>
      <c r="F41" s="814">
        <f t="shared" si="4"/>
        <v>571071.93688200007</v>
      </c>
      <c r="G41" s="849">
        <f>LF!G41+FaF!G41+FF!G41+PrF!G41+FSS!G41+PřF!G41+FI!G41+PdF!G41+FSpS!G41+ESF!G41</f>
        <v>564351.03567200003</v>
      </c>
      <c r="H41" s="855">
        <f>LF!H41+FaF!H41+FF!H41+PrF!H41+FSS!H41+PřF!H41+FI!H41+PdF!H41+FSpS!H41+ESF!H41</f>
        <v>0</v>
      </c>
      <c r="I41" s="841">
        <f>LF!I41+FaF!I41+FF!I41+PrF!I41+FSS!I41+PřF!I41+FI!I41+PdF!I41+FSpS!I41+ESF!I41</f>
        <v>6720.90121</v>
      </c>
      <c r="J41" s="841">
        <f>LF!J41+FaF!J41+FF!J41+PrF!J41+FSS!J41+PřF!J41+FI!J41+PdF!J41+FSpS!J41+ESF!J41</f>
        <v>0</v>
      </c>
      <c r="K41" s="841"/>
      <c r="L41" s="841">
        <f>LF!L41+FaF!L41+FF!L41+PrF!L41+FSS!L41+PřF!L41+FI!L41+PdF!L41+FSpS!L41+ESF!L41</f>
        <v>0</v>
      </c>
      <c r="M41" s="841">
        <f>LF!M41+FaF!M41+FF!M41+PrF!M41+FSS!M41+PřF!M41+FI!M41+PdF!M41+FSpS!M41+ESF!M41</f>
        <v>0</v>
      </c>
      <c r="N41" s="1121">
        <f>LF!N41+FaF!N41+FF!N41+PrF!N41+FSS!N41+PřF!N41+FI!N41+PdF!N41+FSpS!N41+ESF!N41</f>
        <v>0</v>
      </c>
      <c r="O41" s="609"/>
      <c r="P41" s="814"/>
      <c r="Q41" s="1122"/>
      <c r="R41" s="1123"/>
      <c r="S41" s="814">
        <f>LF!S41+FaF!S41+FF!S41+PrF!S41+FSS!S41+PřF!S41+FI!S41+PdF!S41+FSpS!S41+ESF!S41</f>
        <v>607886.17726999999</v>
      </c>
      <c r="T41" s="824"/>
      <c r="U41" s="814">
        <f>LF!U41+FaF!U41+FF!U41+PrF!U41+FSS!U41+PřF!U41+FI!U41+PdF!U41+FSpS!U41+ESF!U41</f>
        <v>610140.12698000006</v>
      </c>
      <c r="V41" s="1120">
        <v>630754.10638999997</v>
      </c>
    </row>
    <row r="42" spans="1:25" s="14" customFormat="1" ht="11.4" x14ac:dyDescent="0.2">
      <c r="A42" s="11"/>
      <c r="B42" s="19" t="s">
        <v>58</v>
      </c>
      <c r="C42" s="19"/>
      <c r="D42" s="19"/>
      <c r="E42" s="91">
        <v>38</v>
      </c>
      <c r="F42" s="814">
        <f t="shared" si="4"/>
        <v>260513.84100000001</v>
      </c>
      <c r="G42" s="849">
        <f>LF!G42+FaF!G42+FF!G42+PrF!G42+FSS!G42+PřF!G42+FI!G42+PdF!G42+FSpS!G42+ESF!G42</f>
        <v>3500</v>
      </c>
      <c r="H42" s="855">
        <f>LF!H42+FaF!H42+FF!H42+PrF!H42+FSS!H42+PřF!H42+FI!H42+PdF!H42+FSpS!H42+ESF!H42</f>
        <v>177966.84100000001</v>
      </c>
      <c r="I42" s="841">
        <f>LF!I42+FaF!I42+FF!I42+PrF!I42+FSS!I42+PřF!I42+FI!I42+PdF!I42+FSpS!I42+ESF!I42</f>
        <v>0</v>
      </c>
      <c r="J42" s="841">
        <f>LF!J42+FaF!J42+FF!J42+PrF!J42+FSS!J42+PřF!J42+FI!J42+PdF!J42+FSpS!J42+ESF!J42</f>
        <v>5895</v>
      </c>
      <c r="K42" s="841"/>
      <c r="L42" s="841">
        <f>LF!L42+FaF!L42+FF!L42+PrF!L42+FSS!L42+PřF!L42+FI!L42+PdF!L42+FSpS!L42+ESF!L42</f>
        <v>15796</v>
      </c>
      <c r="M42" s="841">
        <f>LF!M42+FaF!M42+FF!M42+PrF!M42+FSS!M42+PřF!M42+FI!M42+PdF!M42+FSpS!M42+ESF!M42</f>
        <v>57356</v>
      </c>
      <c r="N42" s="1121">
        <f>LF!N42+FaF!N42+FF!N42+PrF!N42+FSS!N42+PřF!N42+FI!N42+PdF!N42+FSpS!N42+ESF!N42</f>
        <v>0</v>
      </c>
      <c r="O42" s="609"/>
      <c r="P42" s="814"/>
      <c r="Q42" s="1122"/>
      <c r="R42" s="1123"/>
      <c r="S42" s="814">
        <f>LF!S42+FaF!S42+FF!S42+PrF!S42+FSS!S42+PřF!S42+FI!S42+PdF!S42+FSpS!S42+ESF!S42</f>
        <v>194349.32287999999</v>
      </c>
      <c r="T42" s="824"/>
      <c r="U42" s="814">
        <f>LF!U42+FaF!U42+FF!U42+PrF!U42+FSS!U42+PřF!U42+FI!U42+PdF!U42+FSpS!U42+ESF!U42</f>
        <v>244380.30000000002</v>
      </c>
      <c r="V42" s="1120">
        <v>214062.93174999999</v>
      </c>
    </row>
    <row r="43" spans="1:25" s="14" customFormat="1" ht="11.4" x14ac:dyDescent="0.2">
      <c r="A43" s="24"/>
      <c r="B43" s="25" t="s">
        <v>46</v>
      </c>
      <c r="C43" s="25"/>
      <c r="D43" s="25"/>
      <c r="E43" s="92">
        <v>39</v>
      </c>
      <c r="F43" s="814">
        <f t="shared" si="4"/>
        <v>95314.418099500006</v>
      </c>
      <c r="G43" s="1087">
        <f>LF!G43+FaF!G43+FF!G43+PrF!G43+FSS!G43+PřF!G43+FI!G43+PdF!G43+FSpS!G43+ESF!G43</f>
        <v>95314.418099500006</v>
      </c>
      <c r="H43" s="1088">
        <f>LF!H43+FaF!H43+FF!H43+PrF!H43+FSS!H43+PřF!H43+FI!H43+PdF!H43+FSpS!H43+ESF!H43</f>
        <v>0</v>
      </c>
      <c r="I43" s="1089">
        <f>LF!I43+FaF!I43+FF!I43+PrF!I43+FSS!I43+PřF!I43+FI!I43+PdF!I43+FSpS!I43+ESF!I43</f>
        <v>0</v>
      </c>
      <c r="J43" s="1089">
        <f>LF!J43+FaF!J43+FF!J43+PrF!J43+FSS!J43+PřF!J43+FI!J43+PdF!J43+FSpS!J43+ESF!J43</f>
        <v>0</v>
      </c>
      <c r="K43" s="1089"/>
      <c r="L43" s="1089">
        <f>LF!L43+FaF!L43+FF!L43+PrF!L43+FSS!L43+PřF!L43+FI!L43+PdF!L43+FSpS!L43+ESF!L43</f>
        <v>0</v>
      </c>
      <c r="M43" s="1089">
        <f>LF!M43+FaF!M43+FF!M43+PrF!M43+FSS!M43+PřF!M43+FI!M43+PdF!M43+FSpS!M43+ESF!M43</f>
        <v>0</v>
      </c>
      <c r="N43" s="1127">
        <f>LF!N43+FaF!N43+FF!N43+PrF!N43+FSS!N43+PřF!N43+FI!N43+PdF!N43+FSpS!N43+ESF!N43</f>
        <v>0</v>
      </c>
      <c r="O43" s="1092"/>
      <c r="P43" s="1092"/>
      <c r="Q43" s="1128"/>
      <c r="R43" s="1129"/>
      <c r="S43" s="1094">
        <f>LF!S43+FaF!S43+FF!S43+PrF!S43+FSS!S43+PřF!S43+FI!S43+PdF!S43+FSpS!S43+ESF!S43</f>
        <v>94765.015929999994</v>
      </c>
      <c r="T43" s="824"/>
      <c r="U43" s="1094">
        <f>LF!U43+FaF!U43+FF!U43+PrF!U43+FSS!U43+PřF!U43+FI!U43+PdF!U43+FSpS!U43+ESF!U43</f>
        <v>99120.879329999661</v>
      </c>
      <c r="V43" s="1130">
        <v>103785.22211999966</v>
      </c>
    </row>
    <row r="44" spans="1:25" s="14" customFormat="1" ht="12" thickBot="1" x14ac:dyDescent="0.25">
      <c r="A44" s="27" t="s">
        <v>175</v>
      </c>
      <c r="B44" s="28"/>
      <c r="C44" s="28"/>
      <c r="D44" s="28"/>
      <c r="E44" s="90">
        <v>40</v>
      </c>
      <c r="F44" s="834">
        <f t="shared" ref="F44:S44" si="5">F29+F33+F37+F41+F42+F43-F6-F27</f>
        <v>36625.093709700159</v>
      </c>
      <c r="G44" s="1131">
        <f t="shared" si="5"/>
        <v>36624.993709700531</v>
      </c>
      <c r="H44" s="1132">
        <f t="shared" si="5"/>
        <v>0</v>
      </c>
      <c r="I44" s="1097">
        <f t="shared" si="5"/>
        <v>0.10000000000218279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8">
        <f t="shared" si="5"/>
        <v>0</v>
      </c>
      <c r="O44" s="834">
        <f t="shared" si="5"/>
        <v>0</v>
      </c>
      <c r="P44" s="834">
        <f t="shared" si="5"/>
        <v>0</v>
      </c>
      <c r="Q44" s="1133">
        <f t="shared" si="5"/>
        <v>0</v>
      </c>
      <c r="R44" s="834">
        <f t="shared" si="5"/>
        <v>0</v>
      </c>
      <c r="S44" s="834">
        <f t="shared" si="5"/>
        <v>53140.807309999349</v>
      </c>
      <c r="T44" s="824"/>
      <c r="U44" s="834">
        <f>U29+U33+U37+U41+U42+U43-U6-U27</f>
        <v>38817.861023988371</v>
      </c>
      <c r="V44" s="834">
        <f>V29+V33+V37+V41+V42+V43-V6-V27</f>
        <v>53712.149339998417</v>
      </c>
    </row>
    <row r="45" spans="1:25" ht="13.8" thickBot="1" x14ac:dyDescent="0.3">
      <c r="A45" s="22" t="s">
        <v>174</v>
      </c>
      <c r="B45" s="23"/>
      <c r="C45" s="23"/>
      <c r="D45" s="23"/>
      <c r="E45" s="93">
        <v>41</v>
      </c>
      <c r="F45" s="586">
        <f t="shared" ref="F45:P45" si="6">F28-F5</f>
        <v>36625.093709700741</v>
      </c>
      <c r="G45" s="794">
        <f t="shared" si="6"/>
        <v>36624.993709700182</v>
      </c>
      <c r="H45" s="796">
        <f t="shared" si="6"/>
        <v>0</v>
      </c>
      <c r="I45" s="797">
        <f t="shared" si="6"/>
        <v>0.10000000000582077</v>
      </c>
      <c r="J45" s="797">
        <f t="shared" si="6"/>
        <v>0</v>
      </c>
      <c r="K45" s="797">
        <f t="shared" si="6"/>
        <v>0</v>
      </c>
      <c r="L45" s="797">
        <f t="shared" si="6"/>
        <v>0</v>
      </c>
      <c r="M45" s="797">
        <f t="shared" si="6"/>
        <v>0</v>
      </c>
      <c r="N45" s="903">
        <f>N28-N5</f>
        <v>0</v>
      </c>
      <c r="O45" s="586">
        <f t="shared" si="6"/>
        <v>0</v>
      </c>
      <c r="P45" s="586">
        <f t="shared" si="6"/>
        <v>0</v>
      </c>
      <c r="Q45" s="798"/>
      <c r="R45" s="798">
        <f>R28-R5</f>
        <v>0</v>
      </c>
      <c r="S45" s="586">
        <f>S28-S5</f>
        <v>53136.338320000097</v>
      </c>
      <c r="T45" s="815"/>
      <c r="U45" s="586">
        <f>U28-U5</f>
        <v>38817.861023988575</v>
      </c>
      <c r="V45" s="586">
        <f>V28-V5</f>
        <v>53750.13968999777</v>
      </c>
      <c r="Y45" s="255"/>
    </row>
    <row r="46" spans="1:25" ht="15.75" customHeight="1" x14ac:dyDescent="0.25">
      <c r="A46" s="29"/>
      <c r="C46" s="29"/>
      <c r="D46" s="29"/>
      <c r="E46" s="646" t="s">
        <v>168</v>
      </c>
      <c r="F46" s="610"/>
      <c r="G46" s="610"/>
      <c r="H46" s="827">
        <f>LF!H46+FF!H46+PrF!H46+FSS!H46+PřF!H46+FI!H46+PdF!H46+FSpS!H46+ESF!H46</f>
        <v>442909.18231</v>
      </c>
      <c r="I46" s="827">
        <f>LF!I46+FF!I46+PrF!I46+FSS!I46+PřF!I46+FI!I46+PdF!I46+FSpS!I46+ESF!I46</f>
        <v>50442.208220000008</v>
      </c>
      <c r="J46" s="827">
        <f>LF!J46+FF!J46+PrF!J46+FSS!J46+PřF!J46+FI!J46+PdF!J46+FSpS!J46+ESF!J46</f>
        <v>30812.053949999998</v>
      </c>
      <c r="K46" s="827">
        <f>LF!K46+FF!K46+PrF!K46+FSS!K46+PřF!K46+FI!K46+PdF!K46+FSpS!K46+ESF!K46</f>
        <v>85109.730909999998</v>
      </c>
      <c r="L46" s="827">
        <f>LF!L46+FF!L46+PrF!L46+FSS!L46+PřF!L46+FI!L46+PdF!L46+FSpS!L46+ESF!L46</f>
        <v>29442.590709999997</v>
      </c>
      <c r="M46" s="827">
        <f>LF!M46+FF!M46+PrF!M46+FSS!M46+PřF!M46+FI!M46+PdF!M46+FSpS!M46+ESF!M46</f>
        <v>102436.96637000001</v>
      </c>
      <c r="N46" s="828"/>
      <c r="O46" s="610"/>
      <c r="P46" s="904"/>
      <c r="Q46" s="829"/>
      <c r="R46" s="875"/>
      <c r="S46" s="610"/>
      <c r="T46" s="610"/>
      <c r="U46" s="610"/>
      <c r="V46" s="610"/>
      <c r="W46" s="610"/>
    </row>
    <row r="47" spans="1:25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f>LF!F47+FF!F47+PrF!F47+FSS!F47+PřF!F47+FI!F47+PdF!F47+FSpS!F47+ESF!F47</f>
        <v>49503</v>
      </c>
      <c r="G47" s="30"/>
    </row>
    <row r="48" spans="1:25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f>LF!F48+FF!F48+PrF!F48+FSS!F48+PřF!F48+FI!F48+PdF!F48+FSpS!F48+ESF!F48</f>
        <v>35600</v>
      </c>
      <c r="G48" s="30"/>
    </row>
  </sheetData>
  <mergeCells count="6">
    <mergeCell ref="A3:D3"/>
    <mergeCell ref="C4:D4"/>
    <mergeCell ref="T3:T4"/>
    <mergeCell ref="A47:D47"/>
    <mergeCell ref="A48:E48"/>
    <mergeCell ref="H3:N3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showGridLines="0" workbookViewId="0"/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customWidth="1"/>
    <col min="6" max="7" width="10.44140625" customWidth="1"/>
    <col min="8" max="14" width="6.5546875" customWidth="1"/>
    <col min="15" max="18" width="8.5546875" hidden="1" customWidth="1"/>
    <col min="19" max="19" width="10.44140625" style="29" customWidth="1"/>
    <col min="20" max="20" width="2" style="163" customWidth="1"/>
    <col min="21" max="21" width="10.44140625" customWidth="1"/>
    <col min="22" max="22" width="10.44140625" style="29" customWidth="1"/>
    <col min="24" max="24" width="9" bestFit="1" customWidth="1"/>
  </cols>
  <sheetData>
    <row r="1" spans="1:22" x14ac:dyDescent="0.25">
      <c r="E1" s="1297"/>
      <c r="F1" s="29"/>
      <c r="G1" s="29"/>
      <c r="H1" s="29"/>
      <c r="I1" s="29"/>
      <c r="J1" s="29"/>
      <c r="K1" s="29"/>
      <c r="L1" s="29"/>
      <c r="M1" s="29"/>
      <c r="N1" s="29"/>
      <c r="O1" s="34"/>
      <c r="P1" s="34"/>
      <c r="Q1" s="235"/>
      <c r="R1" s="235"/>
      <c r="S1" s="898"/>
      <c r="T1" s="164"/>
      <c r="U1" s="29"/>
      <c r="V1" s="898"/>
    </row>
    <row r="2" spans="1:22" ht="13.8" thickBot="1" x14ac:dyDescent="0.3">
      <c r="F2" s="29"/>
      <c r="S2" s="898"/>
      <c r="U2" s="29"/>
      <c r="V2" s="898"/>
    </row>
    <row r="3" spans="1:22" ht="16.2" thickBot="1" x14ac:dyDescent="0.35">
      <c r="A3" s="1597" t="s">
        <v>203</v>
      </c>
      <c r="B3" s="1607"/>
      <c r="C3" s="1607"/>
      <c r="D3" s="1608"/>
      <c r="E3" s="1"/>
      <c r="F3" s="299" t="s">
        <v>0</v>
      </c>
      <c r="G3" s="905" t="s">
        <v>159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4" t="s">
        <v>4</v>
      </c>
      <c r="T3" s="587"/>
      <c r="U3" s="1454" t="s">
        <v>0</v>
      </c>
      <c r="V3" s="1454" t="s">
        <v>4</v>
      </c>
    </row>
    <row r="4" spans="1:22" ht="15" customHeight="1" thickBot="1" x14ac:dyDescent="0.3">
      <c r="A4" s="184" t="s">
        <v>109</v>
      </c>
      <c r="B4" s="4"/>
      <c r="C4" s="1600" t="s">
        <v>153</v>
      </c>
      <c r="D4" s="1601"/>
      <c r="E4" s="5" t="s">
        <v>5</v>
      </c>
      <c r="F4" s="300">
        <v>2021</v>
      </c>
      <c r="G4" s="311" t="s">
        <v>8</v>
      </c>
      <c r="H4" s="396" t="s">
        <v>9</v>
      </c>
      <c r="I4" s="44" t="s">
        <v>10</v>
      </c>
      <c r="J4" s="188" t="s">
        <v>11</v>
      </c>
      <c r="K4" s="614" t="s">
        <v>166</v>
      </c>
      <c r="L4" s="44" t="s">
        <v>108</v>
      </c>
      <c r="M4" s="42" t="s">
        <v>12</v>
      </c>
      <c r="N4" s="754" t="s">
        <v>176</v>
      </c>
      <c r="O4" s="300" t="s">
        <v>7</v>
      </c>
      <c r="P4" s="297">
        <v>2011</v>
      </c>
      <c r="Q4" s="45">
        <v>2016</v>
      </c>
      <c r="R4" s="45"/>
      <c r="S4" s="1455">
        <v>2020</v>
      </c>
      <c r="T4" s="587"/>
      <c r="U4" s="1455">
        <v>2020</v>
      </c>
      <c r="V4" s="1455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759499.4</v>
      </c>
      <c r="G5" s="309">
        <f t="shared" si="0"/>
        <v>702374.40000000002</v>
      </c>
      <c r="H5" s="440">
        <f t="shared" si="0"/>
        <v>28243</v>
      </c>
      <c r="I5" s="161">
        <f t="shared" si="0"/>
        <v>23342</v>
      </c>
      <c r="J5" s="616">
        <f t="shared" si="0"/>
        <v>0</v>
      </c>
      <c r="K5" s="616">
        <f t="shared" si="0"/>
        <v>0</v>
      </c>
      <c r="L5" s="161">
        <f t="shared" si="0"/>
        <v>5540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117">
        <f>SUM(S7:S27)</f>
        <v>856377.27834999992</v>
      </c>
      <c r="T5" s="306"/>
      <c r="U5" s="117">
        <f>SUM(U7:U27)</f>
        <v>864914</v>
      </c>
      <c r="V5" s="117">
        <f>SUM(V7:V27)</f>
        <v>1027582.5808499999</v>
      </c>
    </row>
    <row r="6" spans="1:22" s="595" customFormat="1" ht="11.4" x14ac:dyDescent="0.2">
      <c r="A6" s="592" t="s">
        <v>14</v>
      </c>
      <c r="B6" s="593" t="s">
        <v>15</v>
      </c>
      <c r="C6" s="593"/>
      <c r="D6" s="593"/>
      <c r="E6" s="594">
        <v>2</v>
      </c>
      <c r="F6" s="932">
        <f t="shared" ref="F6:M6" si="1">SUM(F7:F17)</f>
        <v>351234</v>
      </c>
      <c r="G6" s="637">
        <f t="shared" si="1"/>
        <v>302366</v>
      </c>
      <c r="H6" s="940">
        <f t="shared" si="1"/>
        <v>28243</v>
      </c>
      <c r="I6" s="935">
        <f t="shared" si="1"/>
        <v>15085</v>
      </c>
      <c r="J6" s="935">
        <f t="shared" si="1"/>
        <v>0</v>
      </c>
      <c r="K6" s="935">
        <f t="shared" si="1"/>
        <v>0</v>
      </c>
      <c r="L6" s="935">
        <f t="shared" si="1"/>
        <v>5540</v>
      </c>
      <c r="M6" s="935">
        <f t="shared" si="1"/>
        <v>0</v>
      </c>
      <c r="N6" s="933">
        <f>SUM(N7:N17)</f>
        <v>0</v>
      </c>
      <c r="O6" s="932">
        <f t="shared" ref="O6:S6" si="2">SUM(O7:O17)</f>
        <v>0</v>
      </c>
      <c r="P6" s="932">
        <f t="shared" si="2"/>
        <v>0</v>
      </c>
      <c r="Q6" s="1101">
        <f t="shared" si="2"/>
        <v>0</v>
      </c>
      <c r="R6" s="932">
        <f t="shared" si="2"/>
        <v>0</v>
      </c>
      <c r="S6" s="932">
        <f t="shared" si="2"/>
        <v>303659.79040999996</v>
      </c>
      <c r="T6" s="953"/>
      <c r="U6" s="932">
        <v>355692</v>
      </c>
      <c r="V6" s="932">
        <v>343409.10029999999</v>
      </c>
    </row>
    <row r="7" spans="1:22" s="595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625">
        <f>SUM(G7:N7)</f>
        <v>50000</v>
      </c>
      <c r="G7" s="621">
        <v>6672</v>
      </c>
      <c r="H7" s="1210">
        <v>28243</v>
      </c>
      <c r="I7" s="624">
        <v>15085</v>
      </c>
      <c r="J7" s="1211"/>
      <c r="K7" s="1211"/>
      <c r="L7" s="624"/>
      <c r="M7" s="624"/>
      <c r="N7" s="1212"/>
      <c r="O7" s="625"/>
      <c r="P7" s="625"/>
      <c r="Q7" s="1213"/>
      <c r="R7" s="1214"/>
      <c r="S7" s="1206">
        <v>52479.012579999995</v>
      </c>
      <c r="T7" s="569"/>
      <c r="U7" s="625">
        <v>48000</v>
      </c>
      <c r="V7" s="1206">
        <v>45904.32849</v>
      </c>
    </row>
    <row r="8" spans="1:22" s="595" customFormat="1" ht="11.4" x14ac:dyDescent="0.2">
      <c r="A8" s="36"/>
      <c r="B8" s="37"/>
      <c r="C8" s="37"/>
      <c r="D8" s="38" t="s">
        <v>18</v>
      </c>
      <c r="E8" s="39">
        <v>4</v>
      </c>
      <c r="F8" s="625">
        <f t="shared" ref="F8:F27" si="3">SUM(G8:N8)</f>
        <v>560</v>
      </c>
      <c r="G8" s="623">
        <v>560</v>
      </c>
      <c r="H8" s="1210">
        <v>0</v>
      </c>
      <c r="I8" s="624">
        <v>0</v>
      </c>
      <c r="J8" s="1211"/>
      <c r="K8" s="1211"/>
      <c r="L8" s="624"/>
      <c r="M8" s="624"/>
      <c r="N8" s="1212"/>
      <c r="O8" s="625"/>
      <c r="P8" s="625"/>
      <c r="Q8" s="1213"/>
      <c r="R8" s="1214"/>
      <c r="S8" s="1206">
        <v>814.66806000000008</v>
      </c>
      <c r="T8" s="569"/>
      <c r="U8" s="625">
        <v>1500</v>
      </c>
      <c r="V8" s="1206">
        <v>1160.3462199999999</v>
      </c>
    </row>
    <row r="9" spans="1:22" s="595" customFormat="1" ht="11.4" x14ac:dyDescent="0.2">
      <c r="A9" s="36"/>
      <c r="B9" s="37"/>
      <c r="C9" s="37"/>
      <c r="D9" s="38" t="s">
        <v>19</v>
      </c>
      <c r="E9" s="39">
        <v>5</v>
      </c>
      <c r="F9" s="625">
        <f t="shared" si="3"/>
        <v>15150</v>
      </c>
      <c r="G9" s="623">
        <v>15150</v>
      </c>
      <c r="H9" s="1210">
        <v>0</v>
      </c>
      <c r="I9" s="624">
        <v>0</v>
      </c>
      <c r="J9" s="1211"/>
      <c r="K9" s="1211"/>
      <c r="L9" s="624"/>
      <c r="M9" s="624"/>
      <c r="N9" s="1212"/>
      <c r="O9" s="625"/>
      <c r="P9" s="625"/>
      <c r="Q9" s="1213"/>
      <c r="R9" s="1214"/>
      <c r="S9" s="1206">
        <v>17793.807639999999</v>
      </c>
      <c r="T9" s="569"/>
      <c r="U9" s="625">
        <v>1600</v>
      </c>
      <c r="V9" s="1206">
        <v>15710.38184</v>
      </c>
    </row>
    <row r="10" spans="1:22" s="595" customFormat="1" ht="11.4" x14ac:dyDescent="0.2">
      <c r="A10" s="36"/>
      <c r="B10" s="37"/>
      <c r="C10" s="37"/>
      <c r="D10" s="38" t="s">
        <v>20</v>
      </c>
      <c r="E10" s="39">
        <v>6</v>
      </c>
      <c r="F10" s="625">
        <f t="shared" si="3"/>
        <v>26500</v>
      </c>
      <c r="G10" s="623">
        <v>26500</v>
      </c>
      <c r="H10" s="1210">
        <v>0</v>
      </c>
      <c r="I10" s="624">
        <v>0</v>
      </c>
      <c r="J10" s="1211"/>
      <c r="K10" s="1211"/>
      <c r="L10" s="624"/>
      <c r="M10" s="624"/>
      <c r="N10" s="1212"/>
      <c r="O10" s="625"/>
      <c r="P10" s="625"/>
      <c r="Q10" s="1213"/>
      <c r="R10" s="625"/>
      <c r="S10" s="1206">
        <v>24370.232530000001</v>
      </c>
      <c r="T10" s="569"/>
      <c r="U10" s="625">
        <v>27732</v>
      </c>
      <c r="V10" s="1206">
        <v>27177.154579999999</v>
      </c>
    </row>
    <row r="11" spans="1:22" s="595" customFormat="1" ht="11.4" x14ac:dyDescent="0.2">
      <c r="A11" s="36"/>
      <c r="B11" s="37"/>
      <c r="C11" s="37"/>
      <c r="D11" s="38" t="s">
        <v>21</v>
      </c>
      <c r="E11" s="39">
        <v>7</v>
      </c>
      <c r="F11" s="625">
        <f t="shared" si="3"/>
        <v>8000</v>
      </c>
      <c r="G11" s="623">
        <v>8000</v>
      </c>
      <c r="H11" s="1210">
        <v>0</v>
      </c>
      <c r="I11" s="624">
        <v>0</v>
      </c>
      <c r="J11" s="1211"/>
      <c r="K11" s="1211"/>
      <c r="L11" s="624"/>
      <c r="M11" s="624"/>
      <c r="N11" s="1212"/>
      <c r="O11" s="625"/>
      <c r="P11" s="625"/>
      <c r="Q11" s="1213"/>
      <c r="R11" s="625"/>
      <c r="S11" s="1206">
        <v>7829.6678300000003</v>
      </c>
      <c r="T11" s="569"/>
      <c r="U11" s="625">
        <v>1000</v>
      </c>
      <c r="V11" s="1206">
        <v>9925.0912200000002</v>
      </c>
    </row>
    <row r="12" spans="1:22" s="595" customFormat="1" ht="11.4" x14ac:dyDescent="0.2">
      <c r="A12" s="36"/>
      <c r="B12" s="37"/>
      <c r="C12" s="37"/>
      <c r="D12" s="38" t="s">
        <v>22</v>
      </c>
      <c r="E12" s="39">
        <v>8</v>
      </c>
      <c r="F12" s="625">
        <f t="shared" si="3"/>
        <v>11000</v>
      </c>
      <c r="G12" s="623">
        <v>11000</v>
      </c>
      <c r="H12" s="1210">
        <v>0</v>
      </c>
      <c r="I12" s="624">
        <v>0</v>
      </c>
      <c r="J12" s="1211"/>
      <c r="K12" s="1211"/>
      <c r="L12" s="624"/>
      <c r="M12" s="624"/>
      <c r="N12" s="1212"/>
      <c r="O12" s="625"/>
      <c r="P12" s="625"/>
      <c r="Q12" s="1213"/>
      <c r="R12" s="625"/>
      <c r="S12" s="1206">
        <v>11221.24942</v>
      </c>
      <c r="T12" s="569"/>
      <c r="U12" s="625">
        <v>10000</v>
      </c>
      <c r="V12" s="1206">
        <v>10332.024230000001</v>
      </c>
    </row>
    <row r="13" spans="1:22" s="595" customFormat="1" ht="11.4" x14ac:dyDescent="0.2">
      <c r="A13" s="36"/>
      <c r="B13" s="37"/>
      <c r="C13" s="37"/>
      <c r="D13" s="38" t="s">
        <v>23</v>
      </c>
      <c r="E13" s="39">
        <v>9</v>
      </c>
      <c r="F13" s="625">
        <f t="shared" si="3"/>
        <v>5000</v>
      </c>
      <c r="G13" s="623">
        <v>5000</v>
      </c>
      <c r="H13" s="1210">
        <v>0</v>
      </c>
      <c r="I13" s="624">
        <v>0</v>
      </c>
      <c r="J13" s="1211"/>
      <c r="K13" s="1211"/>
      <c r="L13" s="624"/>
      <c r="M13" s="624"/>
      <c r="N13" s="1212"/>
      <c r="O13" s="625"/>
      <c r="P13" s="625"/>
      <c r="Q13" s="1213"/>
      <c r="R13" s="625"/>
      <c r="S13" s="1206">
        <v>7118.1124099999997</v>
      </c>
      <c r="T13" s="569"/>
      <c r="U13" s="625">
        <v>15000</v>
      </c>
      <c r="V13" s="1206">
        <v>11292.66864</v>
      </c>
    </row>
    <row r="14" spans="1:22" s="595" customFormat="1" ht="11.4" x14ac:dyDescent="0.2">
      <c r="A14" s="36"/>
      <c r="B14" s="37"/>
      <c r="C14" s="37"/>
      <c r="D14" s="38" t="s">
        <v>24</v>
      </c>
      <c r="E14" s="39">
        <v>10</v>
      </c>
      <c r="F14" s="625">
        <f t="shared" si="3"/>
        <v>500</v>
      </c>
      <c r="G14" s="621">
        <v>500</v>
      </c>
      <c r="H14" s="1210">
        <v>0</v>
      </c>
      <c r="I14" s="624">
        <v>0</v>
      </c>
      <c r="J14" s="1211"/>
      <c r="K14" s="1211"/>
      <c r="L14" s="624"/>
      <c r="M14" s="624"/>
      <c r="N14" s="1212"/>
      <c r="O14" s="625"/>
      <c r="P14" s="625"/>
      <c r="Q14" s="1213"/>
      <c r="R14" s="625"/>
      <c r="S14" s="1206">
        <v>246.68719000000002</v>
      </c>
      <c r="T14" s="569"/>
      <c r="U14" s="625">
        <v>1500</v>
      </c>
      <c r="V14" s="1206">
        <v>1307.0611799999999</v>
      </c>
    </row>
    <row r="15" spans="1:22" s="595" customFormat="1" ht="11.4" x14ac:dyDescent="0.2">
      <c r="A15" s="36"/>
      <c r="B15" s="37"/>
      <c r="C15" s="37"/>
      <c r="D15" s="38" t="s">
        <v>25</v>
      </c>
      <c r="E15" s="39">
        <v>11</v>
      </c>
      <c r="F15" s="625">
        <f t="shared" si="3"/>
        <v>206221</v>
      </c>
      <c r="G15" s="623">
        <v>206221</v>
      </c>
      <c r="H15" s="1210">
        <v>0</v>
      </c>
      <c r="I15" s="624">
        <v>0</v>
      </c>
      <c r="J15" s="1211"/>
      <c r="K15" s="1211"/>
      <c r="L15" s="624"/>
      <c r="M15" s="624"/>
      <c r="N15" s="1212"/>
      <c r="O15" s="625"/>
      <c r="P15" s="625"/>
      <c r="Q15" s="1213"/>
      <c r="R15" s="1214"/>
      <c r="S15" s="1206">
        <v>204524.89499999999</v>
      </c>
      <c r="T15" s="569"/>
      <c r="U15" s="625">
        <v>243348</v>
      </c>
      <c r="V15" s="1206">
        <v>218981.96519999998</v>
      </c>
    </row>
    <row r="16" spans="1:22" s="595" customFormat="1" ht="11.4" x14ac:dyDescent="0.2">
      <c r="A16" s="36"/>
      <c r="B16" s="37"/>
      <c r="C16" s="37"/>
      <c r="D16" s="38" t="s">
        <v>26</v>
      </c>
      <c r="E16" s="39">
        <v>12</v>
      </c>
      <c r="F16" s="625">
        <f t="shared" si="3"/>
        <v>3000</v>
      </c>
      <c r="G16" s="623">
        <v>3000</v>
      </c>
      <c r="H16" s="1210">
        <v>0</v>
      </c>
      <c r="I16" s="624">
        <v>0</v>
      </c>
      <c r="J16" s="1211"/>
      <c r="K16" s="1211"/>
      <c r="L16" s="624"/>
      <c r="M16" s="624"/>
      <c r="N16" s="1212"/>
      <c r="O16" s="625"/>
      <c r="P16" s="625"/>
      <c r="Q16" s="1213"/>
      <c r="R16" s="625"/>
      <c r="S16" s="1206">
        <v>2577.6892499999999</v>
      </c>
      <c r="T16" s="569"/>
      <c r="U16" s="625">
        <v>2000</v>
      </c>
      <c r="V16" s="1206">
        <v>1871.5</v>
      </c>
    </row>
    <row r="17" spans="1:22" s="595" customFormat="1" ht="11.4" x14ac:dyDescent="0.2">
      <c r="A17" s="36"/>
      <c r="B17" s="37"/>
      <c r="C17" s="37"/>
      <c r="D17" s="37" t="s">
        <v>27</v>
      </c>
      <c r="E17" s="660">
        <v>13</v>
      </c>
      <c r="F17" s="1215">
        <f t="shared" si="3"/>
        <v>25303</v>
      </c>
      <c r="G17" s="1216">
        <v>19763</v>
      </c>
      <c r="H17" s="1217">
        <v>0</v>
      </c>
      <c r="I17" s="922">
        <v>0</v>
      </c>
      <c r="J17" s="1218"/>
      <c r="K17" s="1218"/>
      <c r="L17" s="922">
        <v>5540</v>
      </c>
      <c r="M17" s="922"/>
      <c r="N17" s="1219"/>
      <c r="O17" s="1215"/>
      <c r="P17" s="1215"/>
      <c r="Q17" s="1220"/>
      <c r="R17" s="1215"/>
      <c r="S17" s="1207">
        <v>-25316.231500000002</v>
      </c>
      <c r="T17" s="569"/>
      <c r="U17" s="1221">
        <v>4012</v>
      </c>
      <c r="V17" s="1208">
        <v>-253.4213</v>
      </c>
    </row>
    <row r="18" spans="1:22" s="595" customFormat="1" ht="11.4" x14ac:dyDescent="0.2">
      <c r="A18" s="592"/>
      <c r="B18" s="684" t="s">
        <v>28</v>
      </c>
      <c r="C18" s="684"/>
      <c r="D18" s="684"/>
      <c r="E18" s="685">
        <v>14</v>
      </c>
      <c r="F18" s="1222">
        <f t="shared" si="3"/>
        <v>0</v>
      </c>
      <c r="G18" s="886">
        <v>0</v>
      </c>
      <c r="H18" s="697">
        <v>0</v>
      </c>
      <c r="I18" s="887">
        <v>0</v>
      </c>
      <c r="J18" s="936"/>
      <c r="K18" s="936"/>
      <c r="L18" s="887"/>
      <c r="M18" s="887"/>
      <c r="N18" s="937"/>
      <c r="O18" s="682"/>
      <c r="P18" s="682"/>
      <c r="Q18" s="1204"/>
      <c r="R18" s="682"/>
      <c r="S18" s="1209">
        <v>0</v>
      </c>
      <c r="T18" s="953"/>
      <c r="U18" s="682">
        <v>0</v>
      </c>
      <c r="V18" s="1209">
        <v>0</v>
      </c>
    </row>
    <row r="19" spans="1:22" s="595" customFormat="1" ht="11.4" x14ac:dyDescent="0.2">
      <c r="A19" s="592"/>
      <c r="B19" s="596" t="s">
        <v>30</v>
      </c>
      <c r="C19" s="597"/>
      <c r="D19" s="597"/>
      <c r="E19" s="598">
        <v>15</v>
      </c>
      <c r="F19" s="292">
        <f t="shared" si="3"/>
        <v>0</v>
      </c>
      <c r="G19" s="627">
        <v>0</v>
      </c>
      <c r="H19" s="888">
        <v>0</v>
      </c>
      <c r="I19" s="628">
        <v>0</v>
      </c>
      <c r="J19" s="938"/>
      <c r="K19" s="938"/>
      <c r="L19" s="628"/>
      <c r="M19" s="628"/>
      <c r="N19" s="939"/>
      <c r="O19" s="292"/>
      <c r="P19" s="292"/>
      <c r="Q19" s="896"/>
      <c r="R19" s="292"/>
      <c r="S19" s="1112">
        <v>0</v>
      </c>
      <c r="T19" s="953"/>
      <c r="U19" s="292">
        <v>0</v>
      </c>
      <c r="V19" s="1112">
        <v>0</v>
      </c>
    </row>
    <row r="20" spans="1:22" s="595" customFormat="1" ht="11.4" x14ac:dyDescent="0.2">
      <c r="A20" s="592"/>
      <c r="B20" s="599" t="s">
        <v>32</v>
      </c>
      <c r="C20" s="600"/>
      <c r="D20" s="600"/>
      <c r="E20" s="601">
        <v>16</v>
      </c>
      <c r="F20" s="292">
        <f t="shared" si="3"/>
        <v>150</v>
      </c>
      <c r="G20" s="627">
        <v>150</v>
      </c>
      <c r="H20" s="888">
        <v>0</v>
      </c>
      <c r="I20" s="628">
        <v>0</v>
      </c>
      <c r="J20" s="938"/>
      <c r="K20" s="938"/>
      <c r="L20" s="628"/>
      <c r="M20" s="628"/>
      <c r="N20" s="939"/>
      <c r="O20" s="292"/>
      <c r="P20" s="292"/>
      <c r="Q20" s="896"/>
      <c r="R20" s="292"/>
      <c r="S20" s="1112">
        <v>4825</v>
      </c>
      <c r="T20" s="953"/>
      <c r="U20" s="292">
        <v>4825</v>
      </c>
      <c r="V20" s="1112">
        <v>5274.3329999999996</v>
      </c>
    </row>
    <row r="21" spans="1:22" s="595" customFormat="1" ht="11.4" x14ac:dyDescent="0.2">
      <c r="A21" s="592"/>
      <c r="B21" s="599" t="s">
        <v>36</v>
      </c>
      <c r="C21" s="599"/>
      <c r="D21" s="599"/>
      <c r="E21" s="601">
        <v>17</v>
      </c>
      <c r="F21" s="292">
        <f t="shared" si="3"/>
        <v>0</v>
      </c>
      <c r="G21" s="627">
        <v>0</v>
      </c>
      <c r="H21" s="888">
        <v>0</v>
      </c>
      <c r="I21" s="628">
        <v>0</v>
      </c>
      <c r="J21" s="938"/>
      <c r="K21" s="938"/>
      <c r="L21" s="628"/>
      <c r="M21" s="628"/>
      <c r="N21" s="939"/>
      <c r="O21" s="292"/>
      <c r="P21" s="292"/>
      <c r="Q21" s="896"/>
      <c r="R21" s="292"/>
      <c r="S21" s="1112">
        <v>0</v>
      </c>
      <c r="T21" s="953"/>
      <c r="U21" s="292">
        <v>0</v>
      </c>
      <c r="V21" s="1112">
        <v>0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03">
        <f t="shared" si="3"/>
        <v>0</v>
      </c>
      <c r="G22" s="889">
        <v>0</v>
      </c>
      <c r="H22" s="890">
        <v>0</v>
      </c>
      <c r="I22" s="891">
        <v>0</v>
      </c>
      <c r="J22" s="891"/>
      <c r="K22" s="891"/>
      <c r="L22" s="891"/>
      <c r="M22" s="891"/>
      <c r="N22" s="1104"/>
      <c r="O22" s="1105"/>
      <c r="P22" s="327"/>
      <c r="Q22" s="1106"/>
      <c r="R22" s="1107"/>
      <c r="S22" s="327">
        <v>0</v>
      </c>
      <c r="T22" s="303"/>
      <c r="U22" s="327">
        <v>0</v>
      </c>
      <c r="V22" s="327">
        <v>0</v>
      </c>
    </row>
    <row r="23" spans="1:22" s="595" customFormat="1" ht="11.4" x14ac:dyDescent="0.2">
      <c r="A23" s="592"/>
      <c r="B23" s="599" t="s">
        <v>40</v>
      </c>
      <c r="C23" s="599"/>
      <c r="D23" s="599"/>
      <c r="E23" s="601">
        <v>19</v>
      </c>
      <c r="F23" s="292">
        <f t="shared" si="3"/>
        <v>0</v>
      </c>
      <c r="G23" s="627">
        <v>0</v>
      </c>
      <c r="H23" s="888">
        <v>0</v>
      </c>
      <c r="I23" s="628">
        <v>0</v>
      </c>
      <c r="J23" s="938"/>
      <c r="K23" s="938"/>
      <c r="L23" s="628"/>
      <c r="M23" s="628"/>
      <c r="N23" s="939"/>
      <c r="O23" s="292"/>
      <c r="P23" s="292"/>
      <c r="Q23" s="896"/>
      <c r="R23" s="292"/>
      <c r="S23" s="1112">
        <v>1670.9617499999999</v>
      </c>
      <c r="T23" s="953"/>
      <c r="U23" s="292">
        <v>0</v>
      </c>
      <c r="V23" s="1112">
        <v>30.81973</v>
      </c>
    </row>
    <row r="24" spans="1:22" s="595" customFormat="1" ht="11.4" x14ac:dyDescent="0.2">
      <c r="A24" s="592"/>
      <c r="B24" s="599" t="s">
        <v>43</v>
      </c>
      <c r="C24" s="599"/>
      <c r="D24" s="599"/>
      <c r="E24" s="601">
        <v>20</v>
      </c>
      <c r="F24" s="292">
        <f t="shared" si="3"/>
        <v>252610.1</v>
      </c>
      <c r="G24" s="627">
        <v>245287.1</v>
      </c>
      <c r="H24" s="888">
        <v>0</v>
      </c>
      <c r="I24" s="628">
        <v>7323</v>
      </c>
      <c r="J24" s="938"/>
      <c r="K24" s="938"/>
      <c r="L24" s="628"/>
      <c r="M24" s="628"/>
      <c r="N24" s="939"/>
      <c r="O24" s="292"/>
      <c r="P24" s="292"/>
      <c r="Q24" s="896"/>
      <c r="R24" s="292"/>
      <c r="S24" s="1112">
        <v>306088.03713000001</v>
      </c>
      <c r="T24" s="953"/>
      <c r="U24" s="292">
        <v>317500.5</v>
      </c>
      <c r="V24" s="1112">
        <v>411100.18281000003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03">
        <f t="shared" si="3"/>
        <v>72844.5</v>
      </c>
      <c r="G25" s="889">
        <v>71910.5</v>
      </c>
      <c r="H25" s="890">
        <v>0</v>
      </c>
      <c r="I25" s="891">
        <v>934</v>
      </c>
      <c r="J25" s="891"/>
      <c r="K25" s="891"/>
      <c r="L25" s="891"/>
      <c r="M25" s="891"/>
      <c r="N25" s="1104"/>
      <c r="O25" s="1105"/>
      <c r="P25" s="327"/>
      <c r="Q25" s="1106"/>
      <c r="R25" s="1107"/>
      <c r="S25" s="327">
        <v>143835.85975999999</v>
      </c>
      <c r="T25" s="303"/>
      <c r="U25" s="327">
        <v>92553.7</v>
      </c>
      <c r="V25" s="327">
        <v>178185.15971000001</v>
      </c>
    </row>
    <row r="26" spans="1:22" s="595" customFormat="1" ht="11.4" x14ac:dyDescent="0.2">
      <c r="A26" s="592"/>
      <c r="B26" s="599" t="s">
        <v>44</v>
      </c>
      <c r="C26" s="599"/>
      <c r="D26" s="599"/>
      <c r="E26" s="601">
        <v>22</v>
      </c>
      <c r="F26" s="292">
        <f t="shared" si="3"/>
        <v>72660.800000000003</v>
      </c>
      <c r="G26" s="627">
        <v>72660.800000000003</v>
      </c>
      <c r="H26" s="888">
        <v>0</v>
      </c>
      <c r="I26" s="628">
        <v>0</v>
      </c>
      <c r="J26" s="938"/>
      <c r="K26" s="938"/>
      <c r="L26" s="628"/>
      <c r="M26" s="628"/>
      <c r="N26" s="939"/>
      <c r="O26" s="292"/>
      <c r="P26" s="292"/>
      <c r="Q26" s="896"/>
      <c r="R26" s="292"/>
      <c r="S26" s="1112">
        <v>86120.741769999993</v>
      </c>
      <c r="T26" s="953"/>
      <c r="U26" s="292">
        <v>82342.8</v>
      </c>
      <c r="V26" s="1112">
        <v>80595.018329999992</v>
      </c>
    </row>
    <row r="27" spans="1:22" s="595" customFormat="1" ht="12" thickBot="1" x14ac:dyDescent="0.25">
      <c r="A27" s="592"/>
      <c r="B27" s="596" t="s">
        <v>46</v>
      </c>
      <c r="C27" s="596"/>
      <c r="D27" s="596"/>
      <c r="E27" s="598">
        <v>23</v>
      </c>
      <c r="F27" s="292">
        <f t="shared" si="3"/>
        <v>10000</v>
      </c>
      <c r="G27" s="627">
        <v>10000</v>
      </c>
      <c r="H27" s="888">
        <v>0</v>
      </c>
      <c r="I27" s="628">
        <v>0</v>
      </c>
      <c r="J27" s="938"/>
      <c r="K27" s="938"/>
      <c r="L27" s="628"/>
      <c r="M27" s="628"/>
      <c r="N27" s="939"/>
      <c r="O27" s="292"/>
      <c r="P27" s="292"/>
      <c r="Q27" s="896"/>
      <c r="R27" s="608"/>
      <c r="S27" s="1112">
        <v>10176.88753</v>
      </c>
      <c r="T27" s="953"/>
      <c r="U27" s="292">
        <v>12000</v>
      </c>
      <c r="V27" s="1112">
        <v>8987.9669700000013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 t="shared" ref="F28:P28" si="4">SUM(F29:F43)</f>
        <v>769349.39999999991</v>
      </c>
      <c r="G28" s="309">
        <f t="shared" si="4"/>
        <v>712224.39999999991</v>
      </c>
      <c r="H28" s="440">
        <f t="shared" si="4"/>
        <v>28243</v>
      </c>
      <c r="I28" s="161">
        <f t="shared" si="4"/>
        <v>23342</v>
      </c>
      <c r="J28" s="616">
        <f t="shared" si="4"/>
        <v>0</v>
      </c>
      <c r="K28" s="616">
        <f t="shared" si="4"/>
        <v>0</v>
      </c>
      <c r="L28" s="161">
        <f t="shared" si="4"/>
        <v>5540</v>
      </c>
      <c r="M28" s="161">
        <f t="shared" si="4"/>
        <v>0</v>
      </c>
      <c r="N28" s="251">
        <f>SUM(N29:N43)</f>
        <v>0</v>
      </c>
      <c r="O28" s="117">
        <f t="shared" si="4"/>
        <v>0</v>
      </c>
      <c r="P28" s="117">
        <f t="shared" si="4"/>
        <v>0</v>
      </c>
      <c r="Q28" s="617">
        <f>IF(F28=0,0,P28/F28)</f>
        <v>0</v>
      </c>
      <c r="R28" s="434">
        <f>SUM(R29:R43)</f>
        <v>0</v>
      </c>
      <c r="S28" s="117">
        <f>SUM(S29:S43)</f>
        <v>869415.40360999992</v>
      </c>
      <c r="T28" s="306"/>
      <c r="U28" s="117">
        <f>SUM(U29:U43)</f>
        <v>876914</v>
      </c>
      <c r="V28" s="117">
        <f>SUM(V29:V43)</f>
        <v>1039309.8202700001</v>
      </c>
    </row>
    <row r="29" spans="1:22" s="595" customFormat="1" ht="11.4" x14ac:dyDescent="0.2">
      <c r="A29" s="592" t="s">
        <v>14</v>
      </c>
      <c r="B29" s="597" t="s">
        <v>49</v>
      </c>
      <c r="C29" s="597"/>
      <c r="D29" s="597"/>
      <c r="E29" s="598">
        <v>25</v>
      </c>
      <c r="F29" s="292">
        <f>SUM(G29:N29)</f>
        <v>21905</v>
      </c>
      <c r="G29" s="637">
        <v>21905</v>
      </c>
      <c r="H29" s="940">
        <v>0</v>
      </c>
      <c r="I29" s="935">
        <v>0</v>
      </c>
      <c r="J29" s="934"/>
      <c r="K29" s="934"/>
      <c r="L29" s="935"/>
      <c r="M29" s="935"/>
      <c r="N29" s="933"/>
      <c r="O29" s="932"/>
      <c r="P29" s="932"/>
      <c r="Q29" s="1101"/>
      <c r="R29" s="932"/>
      <c r="S29" s="1112">
        <v>32835</v>
      </c>
      <c r="T29" s="953"/>
      <c r="U29" s="292">
        <v>23835</v>
      </c>
      <c r="V29" s="1112">
        <v>24694</v>
      </c>
    </row>
    <row r="30" spans="1:22" s="595" customFormat="1" ht="11.4" x14ac:dyDescent="0.2">
      <c r="A30" s="592"/>
      <c r="B30" s="596" t="s">
        <v>28</v>
      </c>
      <c r="C30" s="596"/>
      <c r="D30" s="596"/>
      <c r="E30" s="598">
        <v>26</v>
      </c>
      <c r="F30" s="292">
        <f t="shared" ref="F30:F43" si="5">SUM(G30:N30)</f>
        <v>0</v>
      </c>
      <c r="G30" s="460">
        <v>0</v>
      </c>
      <c r="H30" s="892">
        <v>0</v>
      </c>
      <c r="I30" s="893">
        <v>0</v>
      </c>
      <c r="J30" s="894"/>
      <c r="K30" s="894"/>
      <c r="L30" s="893"/>
      <c r="M30" s="893"/>
      <c r="N30" s="895"/>
      <c r="O30" s="293"/>
      <c r="P30" s="293"/>
      <c r="Q30" s="1102"/>
      <c r="R30" s="293"/>
      <c r="S30" s="1112">
        <v>0</v>
      </c>
      <c r="T30" s="953"/>
      <c r="U30" s="292">
        <v>0</v>
      </c>
      <c r="V30" s="1112">
        <v>0</v>
      </c>
    </row>
    <row r="31" spans="1:22" s="595" customFormat="1" ht="11.4" x14ac:dyDescent="0.2">
      <c r="A31" s="592"/>
      <c r="B31" s="596" t="s">
        <v>30</v>
      </c>
      <c r="C31" s="596"/>
      <c r="D31" s="596"/>
      <c r="E31" s="598">
        <v>27</v>
      </c>
      <c r="F31" s="292">
        <f t="shared" si="5"/>
        <v>0</v>
      </c>
      <c r="G31" s="460">
        <v>0</v>
      </c>
      <c r="H31" s="892">
        <v>0</v>
      </c>
      <c r="I31" s="893">
        <v>0</v>
      </c>
      <c r="J31" s="894"/>
      <c r="K31" s="894"/>
      <c r="L31" s="893"/>
      <c r="M31" s="893"/>
      <c r="N31" s="895"/>
      <c r="O31" s="293"/>
      <c r="P31" s="293"/>
      <c r="Q31" s="1102"/>
      <c r="R31" s="293"/>
      <c r="S31" s="1112">
        <v>0</v>
      </c>
      <c r="T31" s="953"/>
      <c r="U31" s="292">
        <v>0</v>
      </c>
      <c r="V31" s="1112">
        <v>0</v>
      </c>
    </row>
    <row r="32" spans="1:22" s="595" customFormat="1" ht="11.4" x14ac:dyDescent="0.2">
      <c r="A32" s="592"/>
      <c r="B32" s="599" t="s">
        <v>32</v>
      </c>
      <c r="C32" s="600"/>
      <c r="D32" s="600"/>
      <c r="E32" s="601">
        <v>28</v>
      </c>
      <c r="F32" s="292">
        <f t="shared" si="5"/>
        <v>150</v>
      </c>
      <c r="G32" s="460">
        <v>150</v>
      </c>
      <c r="H32" s="892">
        <v>0</v>
      </c>
      <c r="I32" s="893">
        <v>0</v>
      </c>
      <c r="J32" s="894"/>
      <c r="K32" s="894"/>
      <c r="L32" s="893"/>
      <c r="M32" s="893"/>
      <c r="N32" s="895"/>
      <c r="O32" s="293"/>
      <c r="P32" s="293"/>
      <c r="Q32" s="1102"/>
      <c r="R32" s="293"/>
      <c r="S32" s="1112">
        <v>4825</v>
      </c>
      <c r="T32" s="953"/>
      <c r="U32" s="292">
        <v>4825</v>
      </c>
      <c r="V32" s="1112">
        <v>5274.3329999999996</v>
      </c>
    </row>
    <row r="33" spans="1:23" s="595" customFormat="1" ht="11.4" x14ac:dyDescent="0.2">
      <c r="A33" s="592"/>
      <c r="B33" s="599" t="s">
        <v>51</v>
      </c>
      <c r="C33" s="599"/>
      <c r="D33" s="599"/>
      <c r="E33" s="601">
        <v>29</v>
      </c>
      <c r="F33" s="292">
        <f t="shared" si="5"/>
        <v>0</v>
      </c>
      <c r="G33" s="460">
        <v>0</v>
      </c>
      <c r="H33" s="892">
        <v>0</v>
      </c>
      <c r="I33" s="893">
        <v>0</v>
      </c>
      <c r="J33" s="894"/>
      <c r="K33" s="894"/>
      <c r="L33" s="893"/>
      <c r="M33" s="893"/>
      <c r="N33" s="895"/>
      <c r="O33" s="293"/>
      <c r="P33" s="293"/>
      <c r="Q33" s="1102"/>
      <c r="R33" s="293"/>
      <c r="S33" s="1112">
        <v>0</v>
      </c>
      <c r="T33" s="953"/>
      <c r="U33" s="292">
        <v>0</v>
      </c>
      <c r="V33" s="1112">
        <v>0</v>
      </c>
    </row>
    <row r="34" spans="1:23" s="595" customFormat="1" ht="11.4" x14ac:dyDescent="0.2">
      <c r="A34" s="592"/>
      <c r="B34" s="599" t="s">
        <v>36</v>
      </c>
      <c r="C34" s="599"/>
      <c r="D34" s="599"/>
      <c r="E34" s="601">
        <v>30</v>
      </c>
      <c r="F34" s="292">
        <f t="shared" si="5"/>
        <v>0</v>
      </c>
      <c r="G34" s="460">
        <v>0</v>
      </c>
      <c r="H34" s="892">
        <v>0</v>
      </c>
      <c r="I34" s="893">
        <v>0</v>
      </c>
      <c r="J34" s="894"/>
      <c r="K34" s="894"/>
      <c r="L34" s="893"/>
      <c r="M34" s="893"/>
      <c r="N34" s="895"/>
      <c r="O34" s="293"/>
      <c r="P34" s="293"/>
      <c r="Q34" s="1102"/>
      <c r="R34" s="293"/>
      <c r="S34" s="1112">
        <v>0</v>
      </c>
      <c r="T34" s="953"/>
      <c r="U34" s="292">
        <v>0</v>
      </c>
      <c r="V34" s="1112">
        <v>0</v>
      </c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1103">
        <f t="shared" si="5"/>
        <v>0</v>
      </c>
      <c r="G35" s="889">
        <v>0</v>
      </c>
      <c r="H35" s="890">
        <v>0</v>
      </c>
      <c r="I35" s="891">
        <v>0</v>
      </c>
      <c r="J35" s="891"/>
      <c r="K35" s="891"/>
      <c r="L35" s="891"/>
      <c r="M35" s="891"/>
      <c r="N35" s="1104"/>
      <c r="O35" s="1105"/>
      <c r="P35" s="327"/>
      <c r="Q35" s="1106"/>
      <c r="R35" s="1107"/>
      <c r="S35" s="327">
        <v>0</v>
      </c>
      <c r="T35" s="303"/>
      <c r="U35" s="327">
        <v>0</v>
      </c>
      <c r="V35" s="327">
        <v>0</v>
      </c>
    </row>
    <row r="36" spans="1:23" s="595" customFormat="1" ht="11.4" x14ac:dyDescent="0.2">
      <c r="A36" s="592"/>
      <c r="B36" s="599" t="s">
        <v>53</v>
      </c>
      <c r="C36" s="599"/>
      <c r="D36" s="599"/>
      <c r="E36" s="601">
        <v>32</v>
      </c>
      <c r="F36" s="292">
        <f t="shared" si="5"/>
        <v>0</v>
      </c>
      <c r="G36" s="460">
        <v>0</v>
      </c>
      <c r="H36" s="892">
        <v>0</v>
      </c>
      <c r="I36" s="893">
        <v>0</v>
      </c>
      <c r="J36" s="893"/>
      <c r="K36" s="894"/>
      <c r="L36" s="893"/>
      <c r="M36" s="893"/>
      <c r="N36" s="895"/>
      <c r="O36" s="293"/>
      <c r="P36" s="293"/>
      <c r="Q36" s="1102"/>
      <c r="R36" s="293"/>
      <c r="S36" s="1112">
        <v>1670.9617499999999</v>
      </c>
      <c r="T36" s="953"/>
      <c r="U36" s="292">
        <v>0</v>
      </c>
      <c r="V36" s="1112">
        <v>30.81973</v>
      </c>
    </row>
    <row r="37" spans="1:23" s="595" customFormat="1" ht="11.4" x14ac:dyDescent="0.2">
      <c r="A37" s="592"/>
      <c r="B37" s="599" t="s">
        <v>128</v>
      </c>
      <c r="C37" s="599"/>
      <c r="D37" s="599"/>
      <c r="E37" s="601">
        <v>33</v>
      </c>
      <c r="F37" s="292">
        <f t="shared" si="5"/>
        <v>94136</v>
      </c>
      <c r="G37" s="460">
        <v>79051</v>
      </c>
      <c r="H37" s="892">
        <v>0</v>
      </c>
      <c r="I37" s="893">
        <v>15085</v>
      </c>
      <c r="J37" s="893"/>
      <c r="K37" s="894"/>
      <c r="L37" s="893"/>
      <c r="M37" s="893"/>
      <c r="N37" s="895"/>
      <c r="O37" s="293"/>
      <c r="P37" s="293"/>
      <c r="Q37" s="1102"/>
      <c r="R37" s="293"/>
      <c r="S37" s="1112">
        <v>66227.351290000006</v>
      </c>
      <c r="T37" s="953"/>
      <c r="U37" s="292">
        <v>87369</v>
      </c>
      <c r="V37" s="1112">
        <v>98997.827000000005</v>
      </c>
    </row>
    <row r="38" spans="1:23" s="595" customFormat="1" ht="11.4" x14ac:dyDescent="0.2">
      <c r="A38" s="592"/>
      <c r="B38" s="599" t="s">
        <v>55</v>
      </c>
      <c r="C38" s="599"/>
      <c r="D38" s="599"/>
      <c r="E38" s="601">
        <v>34</v>
      </c>
      <c r="F38" s="292">
        <f t="shared" si="5"/>
        <v>252610.1</v>
      </c>
      <c r="G38" s="460">
        <v>245287.1</v>
      </c>
      <c r="H38" s="892">
        <v>0</v>
      </c>
      <c r="I38" s="893">
        <v>7323</v>
      </c>
      <c r="J38" s="893"/>
      <c r="K38" s="894"/>
      <c r="L38" s="893"/>
      <c r="M38" s="893"/>
      <c r="N38" s="895"/>
      <c r="O38" s="293"/>
      <c r="P38" s="293"/>
      <c r="Q38" s="1102"/>
      <c r="R38" s="293"/>
      <c r="S38" s="1112">
        <v>306088.03713000001</v>
      </c>
      <c r="T38" s="953"/>
      <c r="U38" s="292">
        <v>317500.5</v>
      </c>
      <c r="V38" s="1112">
        <v>411100.18281000003</v>
      </c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1103">
        <f t="shared" si="5"/>
        <v>72844.5</v>
      </c>
      <c r="G39" s="889">
        <v>71910.5</v>
      </c>
      <c r="H39" s="890">
        <v>0</v>
      </c>
      <c r="I39" s="891">
        <v>934</v>
      </c>
      <c r="J39" s="891"/>
      <c r="K39" s="891"/>
      <c r="L39" s="891"/>
      <c r="M39" s="891"/>
      <c r="N39" s="1104"/>
      <c r="O39" s="1105"/>
      <c r="P39" s="327"/>
      <c r="Q39" s="1106"/>
      <c r="R39" s="1107"/>
      <c r="S39" s="327">
        <v>143835.85975999999</v>
      </c>
      <c r="T39" s="303"/>
      <c r="U39" s="327">
        <v>92553.7</v>
      </c>
      <c r="V39" s="327">
        <v>178185.15971000001</v>
      </c>
    </row>
    <row r="40" spans="1:23" s="595" customFormat="1" ht="11.4" x14ac:dyDescent="0.2">
      <c r="A40" s="592"/>
      <c r="B40" s="599" t="s">
        <v>56</v>
      </c>
      <c r="C40" s="599"/>
      <c r="D40" s="599"/>
      <c r="E40" s="601">
        <v>36</v>
      </c>
      <c r="F40" s="292">
        <f t="shared" si="5"/>
        <v>72660.800000000003</v>
      </c>
      <c r="G40" s="460">
        <v>72660.800000000003</v>
      </c>
      <c r="H40" s="892">
        <v>0</v>
      </c>
      <c r="I40" s="893">
        <v>0</v>
      </c>
      <c r="J40" s="894"/>
      <c r="K40" s="894"/>
      <c r="L40" s="893"/>
      <c r="M40" s="893"/>
      <c r="N40" s="895"/>
      <c r="O40" s="293"/>
      <c r="P40" s="293"/>
      <c r="Q40" s="1102"/>
      <c r="R40" s="293"/>
      <c r="S40" s="1112">
        <v>86120.741769999993</v>
      </c>
      <c r="T40" s="953"/>
      <c r="U40" s="292">
        <v>82342.8</v>
      </c>
      <c r="V40" s="1112">
        <v>80595.018329999992</v>
      </c>
    </row>
    <row r="41" spans="1:23" s="595" customFormat="1" ht="11.4" x14ac:dyDescent="0.2">
      <c r="A41" s="592"/>
      <c r="B41" s="599" t="s">
        <v>57</v>
      </c>
      <c r="C41" s="599"/>
      <c r="D41" s="599"/>
      <c r="E41" s="601">
        <v>37</v>
      </c>
      <c r="F41" s="292">
        <f t="shared" si="5"/>
        <v>201260</v>
      </c>
      <c r="G41" s="431">
        <v>201260</v>
      </c>
      <c r="H41" s="892">
        <v>0</v>
      </c>
      <c r="I41" s="893">
        <v>0</v>
      </c>
      <c r="J41" s="894"/>
      <c r="K41" s="894"/>
      <c r="L41" s="893"/>
      <c r="M41" s="893"/>
      <c r="N41" s="895"/>
      <c r="O41" s="293"/>
      <c r="P41" s="293"/>
      <c r="Q41" s="1102"/>
      <c r="R41" s="293"/>
      <c r="S41" s="1112">
        <v>203222.39585</v>
      </c>
      <c r="T41" s="953"/>
      <c r="U41" s="292">
        <v>240000</v>
      </c>
      <c r="V41" s="1112">
        <v>218457.25221000001</v>
      </c>
    </row>
    <row r="42" spans="1:23" s="595" customFormat="1" ht="11.4" x14ac:dyDescent="0.2">
      <c r="A42" s="592"/>
      <c r="B42" s="599" t="s">
        <v>58</v>
      </c>
      <c r="C42" s="599"/>
      <c r="D42" s="599"/>
      <c r="E42" s="601">
        <v>38</v>
      </c>
      <c r="F42" s="292">
        <f t="shared" si="5"/>
        <v>33783</v>
      </c>
      <c r="G42" s="941">
        <v>0</v>
      </c>
      <c r="H42" s="892">
        <v>28243</v>
      </c>
      <c r="I42" s="893">
        <v>0</v>
      </c>
      <c r="J42" s="894"/>
      <c r="K42" s="894"/>
      <c r="L42" s="893">
        <v>5540</v>
      </c>
      <c r="M42" s="893"/>
      <c r="N42" s="895"/>
      <c r="O42" s="293"/>
      <c r="P42" s="293"/>
      <c r="Q42" s="1102"/>
      <c r="R42" s="293"/>
      <c r="S42" s="1112">
        <v>1336.4829999999999</v>
      </c>
      <c r="T42" s="954"/>
      <c r="U42" s="292">
        <v>4488</v>
      </c>
      <c r="V42" s="1112">
        <v>1241.3430000000001</v>
      </c>
    </row>
    <row r="43" spans="1:23" s="595" customFormat="1" ht="11.4" x14ac:dyDescent="0.2">
      <c r="A43" s="602"/>
      <c r="B43" s="603" t="s">
        <v>46</v>
      </c>
      <c r="C43" s="603"/>
      <c r="D43" s="603"/>
      <c r="E43" s="604">
        <v>39</v>
      </c>
      <c r="F43" s="1115">
        <f t="shared" si="5"/>
        <v>20000</v>
      </c>
      <c r="G43" s="942">
        <v>20000</v>
      </c>
      <c r="H43" s="943">
        <v>0</v>
      </c>
      <c r="I43" s="944">
        <v>0</v>
      </c>
      <c r="J43" s="945"/>
      <c r="K43" s="945"/>
      <c r="L43" s="944"/>
      <c r="M43" s="944"/>
      <c r="N43" s="946"/>
      <c r="O43" s="608"/>
      <c r="P43" s="608"/>
      <c r="Q43" s="1108"/>
      <c r="R43" s="608"/>
      <c r="S43" s="1114">
        <v>23253.573059999999</v>
      </c>
      <c r="T43" s="953"/>
      <c r="U43" s="734">
        <v>24000</v>
      </c>
      <c r="V43" s="1114">
        <v>20733.884480000001</v>
      </c>
    </row>
    <row r="44" spans="1:23" s="595" customFormat="1" ht="12" thickBot="1" x14ac:dyDescent="0.25">
      <c r="A44" s="605" t="s">
        <v>175</v>
      </c>
      <c r="B44" s="606"/>
      <c r="C44" s="606"/>
      <c r="D44" s="606"/>
      <c r="E44" s="598">
        <v>40</v>
      </c>
      <c r="F44" s="763">
        <f t="shared" ref="F44:S44" si="6">F29+F33+F37+F41+F42+F43-F6-F27</f>
        <v>9850</v>
      </c>
      <c r="G44" s="955">
        <f t="shared" si="6"/>
        <v>9850</v>
      </c>
      <c r="H44" s="1109">
        <f t="shared" si="6"/>
        <v>0</v>
      </c>
      <c r="I44" s="1110">
        <f t="shared" si="6"/>
        <v>0</v>
      </c>
      <c r="J44" s="1110">
        <f t="shared" si="6"/>
        <v>0</v>
      </c>
      <c r="K44" s="1110">
        <f t="shared" si="6"/>
        <v>0</v>
      </c>
      <c r="L44" s="1110">
        <f t="shared" si="6"/>
        <v>0</v>
      </c>
      <c r="M44" s="1110">
        <f t="shared" si="6"/>
        <v>0</v>
      </c>
      <c r="N44" s="1110">
        <f t="shared" si="6"/>
        <v>0</v>
      </c>
      <c r="O44" s="763">
        <f t="shared" si="6"/>
        <v>0</v>
      </c>
      <c r="P44" s="763">
        <f t="shared" si="6"/>
        <v>0</v>
      </c>
      <c r="Q44" s="1111">
        <f t="shared" si="6"/>
        <v>0</v>
      </c>
      <c r="R44" s="763">
        <f t="shared" si="6"/>
        <v>0</v>
      </c>
      <c r="S44" s="763">
        <f t="shared" si="6"/>
        <v>13038.125260000066</v>
      </c>
      <c r="T44" s="303"/>
      <c r="U44" s="763">
        <f>U29+U33+U37+U41+U42+U43-U6-U27</f>
        <v>12000</v>
      </c>
      <c r="V44" s="763">
        <f>V29+V33+V37+V41+V42+V43-V6-V27</f>
        <v>11727.239420000005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7">F28-F5</f>
        <v>9849.9999999998836</v>
      </c>
      <c r="G45" s="309">
        <f t="shared" si="7"/>
        <v>9849.9999999998836</v>
      </c>
      <c r="H45" s="440">
        <f t="shared" si="7"/>
        <v>0</v>
      </c>
      <c r="I45" s="161">
        <f t="shared" si="7"/>
        <v>0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>N28-N5</f>
        <v>0</v>
      </c>
      <c r="O45" s="117">
        <f t="shared" si="7"/>
        <v>0</v>
      </c>
      <c r="P45" s="117">
        <f t="shared" si="7"/>
        <v>0</v>
      </c>
      <c r="Q45" s="434"/>
      <c r="R45" s="434">
        <f>R28-R5</f>
        <v>0</v>
      </c>
      <c r="S45" s="117">
        <f>S28-S5</f>
        <v>13038.125260000001</v>
      </c>
      <c r="T45" s="956"/>
      <c r="U45" s="117">
        <f>U28-U5</f>
        <v>12000</v>
      </c>
      <c r="V45" s="117">
        <f>V28-V5</f>
        <v>11727.239420000231</v>
      </c>
    </row>
    <row r="46" spans="1:23" x14ac:dyDescent="0.25">
      <c r="A46" s="570" t="s">
        <v>197</v>
      </c>
      <c r="D46" s="163"/>
      <c r="E46" s="646"/>
      <c r="F46" s="648"/>
      <c r="G46" s="646"/>
      <c r="H46" s="645">
        <v>2030</v>
      </c>
      <c r="I46" s="645">
        <v>67240</v>
      </c>
      <c r="J46" s="645">
        <v>0</v>
      </c>
      <c r="K46" s="645">
        <v>500</v>
      </c>
      <c r="L46" s="645">
        <v>1459</v>
      </c>
      <c r="M46" s="650"/>
      <c r="N46" s="752"/>
      <c r="O46" s="765"/>
      <c r="P46" s="765"/>
      <c r="Q46" s="765"/>
      <c r="R46" s="765"/>
      <c r="T46" s="29"/>
      <c r="U46" s="29"/>
      <c r="W46" s="29"/>
    </row>
    <row r="47" spans="1:23" x14ac:dyDescent="0.25">
      <c r="A47" s="570" t="s">
        <v>213</v>
      </c>
      <c r="D47" s="163"/>
      <c r="E47" s="646"/>
      <c r="F47" s="648"/>
      <c r="G47" s="646"/>
      <c r="H47" s="753"/>
      <c r="I47" s="753"/>
      <c r="J47" s="753"/>
      <c r="K47" s="753"/>
      <c r="L47" s="753"/>
      <c r="M47" s="752"/>
      <c r="N47" s="752"/>
      <c r="O47" s="765"/>
      <c r="P47" s="765"/>
      <c r="Q47" s="765"/>
      <c r="R47" s="765"/>
      <c r="T47" s="29"/>
      <c r="U47" s="29"/>
      <c r="W47" s="29"/>
    </row>
    <row r="48" spans="1:23" s="29" customFormat="1" ht="24.75" customHeight="1" x14ac:dyDescent="0.25">
      <c r="A48" s="1593" t="s">
        <v>85</v>
      </c>
      <c r="B48" s="1593"/>
      <c r="C48" s="1593"/>
      <c r="D48" s="1593"/>
      <c r="E48" s="655"/>
      <c r="F48" s="717">
        <v>0</v>
      </c>
      <c r="G48" s="30"/>
      <c r="S48" s="716"/>
      <c r="T48" s="716"/>
      <c r="U48" s="716"/>
      <c r="V48" s="716"/>
    </row>
    <row r="49" spans="1:22" s="29" customFormat="1" ht="24.75" customHeight="1" x14ac:dyDescent="0.25">
      <c r="A49" s="1586" t="s">
        <v>158</v>
      </c>
      <c r="B49" s="1587"/>
      <c r="C49" s="1587"/>
      <c r="D49" s="1587"/>
      <c r="E49" s="1587"/>
      <c r="F49" s="718">
        <v>21571</v>
      </c>
      <c r="G49" s="30"/>
      <c r="S49" s="716"/>
      <c r="T49" s="716"/>
      <c r="U49" s="716"/>
      <c r="V49" s="716"/>
    </row>
  </sheetData>
  <mergeCells count="5">
    <mergeCell ref="A3:D3"/>
    <mergeCell ref="C4:D4"/>
    <mergeCell ref="A48:D48"/>
    <mergeCell ref="A49:E49"/>
    <mergeCell ref="H3:N3"/>
  </mergeCells>
  <phoneticPr fontId="15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customWidth="1"/>
    <col min="6" max="7" width="10.44140625" customWidth="1"/>
    <col min="8" max="14" width="6.5546875" customWidth="1"/>
    <col min="15" max="18" width="8.5546875" hidden="1" customWidth="1"/>
    <col min="19" max="19" width="10.44140625" style="29" customWidth="1"/>
    <col min="20" max="20" width="2" style="163" customWidth="1"/>
    <col min="21" max="21" width="10.44140625" customWidth="1"/>
    <col min="22" max="22" width="10.44140625" style="29" customWidth="1"/>
    <col min="24" max="24" width="9" bestFit="1" customWidth="1"/>
  </cols>
  <sheetData>
    <row r="1" spans="1:22" x14ac:dyDescent="0.25">
      <c r="E1" s="1297"/>
      <c r="F1" s="29"/>
      <c r="G1" s="29"/>
      <c r="H1" s="29"/>
      <c r="I1" s="29"/>
      <c r="J1" s="29"/>
      <c r="K1" s="29"/>
      <c r="L1" s="29"/>
      <c r="M1" s="29"/>
      <c r="N1" s="29"/>
      <c r="O1" s="34"/>
      <c r="P1" s="34"/>
      <c r="Q1" s="235"/>
      <c r="R1" s="235"/>
      <c r="S1" s="898"/>
      <c r="T1" s="164"/>
      <c r="U1" s="29"/>
      <c r="V1" s="898"/>
    </row>
    <row r="2" spans="1:22" ht="13.8" thickBot="1" x14ac:dyDescent="0.3">
      <c r="F2" s="29"/>
      <c r="S2" s="898"/>
      <c r="U2" s="29"/>
      <c r="V2" s="898"/>
    </row>
    <row r="3" spans="1:22" ht="16.2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4" t="s">
        <v>4</v>
      </c>
      <c r="T3" s="587"/>
      <c r="U3" s="1454" t="s">
        <v>0</v>
      </c>
      <c r="V3" s="1454" t="s">
        <v>4</v>
      </c>
    </row>
    <row r="4" spans="1:22" ht="15" customHeight="1" thickBot="1" x14ac:dyDescent="0.3">
      <c r="A4" s="184" t="s">
        <v>109</v>
      </c>
      <c r="B4" s="4"/>
      <c r="C4" s="1600" t="s">
        <v>152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5">
        <v>2020</v>
      </c>
      <c r="T4" s="587"/>
      <c r="U4" s="1455">
        <v>2020</v>
      </c>
      <c r="V4" s="1455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0</v>
      </c>
      <c r="G5" s="309">
        <f>SUM(G7:G27)</f>
        <v>0</v>
      </c>
      <c r="H5" s="440">
        <f t="shared" si="0"/>
        <v>0</v>
      </c>
      <c r="I5" s="161">
        <f t="shared" si="0"/>
        <v>0</v>
      </c>
      <c r="J5" s="616">
        <f t="shared" si="0"/>
        <v>0</v>
      </c>
      <c r="K5" s="616">
        <f t="shared" si="0"/>
        <v>0</v>
      </c>
      <c r="L5" s="161">
        <f t="shared" si="0"/>
        <v>0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117">
        <f>SUM(S7:S27)</f>
        <v>15112.48272</v>
      </c>
      <c r="T5" s="306"/>
      <c r="U5" s="117">
        <f>SUM(U7:U27)</f>
        <v>17156</v>
      </c>
      <c r="V5" s="117">
        <f>SUM(V7:V27)</f>
        <v>15396.806440000002</v>
      </c>
    </row>
    <row r="6" spans="1:22" s="595" customFormat="1" ht="11.4" x14ac:dyDescent="0.2">
      <c r="A6" s="592" t="s">
        <v>14</v>
      </c>
      <c r="B6" s="593" t="s">
        <v>15</v>
      </c>
      <c r="C6" s="593"/>
      <c r="D6" s="593"/>
      <c r="E6" s="594">
        <v>2</v>
      </c>
      <c r="F6" s="932">
        <f>SUM(F7:F17)</f>
        <v>0</v>
      </c>
      <c r="G6" s="445">
        <f t="shared" ref="G6:P6" si="1">SUM(G7:G17)</f>
        <v>0</v>
      </c>
      <c r="H6" s="940">
        <f t="shared" si="1"/>
        <v>0</v>
      </c>
      <c r="I6" s="935">
        <f t="shared" si="1"/>
        <v>0</v>
      </c>
      <c r="J6" s="934">
        <f t="shared" si="1"/>
        <v>0</v>
      </c>
      <c r="K6" s="934">
        <f>SUM(K7:K17)</f>
        <v>0</v>
      </c>
      <c r="L6" s="935">
        <f t="shared" si="1"/>
        <v>0</v>
      </c>
      <c r="M6" s="935">
        <f t="shared" si="1"/>
        <v>0</v>
      </c>
      <c r="N6" s="933">
        <f>SUM(N7:N17)</f>
        <v>0</v>
      </c>
      <c r="O6" s="932"/>
      <c r="P6" s="932">
        <f t="shared" si="1"/>
        <v>0</v>
      </c>
      <c r="Q6" s="1101">
        <f>IF(F6=0,0,P6/F6)</f>
        <v>0</v>
      </c>
      <c r="R6" s="932">
        <f>SUM(R7:R17)</f>
        <v>0</v>
      </c>
      <c r="S6" s="932">
        <f>SUM(S7:S17)</f>
        <v>7716.81826</v>
      </c>
      <c r="T6" s="306"/>
      <c r="U6" s="932">
        <v>9745</v>
      </c>
      <c r="V6" s="932">
        <v>7865.3591600000018</v>
      </c>
    </row>
    <row r="7" spans="1:22" s="595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192">
        <f>SUM(G7:N7)</f>
        <v>0</v>
      </c>
      <c r="G7" s="445"/>
      <c r="H7" s="155"/>
      <c r="I7" s="156"/>
      <c r="J7" s="191"/>
      <c r="K7" s="191"/>
      <c r="L7" s="156"/>
      <c r="M7" s="156"/>
      <c r="N7" s="167"/>
      <c r="O7" s="192"/>
      <c r="P7" s="192"/>
      <c r="Q7" s="1200"/>
      <c r="R7" s="1201"/>
      <c r="S7" s="1206">
        <v>6977.6742899999999</v>
      </c>
      <c r="T7" s="569"/>
      <c r="U7" s="192">
        <v>6613</v>
      </c>
      <c r="V7" s="1206">
        <v>6447.3412600000001</v>
      </c>
    </row>
    <row r="8" spans="1:22" s="595" customFormat="1" ht="11.4" x14ac:dyDescent="0.2">
      <c r="A8" s="36"/>
      <c r="B8" s="37"/>
      <c r="C8" s="37"/>
      <c r="D8" s="38" t="s">
        <v>18</v>
      </c>
      <c r="E8" s="39">
        <v>4</v>
      </c>
      <c r="F8" s="192">
        <f t="shared" ref="F8:F27" si="2">SUM(G8:N8)</f>
        <v>0</v>
      </c>
      <c r="G8" s="313"/>
      <c r="H8" s="155"/>
      <c r="I8" s="156"/>
      <c r="J8" s="191"/>
      <c r="K8" s="191"/>
      <c r="L8" s="156"/>
      <c r="M8" s="156"/>
      <c r="N8" s="167"/>
      <c r="O8" s="192"/>
      <c r="P8" s="192"/>
      <c r="Q8" s="1200"/>
      <c r="R8" s="1201"/>
      <c r="S8" s="1206">
        <v>74.989999999999995</v>
      </c>
      <c r="T8" s="569"/>
      <c r="U8" s="192">
        <v>0</v>
      </c>
      <c r="V8" s="1206">
        <v>147.84</v>
      </c>
    </row>
    <row r="9" spans="1:22" s="595" customFormat="1" ht="11.4" x14ac:dyDescent="0.2">
      <c r="A9" s="36"/>
      <c r="B9" s="37"/>
      <c r="C9" s="37"/>
      <c r="D9" s="38" t="s">
        <v>19</v>
      </c>
      <c r="E9" s="39">
        <v>5</v>
      </c>
      <c r="F9" s="192">
        <f t="shared" si="2"/>
        <v>0</v>
      </c>
      <c r="G9" s="313"/>
      <c r="H9" s="155"/>
      <c r="I9" s="156"/>
      <c r="J9" s="191"/>
      <c r="K9" s="191"/>
      <c r="L9" s="950"/>
      <c r="M9" s="950"/>
      <c r="N9" s="167"/>
      <c r="O9" s="192"/>
      <c r="P9" s="192"/>
      <c r="Q9" s="1200"/>
      <c r="R9" s="1201"/>
      <c r="S9" s="1206">
        <v>1931.1255000000001</v>
      </c>
      <c r="T9" s="569"/>
      <c r="U9" s="192">
        <v>1930</v>
      </c>
      <c r="V9" s="1206">
        <v>1761.4943999999998</v>
      </c>
    </row>
    <row r="10" spans="1:22" s="595" customFormat="1" ht="11.4" x14ac:dyDescent="0.2">
      <c r="A10" s="36"/>
      <c r="B10" s="37"/>
      <c r="C10" s="37"/>
      <c r="D10" s="38" t="s">
        <v>20</v>
      </c>
      <c r="E10" s="39">
        <v>6</v>
      </c>
      <c r="F10" s="192">
        <f t="shared" si="2"/>
        <v>0</v>
      </c>
      <c r="G10" s="313"/>
      <c r="H10" s="155"/>
      <c r="I10" s="156"/>
      <c r="J10" s="191"/>
      <c r="K10" s="191"/>
      <c r="L10" s="156"/>
      <c r="M10" s="156"/>
      <c r="N10" s="167"/>
      <c r="O10" s="192"/>
      <c r="P10" s="192"/>
      <c r="Q10" s="1200"/>
      <c r="R10" s="192"/>
      <c r="S10" s="1206">
        <v>23.85643</v>
      </c>
      <c r="T10" s="569"/>
      <c r="U10" s="192">
        <v>0</v>
      </c>
      <c r="V10" s="1206">
        <v>41.476870000000005</v>
      </c>
    </row>
    <row r="11" spans="1:22" s="595" customFormat="1" ht="11.4" x14ac:dyDescent="0.2">
      <c r="A11" s="36"/>
      <c r="B11" s="37"/>
      <c r="C11" s="37"/>
      <c r="D11" s="38" t="s">
        <v>21</v>
      </c>
      <c r="E11" s="39">
        <v>7</v>
      </c>
      <c r="F11" s="192">
        <f t="shared" si="2"/>
        <v>0</v>
      </c>
      <c r="G11" s="313"/>
      <c r="H11" s="155"/>
      <c r="I11" s="156"/>
      <c r="J11" s="191"/>
      <c r="K11" s="191"/>
      <c r="L11" s="156"/>
      <c r="M11" s="156"/>
      <c r="N11" s="167"/>
      <c r="O11" s="192"/>
      <c r="P11" s="192"/>
      <c r="Q11" s="1200"/>
      <c r="R11" s="192"/>
      <c r="S11" s="1206">
        <v>0</v>
      </c>
      <c r="T11" s="569"/>
      <c r="U11" s="192">
        <v>0</v>
      </c>
      <c r="V11" s="1206">
        <v>0</v>
      </c>
    </row>
    <row r="12" spans="1:22" s="595" customFormat="1" ht="11.4" x14ac:dyDescent="0.2">
      <c r="A12" s="36"/>
      <c r="B12" s="37"/>
      <c r="C12" s="37"/>
      <c r="D12" s="38" t="s">
        <v>22</v>
      </c>
      <c r="E12" s="39">
        <v>8</v>
      </c>
      <c r="F12" s="192">
        <f t="shared" si="2"/>
        <v>0</v>
      </c>
      <c r="G12" s="313"/>
      <c r="H12" s="155"/>
      <c r="I12" s="156"/>
      <c r="J12" s="191"/>
      <c r="K12" s="191"/>
      <c r="L12" s="156"/>
      <c r="M12" s="156"/>
      <c r="N12" s="167"/>
      <c r="O12" s="192"/>
      <c r="P12" s="192"/>
      <c r="Q12" s="1200"/>
      <c r="R12" s="192"/>
      <c r="S12" s="1206">
        <v>43.855609999999999</v>
      </c>
      <c r="T12" s="569"/>
      <c r="U12" s="192">
        <v>235</v>
      </c>
      <c r="V12" s="1206">
        <v>154.71620000000001</v>
      </c>
    </row>
    <row r="13" spans="1:22" s="595" customFormat="1" ht="11.4" x14ac:dyDescent="0.2">
      <c r="A13" s="36"/>
      <c r="B13" s="37"/>
      <c r="C13" s="37"/>
      <c r="D13" s="38" t="s">
        <v>23</v>
      </c>
      <c r="E13" s="39">
        <v>9</v>
      </c>
      <c r="F13" s="192">
        <f t="shared" si="2"/>
        <v>0</v>
      </c>
      <c r="G13" s="313"/>
      <c r="H13" s="155"/>
      <c r="I13" s="156"/>
      <c r="J13" s="191"/>
      <c r="K13" s="191"/>
      <c r="L13" s="156"/>
      <c r="M13" s="156"/>
      <c r="N13" s="167"/>
      <c r="O13" s="192"/>
      <c r="P13" s="192"/>
      <c r="Q13" s="1200"/>
      <c r="R13" s="192"/>
      <c r="S13" s="1206">
        <v>900.44031000000007</v>
      </c>
      <c r="T13" s="569"/>
      <c r="U13" s="192">
        <v>543</v>
      </c>
      <c r="V13" s="1206">
        <v>1358.5879600000001</v>
      </c>
    </row>
    <row r="14" spans="1:22" s="595" customFormat="1" ht="11.4" x14ac:dyDescent="0.2">
      <c r="A14" s="36"/>
      <c r="B14" s="37"/>
      <c r="C14" s="37"/>
      <c r="D14" s="38" t="s">
        <v>24</v>
      </c>
      <c r="E14" s="39">
        <v>10</v>
      </c>
      <c r="F14" s="192">
        <f t="shared" si="2"/>
        <v>0</v>
      </c>
      <c r="G14" s="313"/>
      <c r="H14" s="155"/>
      <c r="I14" s="156"/>
      <c r="J14" s="191"/>
      <c r="K14" s="191"/>
      <c r="L14" s="156"/>
      <c r="M14" s="156"/>
      <c r="N14" s="167"/>
      <c r="O14" s="192"/>
      <c r="P14" s="192"/>
      <c r="Q14" s="1200"/>
      <c r="R14" s="192"/>
      <c r="S14" s="1206">
        <v>30.10594</v>
      </c>
      <c r="T14" s="569"/>
      <c r="U14" s="192">
        <v>304</v>
      </c>
      <c r="V14" s="1206">
        <v>346.70359000000002</v>
      </c>
    </row>
    <row r="15" spans="1:22" s="595" customFormat="1" ht="11.4" x14ac:dyDescent="0.2">
      <c r="A15" s="36"/>
      <c r="B15" s="37"/>
      <c r="C15" s="37"/>
      <c r="D15" s="38" t="s">
        <v>25</v>
      </c>
      <c r="E15" s="39">
        <v>11</v>
      </c>
      <c r="F15" s="192">
        <f t="shared" si="2"/>
        <v>0</v>
      </c>
      <c r="G15" s="313"/>
      <c r="H15" s="155"/>
      <c r="I15" s="156"/>
      <c r="J15" s="191"/>
      <c r="K15" s="191"/>
      <c r="L15" s="156"/>
      <c r="M15" s="156"/>
      <c r="N15" s="167"/>
      <c r="O15" s="192"/>
      <c r="P15" s="192"/>
      <c r="Q15" s="1200"/>
      <c r="R15" s="1201"/>
      <c r="S15" s="1206">
        <v>174.87799999999999</v>
      </c>
      <c r="T15" s="569"/>
      <c r="U15" s="192">
        <v>0</v>
      </c>
      <c r="V15" s="1206">
        <v>220.279</v>
      </c>
    </row>
    <row r="16" spans="1:22" s="595" customFormat="1" ht="11.4" x14ac:dyDescent="0.2">
      <c r="A16" s="36"/>
      <c r="B16" s="37"/>
      <c r="C16" s="37"/>
      <c r="D16" s="38" t="s">
        <v>26</v>
      </c>
      <c r="E16" s="39">
        <v>12</v>
      </c>
      <c r="F16" s="192">
        <f t="shared" si="2"/>
        <v>0</v>
      </c>
      <c r="G16" s="313"/>
      <c r="H16" s="155"/>
      <c r="I16" s="156"/>
      <c r="J16" s="191"/>
      <c r="K16" s="191"/>
      <c r="L16" s="156"/>
      <c r="M16" s="156"/>
      <c r="N16" s="167"/>
      <c r="O16" s="192"/>
      <c r="P16" s="192"/>
      <c r="Q16" s="1200"/>
      <c r="R16" s="192"/>
      <c r="S16" s="1206">
        <v>0</v>
      </c>
      <c r="T16" s="569"/>
      <c r="U16" s="192">
        <v>0</v>
      </c>
      <c r="V16" s="1206">
        <v>0</v>
      </c>
    </row>
    <row r="17" spans="1:22" s="595" customFormat="1" ht="11.4" x14ac:dyDescent="0.2">
      <c r="A17" s="36"/>
      <c r="B17" s="37"/>
      <c r="C17" s="37"/>
      <c r="D17" s="37" t="s">
        <v>27</v>
      </c>
      <c r="E17" s="660">
        <v>13</v>
      </c>
      <c r="F17" s="915">
        <f t="shared" si="2"/>
        <v>0</v>
      </c>
      <c r="G17" s="916"/>
      <c r="H17" s="919"/>
      <c r="I17" s="918"/>
      <c r="J17" s="920"/>
      <c r="K17" s="920"/>
      <c r="L17" s="918"/>
      <c r="M17" s="918"/>
      <c r="N17" s="921"/>
      <c r="O17" s="915"/>
      <c r="P17" s="915"/>
      <c r="Q17" s="1202"/>
      <c r="R17" s="915"/>
      <c r="S17" s="1207">
        <v>-2440.1078199999997</v>
      </c>
      <c r="T17" s="569"/>
      <c r="U17" s="658">
        <v>120</v>
      </c>
      <c r="V17" s="1208">
        <v>-2613.0801200000001</v>
      </c>
    </row>
    <row r="18" spans="1:22" s="595" customFormat="1" ht="11.4" x14ac:dyDescent="0.2">
      <c r="A18" s="592"/>
      <c r="B18" s="684" t="s">
        <v>28</v>
      </c>
      <c r="C18" s="684"/>
      <c r="D18" s="684"/>
      <c r="E18" s="685">
        <v>14</v>
      </c>
      <c r="F18" s="1203">
        <f t="shared" si="2"/>
        <v>0</v>
      </c>
      <c r="G18" s="886"/>
      <c r="H18" s="697"/>
      <c r="I18" s="887"/>
      <c r="J18" s="936"/>
      <c r="K18" s="936"/>
      <c r="L18" s="887"/>
      <c r="M18" s="887"/>
      <c r="N18" s="937"/>
      <c r="O18" s="682"/>
      <c r="P18" s="682"/>
      <c r="Q18" s="1204"/>
      <c r="R18" s="682"/>
      <c r="S18" s="1209">
        <v>0</v>
      </c>
      <c r="T18" s="306"/>
      <c r="U18" s="682">
        <v>0</v>
      </c>
      <c r="V18" s="1209">
        <v>0</v>
      </c>
    </row>
    <row r="19" spans="1:22" s="595" customFormat="1" ht="11.4" x14ac:dyDescent="0.2">
      <c r="A19" s="592"/>
      <c r="B19" s="596" t="s">
        <v>30</v>
      </c>
      <c r="C19" s="597"/>
      <c r="D19" s="597"/>
      <c r="E19" s="598">
        <v>15</v>
      </c>
      <c r="F19" s="1205">
        <f t="shared" si="2"/>
        <v>0</v>
      </c>
      <c r="G19" s="627"/>
      <c r="H19" s="888"/>
      <c r="I19" s="628"/>
      <c r="J19" s="938"/>
      <c r="K19" s="938"/>
      <c r="L19" s="628"/>
      <c r="M19" s="628"/>
      <c r="N19" s="939"/>
      <c r="O19" s="292"/>
      <c r="P19" s="292"/>
      <c r="Q19" s="896"/>
      <c r="R19" s="292"/>
      <c r="S19" s="1112">
        <v>0</v>
      </c>
      <c r="T19" s="306"/>
      <c r="U19" s="292">
        <v>0</v>
      </c>
      <c r="V19" s="1112">
        <v>0</v>
      </c>
    </row>
    <row r="20" spans="1:22" s="595" customFormat="1" ht="11.4" x14ac:dyDescent="0.2">
      <c r="A20" s="592"/>
      <c r="B20" s="599" t="s">
        <v>32</v>
      </c>
      <c r="C20" s="600"/>
      <c r="D20" s="600"/>
      <c r="E20" s="601">
        <v>16</v>
      </c>
      <c r="F20" s="1205">
        <f t="shared" si="2"/>
        <v>0</v>
      </c>
      <c r="G20" s="627"/>
      <c r="H20" s="888"/>
      <c r="I20" s="628"/>
      <c r="J20" s="938"/>
      <c r="K20" s="938"/>
      <c r="L20" s="628"/>
      <c r="M20" s="628"/>
      <c r="N20" s="939"/>
      <c r="O20" s="292"/>
      <c r="P20" s="292"/>
      <c r="Q20" s="896"/>
      <c r="R20" s="292"/>
      <c r="S20" s="1112">
        <v>0</v>
      </c>
      <c r="T20" s="306"/>
      <c r="U20" s="292">
        <v>0</v>
      </c>
      <c r="V20" s="1112">
        <v>0</v>
      </c>
    </row>
    <row r="21" spans="1:22" s="595" customFormat="1" ht="11.4" x14ac:dyDescent="0.2">
      <c r="A21" s="592"/>
      <c r="B21" s="599" t="s">
        <v>36</v>
      </c>
      <c r="C21" s="599"/>
      <c r="D21" s="599"/>
      <c r="E21" s="601">
        <v>17</v>
      </c>
      <c r="F21" s="1205">
        <f t="shared" si="2"/>
        <v>0</v>
      </c>
      <c r="G21" s="627"/>
      <c r="H21" s="888"/>
      <c r="I21" s="628"/>
      <c r="J21" s="938"/>
      <c r="K21" s="938"/>
      <c r="L21" s="628"/>
      <c r="M21" s="628"/>
      <c r="N21" s="939"/>
      <c r="O21" s="292"/>
      <c r="P21" s="292"/>
      <c r="Q21" s="896"/>
      <c r="R21" s="292"/>
      <c r="S21" s="1112">
        <v>0</v>
      </c>
      <c r="T21" s="306"/>
      <c r="U21" s="292">
        <v>0</v>
      </c>
      <c r="V21" s="1112">
        <v>0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03">
        <f t="shared" si="2"/>
        <v>0</v>
      </c>
      <c r="G22" s="627"/>
      <c r="H22" s="890"/>
      <c r="I22" s="891"/>
      <c r="J22" s="891"/>
      <c r="K22" s="891"/>
      <c r="L22" s="891"/>
      <c r="M22" s="891"/>
      <c r="N22" s="1104"/>
      <c r="O22" s="1105"/>
      <c r="P22" s="327"/>
      <c r="Q22" s="1106"/>
      <c r="R22" s="1107"/>
      <c r="S22" s="327">
        <v>0</v>
      </c>
      <c r="T22" s="303"/>
      <c r="U22" s="327">
        <v>0</v>
      </c>
      <c r="V22" s="327">
        <v>0</v>
      </c>
    </row>
    <row r="23" spans="1:22" s="595" customFormat="1" ht="11.4" x14ac:dyDescent="0.2">
      <c r="A23" s="592"/>
      <c r="B23" s="599" t="s">
        <v>40</v>
      </c>
      <c r="C23" s="599"/>
      <c r="D23" s="599"/>
      <c r="E23" s="601">
        <v>19</v>
      </c>
      <c r="F23" s="1205">
        <f t="shared" si="2"/>
        <v>0</v>
      </c>
      <c r="G23" s="627"/>
      <c r="H23" s="888"/>
      <c r="I23" s="628"/>
      <c r="J23" s="938"/>
      <c r="K23" s="938"/>
      <c r="L23" s="628"/>
      <c r="M23" s="628"/>
      <c r="N23" s="939"/>
      <c r="O23" s="292"/>
      <c r="P23" s="292"/>
      <c r="Q23" s="896"/>
      <c r="R23" s="292"/>
      <c r="S23" s="1112">
        <v>0</v>
      </c>
      <c r="T23" s="306"/>
      <c r="U23" s="292">
        <v>0</v>
      </c>
      <c r="V23" s="1112">
        <v>0</v>
      </c>
    </row>
    <row r="24" spans="1:22" s="595" customFormat="1" ht="11.4" x14ac:dyDescent="0.2">
      <c r="A24" s="592"/>
      <c r="B24" s="599" t="s">
        <v>43</v>
      </c>
      <c r="C24" s="599"/>
      <c r="D24" s="599"/>
      <c r="E24" s="601">
        <v>20</v>
      </c>
      <c r="F24" s="1205">
        <f t="shared" si="2"/>
        <v>0</v>
      </c>
      <c r="G24" s="627"/>
      <c r="H24" s="888"/>
      <c r="I24" s="628"/>
      <c r="J24" s="938"/>
      <c r="K24" s="938"/>
      <c r="L24" s="628"/>
      <c r="M24" s="628"/>
      <c r="N24" s="939"/>
      <c r="O24" s="292"/>
      <c r="P24" s="292"/>
      <c r="Q24" s="896"/>
      <c r="R24" s="292"/>
      <c r="S24" s="1112">
        <v>6072.1116600000005</v>
      </c>
      <c r="T24" s="306"/>
      <c r="U24" s="292">
        <v>6141</v>
      </c>
      <c r="V24" s="1112">
        <v>6280.2348700000002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03">
        <f t="shared" si="2"/>
        <v>0</v>
      </c>
      <c r="G25" s="627"/>
      <c r="H25" s="890"/>
      <c r="I25" s="891"/>
      <c r="J25" s="891"/>
      <c r="K25" s="891"/>
      <c r="L25" s="891"/>
      <c r="M25" s="891"/>
      <c r="N25" s="1104"/>
      <c r="O25" s="1105"/>
      <c r="P25" s="327"/>
      <c r="Q25" s="1106"/>
      <c r="R25" s="1107"/>
      <c r="S25" s="327">
        <v>1025.58339</v>
      </c>
      <c r="T25" s="303"/>
      <c r="U25" s="327">
        <v>970</v>
      </c>
      <c r="V25" s="327">
        <v>1004.4731899999999</v>
      </c>
    </row>
    <row r="26" spans="1:22" s="595" customFormat="1" ht="11.4" x14ac:dyDescent="0.2">
      <c r="A26" s="592"/>
      <c r="B26" s="599" t="s">
        <v>44</v>
      </c>
      <c r="C26" s="599"/>
      <c r="D26" s="599"/>
      <c r="E26" s="601">
        <v>22</v>
      </c>
      <c r="F26" s="1205">
        <f t="shared" si="2"/>
        <v>0</v>
      </c>
      <c r="G26" s="627"/>
      <c r="H26" s="888"/>
      <c r="I26" s="628"/>
      <c r="J26" s="938"/>
      <c r="K26" s="938"/>
      <c r="L26" s="628"/>
      <c r="M26" s="628"/>
      <c r="N26" s="939"/>
      <c r="O26" s="292"/>
      <c r="P26" s="292"/>
      <c r="Q26" s="896"/>
      <c r="R26" s="292"/>
      <c r="S26" s="1112">
        <v>0</v>
      </c>
      <c r="T26" s="306"/>
      <c r="U26" s="292">
        <v>0</v>
      </c>
      <c r="V26" s="1112">
        <v>0</v>
      </c>
    </row>
    <row r="27" spans="1:22" s="595" customFormat="1" ht="12" thickBot="1" x14ac:dyDescent="0.25">
      <c r="A27" s="592"/>
      <c r="B27" s="596" t="s">
        <v>46</v>
      </c>
      <c r="C27" s="596"/>
      <c r="D27" s="596"/>
      <c r="E27" s="598">
        <v>23</v>
      </c>
      <c r="F27" s="1205">
        <f t="shared" si="2"/>
        <v>0</v>
      </c>
      <c r="G27" s="627"/>
      <c r="H27" s="888"/>
      <c r="I27" s="628"/>
      <c r="J27" s="938"/>
      <c r="K27" s="938"/>
      <c r="L27" s="628"/>
      <c r="M27" s="628"/>
      <c r="N27" s="939"/>
      <c r="O27" s="292"/>
      <c r="P27" s="292"/>
      <c r="Q27" s="896"/>
      <c r="R27" s="608"/>
      <c r="S27" s="1112">
        <v>297.96940999999998</v>
      </c>
      <c r="T27" s="306"/>
      <c r="U27" s="292">
        <v>300</v>
      </c>
      <c r="V27" s="1112">
        <v>246.73921999999999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0</v>
      </c>
      <c r="G28" s="309">
        <f t="shared" ref="G28:M28" si="3">SUM(G29:G43)</f>
        <v>0</v>
      </c>
      <c r="H28" s="440">
        <f t="shared" si="3"/>
        <v>0</v>
      </c>
      <c r="I28" s="161">
        <f t="shared" si="3"/>
        <v>0</v>
      </c>
      <c r="J28" s="616">
        <f t="shared" si="3"/>
        <v>0</v>
      </c>
      <c r="K28" s="616">
        <f t="shared" si="3"/>
        <v>0</v>
      </c>
      <c r="L28" s="161">
        <f t="shared" si="3"/>
        <v>0</v>
      </c>
      <c r="M28" s="161">
        <f t="shared" si="3"/>
        <v>0</v>
      </c>
      <c r="N28" s="251">
        <f>SUM(N29:N43)</f>
        <v>0</v>
      </c>
      <c r="O28" s="117">
        <f>SUM(O29:O43)</f>
        <v>0</v>
      </c>
      <c r="P28" s="117">
        <f>SUM(P29:P43)</f>
        <v>0</v>
      </c>
      <c r="Q28" s="617">
        <f>IF(F28=0,0,P28/F28)</f>
        <v>0</v>
      </c>
      <c r="R28" s="434">
        <f>SUM(R29:R43)</f>
        <v>0</v>
      </c>
      <c r="S28" s="117">
        <f>SUM(S29:S43)</f>
        <v>15112.482720000002</v>
      </c>
      <c r="T28" s="306"/>
      <c r="U28" s="117">
        <f>SUM(U29:U43)</f>
        <v>17156</v>
      </c>
      <c r="V28" s="117">
        <f>SUM(V29:V43)</f>
        <v>15475.119930000003</v>
      </c>
    </row>
    <row r="29" spans="1:22" s="595" customFormat="1" ht="11.4" x14ac:dyDescent="0.2">
      <c r="A29" s="592" t="s">
        <v>14</v>
      </c>
      <c r="B29" s="597" t="s">
        <v>49</v>
      </c>
      <c r="C29" s="597"/>
      <c r="D29" s="597"/>
      <c r="E29" s="598">
        <v>25</v>
      </c>
      <c r="F29" s="292">
        <f>SUM(G29:N29)</f>
        <v>0</v>
      </c>
      <c r="G29" s="637"/>
      <c r="H29" s="940"/>
      <c r="I29" s="935"/>
      <c r="J29" s="934"/>
      <c r="K29" s="934"/>
      <c r="L29" s="935"/>
      <c r="M29" s="935"/>
      <c r="N29" s="933"/>
      <c r="O29" s="932"/>
      <c r="P29" s="932"/>
      <c r="Q29" s="1101"/>
      <c r="R29" s="932"/>
      <c r="S29" s="1112">
        <v>0</v>
      </c>
      <c r="T29" s="306"/>
      <c r="U29" s="292">
        <v>0</v>
      </c>
      <c r="V29" s="1112">
        <v>0</v>
      </c>
    </row>
    <row r="30" spans="1:22" s="595" customFormat="1" ht="11.4" x14ac:dyDescent="0.2">
      <c r="A30" s="592"/>
      <c r="B30" s="596" t="s">
        <v>28</v>
      </c>
      <c r="C30" s="596"/>
      <c r="D30" s="596"/>
      <c r="E30" s="598">
        <v>26</v>
      </c>
      <c r="F30" s="292">
        <f t="shared" ref="F30:F43" si="4">SUM(G30:N30)</f>
        <v>0</v>
      </c>
      <c r="G30" s="460"/>
      <c r="H30" s="892"/>
      <c r="I30" s="893"/>
      <c r="J30" s="894"/>
      <c r="K30" s="894"/>
      <c r="L30" s="893"/>
      <c r="M30" s="893"/>
      <c r="N30" s="895"/>
      <c r="O30" s="293"/>
      <c r="P30" s="293"/>
      <c r="Q30" s="1102"/>
      <c r="R30" s="293"/>
      <c r="S30" s="1112">
        <v>0</v>
      </c>
      <c r="T30" s="306"/>
      <c r="U30" s="292">
        <v>0</v>
      </c>
      <c r="V30" s="1112">
        <v>0</v>
      </c>
    </row>
    <row r="31" spans="1:22" s="595" customFormat="1" ht="11.4" x14ac:dyDescent="0.2">
      <c r="A31" s="592"/>
      <c r="B31" s="596" t="s">
        <v>30</v>
      </c>
      <c r="C31" s="596"/>
      <c r="D31" s="596"/>
      <c r="E31" s="598">
        <v>27</v>
      </c>
      <c r="F31" s="292">
        <f t="shared" si="4"/>
        <v>0</v>
      </c>
      <c r="G31" s="460"/>
      <c r="H31" s="892"/>
      <c r="I31" s="893"/>
      <c r="J31" s="894"/>
      <c r="K31" s="894"/>
      <c r="L31" s="893"/>
      <c r="M31" s="893"/>
      <c r="N31" s="895"/>
      <c r="O31" s="293"/>
      <c r="P31" s="293"/>
      <c r="Q31" s="1102"/>
      <c r="R31" s="293"/>
      <c r="S31" s="1112">
        <v>0</v>
      </c>
      <c r="T31" s="306"/>
      <c r="U31" s="292">
        <v>0</v>
      </c>
      <c r="V31" s="1112">
        <v>0</v>
      </c>
    </row>
    <row r="32" spans="1:22" s="595" customFormat="1" ht="11.4" x14ac:dyDescent="0.2">
      <c r="A32" s="592"/>
      <c r="B32" s="599" t="s">
        <v>32</v>
      </c>
      <c r="C32" s="600"/>
      <c r="D32" s="600"/>
      <c r="E32" s="601">
        <v>28</v>
      </c>
      <c r="F32" s="292">
        <f t="shared" si="4"/>
        <v>0</v>
      </c>
      <c r="G32" s="460"/>
      <c r="H32" s="892"/>
      <c r="I32" s="893"/>
      <c r="J32" s="894"/>
      <c r="K32" s="894"/>
      <c r="L32" s="893"/>
      <c r="M32" s="893"/>
      <c r="N32" s="895"/>
      <c r="O32" s="293"/>
      <c r="P32" s="293"/>
      <c r="Q32" s="1102"/>
      <c r="R32" s="293"/>
      <c r="S32" s="1112">
        <v>0</v>
      </c>
      <c r="T32" s="306"/>
      <c r="U32" s="292">
        <v>0</v>
      </c>
      <c r="V32" s="1112">
        <v>0</v>
      </c>
    </row>
    <row r="33" spans="1:23" s="595" customFormat="1" ht="11.4" x14ac:dyDescent="0.2">
      <c r="A33" s="592"/>
      <c r="B33" s="599" t="s">
        <v>51</v>
      </c>
      <c r="C33" s="599"/>
      <c r="D33" s="599"/>
      <c r="E33" s="601">
        <v>29</v>
      </c>
      <c r="F33" s="292">
        <f t="shared" si="4"/>
        <v>0</v>
      </c>
      <c r="G33" s="460"/>
      <c r="H33" s="892"/>
      <c r="I33" s="893"/>
      <c r="J33" s="894"/>
      <c r="K33" s="894"/>
      <c r="L33" s="893"/>
      <c r="M33" s="893"/>
      <c r="N33" s="895"/>
      <c r="O33" s="293"/>
      <c r="P33" s="293"/>
      <c r="Q33" s="1102"/>
      <c r="R33" s="293"/>
      <c r="S33" s="1112">
        <v>0</v>
      </c>
      <c r="T33" s="306"/>
      <c r="U33" s="292">
        <v>0</v>
      </c>
      <c r="V33" s="1112">
        <v>0</v>
      </c>
    </row>
    <row r="34" spans="1:23" s="595" customFormat="1" ht="11.4" x14ac:dyDescent="0.2">
      <c r="A34" s="592"/>
      <c r="B34" s="599" t="s">
        <v>36</v>
      </c>
      <c r="C34" s="599"/>
      <c r="D34" s="599"/>
      <c r="E34" s="601">
        <v>30</v>
      </c>
      <c r="F34" s="292">
        <f t="shared" si="4"/>
        <v>0</v>
      </c>
      <c r="G34" s="460"/>
      <c r="H34" s="892"/>
      <c r="I34" s="893"/>
      <c r="J34" s="894"/>
      <c r="K34" s="894"/>
      <c r="L34" s="893"/>
      <c r="M34" s="893"/>
      <c r="N34" s="895"/>
      <c r="O34" s="293"/>
      <c r="P34" s="293"/>
      <c r="Q34" s="1102"/>
      <c r="R34" s="293"/>
      <c r="S34" s="1112">
        <v>0</v>
      </c>
      <c r="T34" s="306"/>
      <c r="U34" s="292">
        <v>0</v>
      </c>
      <c r="V34" s="1112">
        <v>0</v>
      </c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1103">
        <f t="shared" si="4"/>
        <v>0</v>
      </c>
      <c r="G35" s="431"/>
      <c r="H35" s="890"/>
      <c r="I35" s="891"/>
      <c r="J35" s="891"/>
      <c r="K35" s="891"/>
      <c r="L35" s="891"/>
      <c r="M35" s="891"/>
      <c r="N35" s="1104"/>
      <c r="O35" s="1105"/>
      <c r="P35" s="327"/>
      <c r="Q35" s="1106"/>
      <c r="R35" s="1107"/>
      <c r="S35" s="327">
        <v>0</v>
      </c>
      <c r="T35" s="303"/>
      <c r="U35" s="327">
        <v>0</v>
      </c>
      <c r="V35" s="327">
        <v>0</v>
      </c>
    </row>
    <row r="36" spans="1:23" s="595" customFormat="1" ht="11.4" x14ac:dyDescent="0.2">
      <c r="A36" s="592"/>
      <c r="B36" s="599" t="s">
        <v>53</v>
      </c>
      <c r="C36" s="599"/>
      <c r="D36" s="599"/>
      <c r="E36" s="601">
        <v>32</v>
      </c>
      <c r="F36" s="292">
        <f t="shared" si="4"/>
        <v>0</v>
      </c>
      <c r="G36" s="1113"/>
      <c r="H36" s="892"/>
      <c r="I36" s="893"/>
      <c r="J36" s="894"/>
      <c r="K36" s="894"/>
      <c r="L36" s="893"/>
      <c r="M36" s="893"/>
      <c r="N36" s="895"/>
      <c r="O36" s="293"/>
      <c r="P36" s="293"/>
      <c r="Q36" s="1102"/>
      <c r="R36" s="293"/>
      <c r="S36" s="1112">
        <v>0</v>
      </c>
      <c r="T36" s="306"/>
      <c r="U36" s="292">
        <v>0</v>
      </c>
      <c r="V36" s="1112">
        <v>0</v>
      </c>
    </row>
    <row r="37" spans="1:23" s="595" customFormat="1" ht="11.4" x14ac:dyDescent="0.2">
      <c r="A37" s="592"/>
      <c r="B37" s="599" t="s">
        <v>128</v>
      </c>
      <c r="C37" s="599"/>
      <c r="D37" s="599"/>
      <c r="E37" s="601">
        <v>33</v>
      </c>
      <c r="F37" s="292">
        <f>SUM(G37:N37)</f>
        <v>0</v>
      </c>
      <c r="G37" s="1113"/>
      <c r="H37" s="892"/>
      <c r="I37" s="893"/>
      <c r="J37" s="894"/>
      <c r="K37" s="894"/>
      <c r="L37" s="893"/>
      <c r="M37" s="893"/>
      <c r="N37" s="895"/>
      <c r="O37" s="293"/>
      <c r="P37" s="293"/>
      <c r="Q37" s="1102"/>
      <c r="R37" s="293"/>
      <c r="S37" s="1112">
        <v>5613.8999400000002</v>
      </c>
      <c r="T37" s="306"/>
      <c r="U37" s="292">
        <v>5607</v>
      </c>
      <c r="V37" s="1112">
        <v>5586.5783099999999</v>
      </c>
    </row>
    <row r="38" spans="1:23" s="595" customFormat="1" ht="11.4" x14ac:dyDescent="0.2">
      <c r="A38" s="592"/>
      <c r="B38" s="599" t="s">
        <v>55</v>
      </c>
      <c r="C38" s="599"/>
      <c r="D38" s="599"/>
      <c r="E38" s="601">
        <v>34</v>
      </c>
      <c r="F38" s="292">
        <f t="shared" si="4"/>
        <v>0</v>
      </c>
      <c r="G38" s="889"/>
      <c r="H38" s="892"/>
      <c r="I38" s="893"/>
      <c r="J38" s="894"/>
      <c r="K38" s="894"/>
      <c r="L38" s="893"/>
      <c r="M38" s="893"/>
      <c r="N38" s="895"/>
      <c r="O38" s="293"/>
      <c r="P38" s="293"/>
      <c r="Q38" s="1102"/>
      <c r="R38" s="293"/>
      <c r="S38" s="1112">
        <v>6072.1116600000005</v>
      </c>
      <c r="T38" s="306"/>
      <c r="U38" s="292">
        <v>6141</v>
      </c>
      <c r="V38" s="1112">
        <v>6280.2348700000002</v>
      </c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1103">
        <f t="shared" si="4"/>
        <v>0</v>
      </c>
      <c r="G39" s="1113"/>
      <c r="H39" s="890"/>
      <c r="I39" s="891"/>
      <c r="J39" s="891"/>
      <c r="K39" s="891"/>
      <c r="L39" s="891"/>
      <c r="M39" s="891"/>
      <c r="N39" s="1104"/>
      <c r="O39" s="1105"/>
      <c r="P39" s="327"/>
      <c r="Q39" s="1106"/>
      <c r="R39" s="1107"/>
      <c r="S39" s="327">
        <v>1025.58339</v>
      </c>
      <c r="T39" s="303"/>
      <c r="U39" s="327">
        <v>970</v>
      </c>
      <c r="V39" s="327">
        <v>1004.4731899999999</v>
      </c>
    </row>
    <row r="40" spans="1:23" s="595" customFormat="1" ht="11.4" x14ac:dyDescent="0.2">
      <c r="A40" s="592"/>
      <c r="B40" s="599" t="s">
        <v>56</v>
      </c>
      <c r="C40" s="599"/>
      <c r="D40" s="599"/>
      <c r="E40" s="601">
        <v>36</v>
      </c>
      <c r="F40" s="292">
        <f t="shared" si="4"/>
        <v>0</v>
      </c>
      <c r="G40" s="1113"/>
      <c r="H40" s="892"/>
      <c r="I40" s="893"/>
      <c r="J40" s="894"/>
      <c r="K40" s="894"/>
      <c r="L40" s="893"/>
      <c r="M40" s="893"/>
      <c r="N40" s="895"/>
      <c r="O40" s="293"/>
      <c r="P40" s="293"/>
      <c r="Q40" s="1102"/>
      <c r="R40" s="293"/>
      <c r="S40" s="1112">
        <v>0</v>
      </c>
      <c r="T40" s="306"/>
      <c r="U40" s="292">
        <v>0</v>
      </c>
      <c r="V40" s="1112">
        <v>0</v>
      </c>
    </row>
    <row r="41" spans="1:23" s="595" customFormat="1" ht="11.4" x14ac:dyDescent="0.2">
      <c r="A41" s="592"/>
      <c r="B41" s="599" t="s">
        <v>57</v>
      </c>
      <c r="C41" s="599"/>
      <c r="D41" s="599"/>
      <c r="E41" s="601">
        <v>37</v>
      </c>
      <c r="F41" s="292">
        <f t="shared" si="4"/>
        <v>0</v>
      </c>
      <c r="G41" s="1113"/>
      <c r="H41" s="892"/>
      <c r="I41" s="893"/>
      <c r="J41" s="894"/>
      <c r="K41" s="894"/>
      <c r="L41" s="893"/>
      <c r="M41" s="893"/>
      <c r="N41" s="895"/>
      <c r="O41" s="293"/>
      <c r="P41" s="293"/>
      <c r="Q41" s="1102"/>
      <c r="R41" s="293"/>
      <c r="S41" s="1112">
        <v>1543.75467</v>
      </c>
      <c r="T41" s="306"/>
      <c r="U41" s="292">
        <v>3701</v>
      </c>
      <c r="V41" s="1112">
        <v>2040.4655600000001</v>
      </c>
    </row>
    <row r="42" spans="1:23" s="595" customFormat="1" ht="11.4" x14ac:dyDescent="0.2">
      <c r="A42" s="592"/>
      <c r="B42" s="599" t="s">
        <v>58</v>
      </c>
      <c r="C42" s="599"/>
      <c r="D42" s="599"/>
      <c r="E42" s="601">
        <v>38</v>
      </c>
      <c r="F42" s="292">
        <f t="shared" si="4"/>
        <v>0</v>
      </c>
      <c r="G42" s="1113"/>
      <c r="H42" s="892"/>
      <c r="I42" s="893"/>
      <c r="J42" s="894"/>
      <c r="K42" s="894"/>
      <c r="L42" s="893"/>
      <c r="M42" s="893"/>
      <c r="N42" s="895"/>
      <c r="O42" s="293"/>
      <c r="P42" s="293"/>
      <c r="Q42" s="1102"/>
      <c r="R42" s="293"/>
      <c r="S42" s="1112">
        <v>557.13306</v>
      </c>
      <c r="T42" s="306"/>
      <c r="U42" s="292">
        <v>422</v>
      </c>
      <c r="V42" s="1112">
        <v>213.36799999999999</v>
      </c>
    </row>
    <row r="43" spans="1:23" s="595" customFormat="1" ht="11.4" x14ac:dyDescent="0.2">
      <c r="A43" s="602"/>
      <c r="B43" s="603" t="s">
        <v>46</v>
      </c>
      <c r="C43" s="603"/>
      <c r="D43" s="603"/>
      <c r="E43" s="604">
        <v>39</v>
      </c>
      <c r="F43" s="292">
        <f t="shared" si="4"/>
        <v>0</v>
      </c>
      <c r="G43" s="942"/>
      <c r="H43" s="943"/>
      <c r="I43" s="944"/>
      <c r="J43" s="945"/>
      <c r="K43" s="945"/>
      <c r="L43" s="944"/>
      <c r="M43" s="944"/>
      <c r="N43" s="946"/>
      <c r="O43" s="608"/>
      <c r="P43" s="608"/>
      <c r="Q43" s="1108"/>
      <c r="R43" s="608"/>
      <c r="S43" s="1114">
        <v>300</v>
      </c>
      <c r="T43" s="306"/>
      <c r="U43" s="734">
        <v>315</v>
      </c>
      <c r="V43" s="1114">
        <v>350</v>
      </c>
    </row>
    <row r="44" spans="1:23" s="595" customFormat="1" ht="12" thickBot="1" x14ac:dyDescent="0.25">
      <c r="A44" s="605" t="s">
        <v>175</v>
      </c>
      <c r="B44" s="606"/>
      <c r="C44" s="606"/>
      <c r="D44" s="606"/>
      <c r="E44" s="598">
        <v>40</v>
      </c>
      <c r="F44" s="763">
        <f t="shared" ref="F44:S44" si="5">F29+F33+F37+F41+F42+F43-F6-F27</f>
        <v>0</v>
      </c>
      <c r="G44" s="955">
        <f t="shared" si="5"/>
        <v>0</v>
      </c>
      <c r="H44" s="1109">
        <f t="shared" si="5"/>
        <v>0</v>
      </c>
      <c r="I44" s="1110">
        <f t="shared" si="5"/>
        <v>0</v>
      </c>
      <c r="J44" s="1110">
        <f t="shared" si="5"/>
        <v>0</v>
      </c>
      <c r="K44" s="1110">
        <f t="shared" si="5"/>
        <v>0</v>
      </c>
      <c r="L44" s="1110">
        <f t="shared" si="5"/>
        <v>0</v>
      </c>
      <c r="M44" s="1110">
        <f t="shared" si="5"/>
        <v>0</v>
      </c>
      <c r="N44" s="1110">
        <f t="shared" si="5"/>
        <v>0</v>
      </c>
      <c r="O44" s="763">
        <f t="shared" si="5"/>
        <v>0</v>
      </c>
      <c r="P44" s="763">
        <f t="shared" si="5"/>
        <v>0</v>
      </c>
      <c r="Q44" s="1111">
        <f t="shared" si="5"/>
        <v>0</v>
      </c>
      <c r="R44" s="763">
        <f t="shared" si="5"/>
        <v>0</v>
      </c>
      <c r="S44" s="763">
        <f t="shared" si="5"/>
        <v>6.2527760746888816E-13</v>
      </c>
      <c r="T44" s="303"/>
      <c r="U44" s="763">
        <v>0</v>
      </c>
      <c r="V44" s="763">
        <f>V29+V33+V37+V41+V42+V43-V6-V27</f>
        <v>78.313489999998126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6">F28-F5</f>
        <v>0</v>
      </c>
      <c r="G45" s="309">
        <f t="shared" si="6"/>
        <v>0</v>
      </c>
      <c r="H45" s="440">
        <f t="shared" si="6"/>
        <v>0</v>
      </c>
      <c r="I45" s="161">
        <f t="shared" si="6"/>
        <v>0</v>
      </c>
      <c r="J45" s="616">
        <f t="shared" si="6"/>
        <v>0</v>
      </c>
      <c r="K45" s="616">
        <f t="shared" si="6"/>
        <v>0</v>
      </c>
      <c r="L45" s="161">
        <f t="shared" si="6"/>
        <v>0</v>
      </c>
      <c r="M45" s="161">
        <f t="shared" si="6"/>
        <v>0</v>
      </c>
      <c r="N45" s="251">
        <f>N28-N5</f>
        <v>0</v>
      </c>
      <c r="O45" s="117">
        <f t="shared" si="6"/>
        <v>0</v>
      </c>
      <c r="P45" s="117">
        <f t="shared" si="6"/>
        <v>0</v>
      </c>
      <c r="Q45" s="434"/>
      <c r="R45" s="434">
        <f>R28-R5</f>
        <v>0</v>
      </c>
      <c r="S45" s="117">
        <f>S28-S5</f>
        <v>0</v>
      </c>
      <c r="T45" s="306"/>
      <c r="U45" s="117">
        <f>U28-U5</f>
        <v>0</v>
      </c>
      <c r="V45" s="117">
        <f>V28-V5</f>
        <v>78.313490000000456</v>
      </c>
    </row>
    <row r="46" spans="1:23" x14ac:dyDescent="0.25">
      <c r="A46" s="570" t="s">
        <v>197</v>
      </c>
      <c r="C46" s="984"/>
      <c r="D46" s="163"/>
      <c r="E46" s="646" t="s">
        <v>168</v>
      </c>
      <c r="F46" s="648"/>
      <c r="G46" s="646"/>
      <c r="H46" s="645"/>
      <c r="I46" s="645">
        <v>1</v>
      </c>
      <c r="J46" s="645">
        <v>0</v>
      </c>
      <c r="K46" s="645">
        <v>199</v>
      </c>
      <c r="L46" s="645">
        <v>88</v>
      </c>
      <c r="M46" s="951"/>
      <c r="N46" s="952"/>
      <c r="O46" s="765"/>
      <c r="P46" s="765"/>
      <c r="Q46" s="765"/>
      <c r="R46" s="765"/>
      <c r="T46" s="29"/>
      <c r="U46" s="29"/>
      <c r="W46" s="29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</sheetData>
  <mergeCells count="5">
    <mergeCell ref="A3:D3"/>
    <mergeCell ref="C4:D4"/>
    <mergeCell ref="A47:D47"/>
    <mergeCell ref="A48:E48"/>
    <mergeCell ref="H3:N3"/>
  </mergeCells>
  <phoneticPr fontId="15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.5546875" style="34" hidden="1" customWidth="1"/>
    <col min="16" max="16" width="11.44140625" style="34" hidden="1" customWidth="1" collapsed="1"/>
    <col min="17" max="17" width="7.88671875" style="165" hidden="1" customWidth="1"/>
    <col min="18" max="18" width="9.5546875" hidden="1" customWidth="1"/>
    <col min="19" max="19" width="10.44140625" style="453" customWidth="1" collapsed="1"/>
    <col min="20" max="20" width="2" style="305" customWidth="1"/>
    <col min="21" max="21" width="10.44140625" style="29" customWidth="1"/>
    <col min="22" max="22" width="10.44140625" style="4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22" s="7" customFormat="1" ht="15" customHeight="1" thickBot="1" x14ac:dyDescent="0.3">
      <c r="A4" s="184" t="s">
        <v>109</v>
      </c>
      <c r="B4" s="4"/>
      <c r="C4" s="1600" t="s">
        <v>78</v>
      </c>
      <c r="D4" s="1601"/>
      <c r="E4" s="5" t="s">
        <v>5</v>
      </c>
      <c r="F4" s="300">
        <v>2021</v>
      </c>
      <c r="G4" s="311" t="s">
        <v>8</v>
      </c>
      <c r="H4" s="751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177888</v>
      </c>
      <c r="G5" s="309">
        <f t="shared" si="0"/>
        <v>114917</v>
      </c>
      <c r="H5" s="440">
        <f t="shared" si="0"/>
        <v>62438</v>
      </c>
      <c r="I5" s="161">
        <f t="shared" si="0"/>
        <v>0</v>
      </c>
      <c r="J5" s="616">
        <f t="shared" si="0"/>
        <v>0</v>
      </c>
      <c r="K5" s="616">
        <f t="shared" si="0"/>
        <v>0</v>
      </c>
      <c r="L5" s="161">
        <f t="shared" si="0"/>
        <v>533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147353.49268999998</v>
      </c>
      <c r="T5" s="306"/>
      <c r="U5" s="117">
        <f>SUM(U7:U27)</f>
        <v>187840</v>
      </c>
      <c r="V5" s="586">
        <f>SUM(V7:V27)</f>
        <v>186199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32">
        <f>SUM(F7:F17)</f>
        <v>163741</v>
      </c>
      <c r="G6" s="637">
        <f t="shared" ref="G6:P6" si="1">SUM(G7:G17)</f>
        <v>100770</v>
      </c>
      <c r="H6" s="940">
        <f>SUM(H7:H17)</f>
        <v>62438</v>
      </c>
      <c r="I6" s="935">
        <f t="shared" si="1"/>
        <v>0</v>
      </c>
      <c r="J6" s="934">
        <f t="shared" si="1"/>
        <v>0</v>
      </c>
      <c r="K6" s="934">
        <f>SUM(K7:K17)</f>
        <v>0</v>
      </c>
      <c r="L6" s="935">
        <f t="shared" si="1"/>
        <v>533</v>
      </c>
      <c r="M6" s="935">
        <f t="shared" si="1"/>
        <v>0</v>
      </c>
      <c r="N6" s="933">
        <f>SUM(N7:N17)</f>
        <v>0</v>
      </c>
      <c r="O6" s="932"/>
      <c r="P6" s="932">
        <f t="shared" si="1"/>
        <v>0</v>
      </c>
      <c r="Q6" s="1101">
        <f>IF(F6=0,0,P6/F6)</f>
        <v>0</v>
      </c>
      <c r="R6" s="932">
        <f>SUM(R7:R17)</f>
        <v>0</v>
      </c>
      <c r="S6" s="932">
        <f>SUM(S7:S17)</f>
        <v>123707.49269</v>
      </c>
      <c r="T6" s="306"/>
      <c r="U6" s="932">
        <v>152425</v>
      </c>
      <c r="V6" s="932">
        <v>151845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192">
        <f>SUM(G7:N7)</f>
        <v>59689</v>
      </c>
      <c r="G7" s="445">
        <v>17041</v>
      </c>
      <c r="H7" s="155">
        <v>42648</v>
      </c>
      <c r="I7" s="156"/>
      <c r="J7" s="191"/>
      <c r="K7" s="191"/>
      <c r="L7" s="156"/>
      <c r="M7" s="156"/>
      <c r="N7" s="167"/>
      <c r="O7" s="192"/>
      <c r="P7" s="192"/>
      <c r="Q7" s="1200"/>
      <c r="R7" s="1201"/>
      <c r="S7" s="607">
        <v>47996.648000000001</v>
      </c>
      <c r="T7" s="569"/>
      <c r="U7" s="192">
        <v>60261</v>
      </c>
      <c r="V7" s="607">
        <v>54004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192">
        <f t="shared" ref="F8:F27" si="2">SUM(G8:N8)</f>
        <v>798</v>
      </c>
      <c r="G8" s="313">
        <v>798</v>
      </c>
      <c r="H8" s="155">
        <v>0</v>
      </c>
      <c r="I8" s="156"/>
      <c r="J8" s="191"/>
      <c r="K8" s="191"/>
      <c r="L8" s="156"/>
      <c r="M8" s="156"/>
      <c r="N8" s="167"/>
      <c r="O8" s="192"/>
      <c r="P8" s="192"/>
      <c r="Q8" s="1200"/>
      <c r="R8" s="1201"/>
      <c r="S8" s="607">
        <v>2552.4169999999999</v>
      </c>
      <c r="T8" s="569"/>
      <c r="U8" s="192">
        <v>758</v>
      </c>
      <c r="V8" s="607">
        <v>1382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192">
        <f t="shared" si="2"/>
        <v>20891</v>
      </c>
      <c r="G9" s="313">
        <v>5964</v>
      </c>
      <c r="H9" s="155">
        <v>14927</v>
      </c>
      <c r="I9" s="156"/>
      <c r="J9" s="191"/>
      <c r="K9" s="191"/>
      <c r="L9" s="156"/>
      <c r="M9" s="156"/>
      <c r="N9" s="167"/>
      <c r="O9" s="192"/>
      <c r="P9" s="192"/>
      <c r="Q9" s="1200"/>
      <c r="R9" s="1201"/>
      <c r="S9" s="607">
        <v>17101.582549999999</v>
      </c>
      <c r="T9" s="569"/>
      <c r="U9" s="192">
        <v>21091</v>
      </c>
      <c r="V9" s="607">
        <v>19208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192">
        <f t="shared" si="2"/>
        <v>25563</v>
      </c>
      <c r="G10" s="313">
        <v>20700</v>
      </c>
      <c r="H10" s="155">
        <v>4863</v>
      </c>
      <c r="I10" s="156"/>
      <c r="J10" s="191"/>
      <c r="K10" s="191"/>
      <c r="L10" s="156"/>
      <c r="M10" s="156"/>
      <c r="N10" s="167"/>
      <c r="O10" s="192"/>
      <c r="P10" s="192"/>
      <c r="Q10" s="1200"/>
      <c r="R10" s="192"/>
      <c r="S10" s="607">
        <v>18509.704129999998</v>
      </c>
      <c r="T10" s="569"/>
      <c r="U10" s="192">
        <v>24165</v>
      </c>
      <c r="V10" s="607">
        <v>24853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192">
        <f t="shared" si="2"/>
        <v>8053</v>
      </c>
      <c r="G11" s="313">
        <v>8053</v>
      </c>
      <c r="H11" s="155"/>
      <c r="I11" s="156"/>
      <c r="J11" s="191"/>
      <c r="K11" s="191"/>
      <c r="L11" s="156"/>
      <c r="M11" s="156"/>
      <c r="N11" s="167"/>
      <c r="O11" s="192"/>
      <c r="P11" s="192"/>
      <c r="Q11" s="1200"/>
      <c r="R11" s="192"/>
      <c r="S11" s="607">
        <v>3737.6501600000001</v>
      </c>
      <c r="T11" s="569"/>
      <c r="U11" s="192">
        <v>5635</v>
      </c>
      <c r="V11" s="607">
        <v>6333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192">
        <f t="shared" si="2"/>
        <v>15294</v>
      </c>
      <c r="G12" s="313">
        <v>15294</v>
      </c>
      <c r="H12" s="155"/>
      <c r="I12" s="156"/>
      <c r="J12" s="191"/>
      <c r="K12" s="191"/>
      <c r="L12" s="156"/>
      <c r="M12" s="156"/>
      <c r="N12" s="167"/>
      <c r="O12" s="192"/>
      <c r="P12" s="192"/>
      <c r="Q12" s="1200"/>
      <c r="R12" s="192"/>
      <c r="S12" s="607">
        <v>7745.6046699999997</v>
      </c>
      <c r="T12" s="569"/>
      <c r="U12" s="192">
        <v>19513</v>
      </c>
      <c r="V12" s="607">
        <v>22394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192">
        <f t="shared" si="2"/>
        <v>21020</v>
      </c>
      <c r="G13" s="313">
        <v>21020</v>
      </c>
      <c r="H13" s="155"/>
      <c r="I13" s="156"/>
      <c r="J13" s="191"/>
      <c r="K13" s="191"/>
      <c r="L13" s="156"/>
      <c r="M13" s="156"/>
      <c r="N13" s="167"/>
      <c r="O13" s="192"/>
      <c r="P13" s="192"/>
      <c r="Q13" s="1200"/>
      <c r="R13" s="192"/>
      <c r="S13" s="607">
        <v>15130.65616</v>
      </c>
      <c r="T13" s="569"/>
      <c r="U13" s="192">
        <v>22241</v>
      </c>
      <c r="V13" s="607">
        <v>23434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192">
        <f t="shared" si="2"/>
        <v>65</v>
      </c>
      <c r="G14" s="313">
        <v>65</v>
      </c>
      <c r="H14" s="155"/>
      <c r="I14" s="156"/>
      <c r="J14" s="191"/>
      <c r="K14" s="191"/>
      <c r="L14" s="156"/>
      <c r="M14" s="156"/>
      <c r="N14" s="167"/>
      <c r="O14" s="192"/>
      <c r="P14" s="192"/>
      <c r="Q14" s="1200"/>
      <c r="R14" s="192"/>
      <c r="S14" s="607">
        <v>38.389629999999997</v>
      </c>
      <c r="T14" s="569"/>
      <c r="U14" s="192">
        <v>65</v>
      </c>
      <c r="V14" s="607">
        <v>77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192">
        <f t="shared" si="2"/>
        <v>11270</v>
      </c>
      <c r="G15" s="313">
        <v>11270</v>
      </c>
      <c r="H15" s="155"/>
      <c r="I15" s="156"/>
      <c r="J15" s="191"/>
      <c r="K15" s="191"/>
      <c r="L15" s="156"/>
      <c r="M15" s="156"/>
      <c r="N15" s="167"/>
      <c r="O15" s="192"/>
      <c r="P15" s="192"/>
      <c r="Q15" s="1200"/>
      <c r="R15" s="1201"/>
      <c r="S15" s="607">
        <v>11126.011119999999</v>
      </c>
      <c r="T15" s="569"/>
      <c r="U15" s="192">
        <v>10962</v>
      </c>
      <c r="V15" s="607">
        <v>10878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192">
        <f t="shared" si="2"/>
        <v>0</v>
      </c>
      <c r="G16" s="313">
        <v>0</v>
      </c>
      <c r="H16" s="155"/>
      <c r="I16" s="156"/>
      <c r="J16" s="191"/>
      <c r="K16" s="191"/>
      <c r="L16" s="156"/>
      <c r="M16" s="156"/>
      <c r="N16" s="167"/>
      <c r="O16" s="192"/>
      <c r="P16" s="192"/>
      <c r="Q16" s="1200"/>
      <c r="R16" s="192"/>
      <c r="S16" s="607">
        <v>0</v>
      </c>
      <c r="T16" s="569"/>
      <c r="U16" s="192">
        <v>0</v>
      </c>
      <c r="V16" s="607"/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915">
        <f t="shared" si="2"/>
        <v>1098</v>
      </c>
      <c r="G17" s="916">
        <v>565</v>
      </c>
      <c r="H17" s="919"/>
      <c r="I17" s="918"/>
      <c r="J17" s="920"/>
      <c r="K17" s="920"/>
      <c r="L17" s="918">
        <v>533</v>
      </c>
      <c r="M17" s="918"/>
      <c r="N17" s="921"/>
      <c r="O17" s="915"/>
      <c r="P17" s="915"/>
      <c r="Q17" s="1202"/>
      <c r="R17" s="915"/>
      <c r="S17" s="915">
        <v>-231.17073000000002</v>
      </c>
      <c r="T17" s="569"/>
      <c r="U17" s="658">
        <v>-12266</v>
      </c>
      <c r="V17" s="669">
        <v>-10718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1203">
        <f t="shared" si="2"/>
        <v>0</v>
      </c>
      <c r="G18" s="886"/>
      <c r="H18" s="697"/>
      <c r="I18" s="887"/>
      <c r="J18" s="936"/>
      <c r="K18" s="936"/>
      <c r="L18" s="887"/>
      <c r="M18" s="887"/>
      <c r="N18" s="937"/>
      <c r="O18" s="682"/>
      <c r="P18" s="682"/>
      <c r="Q18" s="1204"/>
      <c r="R18" s="682"/>
      <c r="S18" s="682"/>
      <c r="T18" s="306"/>
      <c r="U18" s="682">
        <v>0</v>
      </c>
      <c r="V18" s="682"/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1205">
        <f t="shared" si="2"/>
        <v>0</v>
      </c>
      <c r="G19" s="627"/>
      <c r="H19" s="888"/>
      <c r="I19" s="628"/>
      <c r="J19" s="938"/>
      <c r="K19" s="938"/>
      <c r="L19" s="628"/>
      <c r="M19" s="628"/>
      <c r="N19" s="939"/>
      <c r="O19" s="292"/>
      <c r="P19" s="292"/>
      <c r="Q19" s="896"/>
      <c r="R19" s="292"/>
      <c r="S19" s="293"/>
      <c r="T19" s="306"/>
      <c r="U19" s="292">
        <v>0</v>
      </c>
      <c r="V19" s="293">
        <v>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1205">
        <f t="shared" si="2"/>
        <v>0</v>
      </c>
      <c r="G20" s="627"/>
      <c r="H20" s="888"/>
      <c r="I20" s="628"/>
      <c r="J20" s="938"/>
      <c r="K20" s="938"/>
      <c r="L20" s="628"/>
      <c r="M20" s="628"/>
      <c r="N20" s="939"/>
      <c r="O20" s="292"/>
      <c r="P20" s="292"/>
      <c r="Q20" s="896"/>
      <c r="R20" s="292"/>
      <c r="S20" s="293"/>
      <c r="T20" s="306"/>
      <c r="U20" s="292">
        <v>0</v>
      </c>
      <c r="V20" s="293"/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1205">
        <f t="shared" si="2"/>
        <v>0</v>
      </c>
      <c r="G21" s="627"/>
      <c r="H21" s="888"/>
      <c r="I21" s="628"/>
      <c r="J21" s="938"/>
      <c r="K21" s="938"/>
      <c r="L21" s="628"/>
      <c r="M21" s="628"/>
      <c r="N21" s="939"/>
      <c r="O21" s="292"/>
      <c r="P21" s="292"/>
      <c r="Q21" s="896"/>
      <c r="R21" s="292"/>
      <c r="S21" s="293"/>
      <c r="T21" s="306"/>
      <c r="U21" s="292">
        <v>0</v>
      </c>
      <c r="V21" s="293"/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03">
        <f>SUM(G22:N22)</f>
        <v>0</v>
      </c>
      <c r="G22" s="627"/>
      <c r="H22" s="890"/>
      <c r="I22" s="891"/>
      <c r="J22" s="891"/>
      <c r="K22" s="891"/>
      <c r="L22" s="891"/>
      <c r="M22" s="891"/>
      <c r="N22" s="1104"/>
      <c r="O22" s="1105"/>
      <c r="P22" s="327"/>
      <c r="Q22" s="1106"/>
      <c r="R22" s="1107"/>
      <c r="S22" s="327"/>
      <c r="T22" s="303"/>
      <c r="U22" s="327">
        <v>0</v>
      </c>
      <c r="V22" s="327"/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1205">
        <f t="shared" si="2"/>
        <v>0</v>
      </c>
      <c r="G23" s="627"/>
      <c r="H23" s="888"/>
      <c r="I23" s="628"/>
      <c r="J23" s="938"/>
      <c r="K23" s="938"/>
      <c r="L23" s="628"/>
      <c r="M23" s="628"/>
      <c r="N23" s="939"/>
      <c r="O23" s="292"/>
      <c r="P23" s="292"/>
      <c r="Q23" s="896"/>
      <c r="R23" s="292"/>
      <c r="S23" s="293">
        <v>4110</v>
      </c>
      <c r="T23" s="306"/>
      <c r="U23" s="292">
        <v>0</v>
      </c>
      <c r="V23" s="293"/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1205">
        <f t="shared" si="2"/>
        <v>0</v>
      </c>
      <c r="G24" s="627"/>
      <c r="H24" s="888"/>
      <c r="I24" s="628"/>
      <c r="J24" s="938"/>
      <c r="K24" s="938"/>
      <c r="L24" s="628"/>
      <c r="M24" s="628"/>
      <c r="N24" s="939"/>
      <c r="O24" s="292"/>
      <c r="P24" s="292"/>
      <c r="Q24" s="896"/>
      <c r="R24" s="292"/>
      <c r="S24" s="293"/>
      <c r="T24" s="306"/>
      <c r="U24" s="292">
        <v>0</v>
      </c>
      <c r="V24" s="293"/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03">
        <f t="shared" si="2"/>
        <v>0</v>
      </c>
      <c r="G25" s="627"/>
      <c r="H25" s="890"/>
      <c r="I25" s="891"/>
      <c r="J25" s="891"/>
      <c r="K25" s="891"/>
      <c r="L25" s="891"/>
      <c r="M25" s="891"/>
      <c r="N25" s="1104"/>
      <c r="O25" s="1105"/>
      <c r="P25" s="327"/>
      <c r="Q25" s="1106"/>
      <c r="R25" s="1107"/>
      <c r="S25" s="327"/>
      <c r="T25" s="303"/>
      <c r="U25" s="327">
        <v>0</v>
      </c>
      <c r="V25" s="327"/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1205">
        <f t="shared" si="2"/>
        <v>0</v>
      </c>
      <c r="G26" s="627"/>
      <c r="H26" s="888"/>
      <c r="I26" s="628"/>
      <c r="J26" s="938"/>
      <c r="K26" s="938"/>
      <c r="L26" s="628"/>
      <c r="M26" s="628"/>
      <c r="N26" s="939"/>
      <c r="O26" s="292"/>
      <c r="P26" s="292"/>
      <c r="Q26" s="896"/>
      <c r="R26" s="292"/>
      <c r="S26" s="293"/>
      <c r="T26" s="306"/>
      <c r="U26" s="292">
        <v>0</v>
      </c>
      <c r="V26" s="293"/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1205">
        <f t="shared" si="2"/>
        <v>14147</v>
      </c>
      <c r="G27" s="627">
        <v>14147</v>
      </c>
      <c r="H27" s="888"/>
      <c r="I27" s="628"/>
      <c r="J27" s="938"/>
      <c r="K27" s="938"/>
      <c r="L27" s="628"/>
      <c r="M27" s="628"/>
      <c r="N27" s="939"/>
      <c r="O27" s="292"/>
      <c r="P27" s="292"/>
      <c r="Q27" s="896"/>
      <c r="R27" s="608"/>
      <c r="S27" s="293">
        <v>19536</v>
      </c>
      <c r="T27" s="306"/>
      <c r="U27" s="292">
        <v>35415</v>
      </c>
      <c r="V27" s="293">
        <v>34354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177888</v>
      </c>
      <c r="G28" s="309">
        <f t="shared" ref="G28:M28" si="3">SUM(G29:G43)</f>
        <v>114917</v>
      </c>
      <c r="H28" s="440">
        <f t="shared" si="3"/>
        <v>62438</v>
      </c>
      <c r="I28" s="161">
        <f t="shared" si="3"/>
        <v>0</v>
      </c>
      <c r="J28" s="616">
        <f t="shared" si="3"/>
        <v>0</v>
      </c>
      <c r="K28" s="616">
        <f t="shared" si="3"/>
        <v>0</v>
      </c>
      <c r="L28" s="161">
        <f t="shared" si="3"/>
        <v>533</v>
      </c>
      <c r="M28" s="161">
        <f t="shared" si="3"/>
        <v>0</v>
      </c>
      <c r="N28" s="251">
        <f>SUM(N29:N43)</f>
        <v>0</v>
      </c>
      <c r="O28" s="117">
        <f>SUM(O29:O43)</f>
        <v>0</v>
      </c>
      <c r="P28" s="117">
        <f>SUM(P29:P43)</f>
        <v>0</v>
      </c>
      <c r="Q28" s="617">
        <f>IF(F28=0,0,P28/F28)</f>
        <v>0</v>
      </c>
      <c r="R28" s="434">
        <f>SUM(R29:R43)</f>
        <v>0</v>
      </c>
      <c r="S28" s="117">
        <f>SUM(S29:S43)</f>
        <v>121174.26090000001</v>
      </c>
      <c r="T28" s="306"/>
      <c r="U28" s="117">
        <f>SUM(U29:U43)</f>
        <v>190084</v>
      </c>
      <c r="V28" s="117">
        <f>SUM(V29:V43)</f>
        <v>193206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292">
        <f>SUM(G29:N29)</f>
        <v>0</v>
      </c>
      <c r="G29" s="637"/>
      <c r="H29" s="940"/>
      <c r="I29" s="935"/>
      <c r="J29" s="934"/>
      <c r="K29" s="934"/>
      <c r="L29" s="935"/>
      <c r="M29" s="935"/>
      <c r="N29" s="933"/>
      <c r="O29" s="932"/>
      <c r="P29" s="932"/>
      <c r="Q29" s="1101"/>
      <c r="R29" s="932"/>
      <c r="S29" s="293"/>
      <c r="T29" s="306"/>
      <c r="U29" s="292">
        <v>0</v>
      </c>
      <c r="V29" s="293"/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292">
        <f t="shared" ref="F30:F43" si="4">SUM(G30:N30)</f>
        <v>0</v>
      </c>
      <c r="G30" s="460"/>
      <c r="H30" s="892"/>
      <c r="I30" s="893"/>
      <c r="J30" s="894"/>
      <c r="K30" s="894"/>
      <c r="L30" s="893"/>
      <c r="M30" s="893"/>
      <c r="N30" s="895"/>
      <c r="O30" s="293"/>
      <c r="P30" s="293"/>
      <c r="Q30" s="1102"/>
      <c r="R30" s="293"/>
      <c r="S30" s="293"/>
      <c r="T30" s="306"/>
      <c r="U30" s="292">
        <v>0</v>
      </c>
      <c r="V30" s="293"/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292">
        <f t="shared" si="4"/>
        <v>0</v>
      </c>
      <c r="G31" s="460"/>
      <c r="H31" s="892"/>
      <c r="I31" s="893"/>
      <c r="J31" s="894"/>
      <c r="K31" s="894"/>
      <c r="L31" s="893"/>
      <c r="M31" s="893"/>
      <c r="N31" s="895"/>
      <c r="O31" s="293"/>
      <c r="P31" s="293"/>
      <c r="Q31" s="1102"/>
      <c r="R31" s="293"/>
      <c r="S31" s="293"/>
      <c r="T31" s="306"/>
      <c r="U31" s="292">
        <v>0</v>
      </c>
      <c r="V31" s="293">
        <v>0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292">
        <f t="shared" si="4"/>
        <v>0</v>
      </c>
      <c r="G32" s="460"/>
      <c r="H32" s="892"/>
      <c r="I32" s="893"/>
      <c r="J32" s="894"/>
      <c r="K32" s="894"/>
      <c r="L32" s="893"/>
      <c r="M32" s="893"/>
      <c r="N32" s="895"/>
      <c r="O32" s="293"/>
      <c r="P32" s="293"/>
      <c r="Q32" s="1102"/>
      <c r="R32" s="293"/>
      <c r="S32" s="293"/>
      <c r="T32" s="306"/>
      <c r="U32" s="292">
        <v>0</v>
      </c>
      <c r="V32" s="293"/>
    </row>
    <row r="33" spans="1:23" s="14" customFormat="1" ht="11.4" x14ac:dyDescent="0.2">
      <c r="A33" s="11"/>
      <c r="B33" s="19" t="s">
        <v>51</v>
      </c>
      <c r="C33" s="19"/>
      <c r="D33" s="19"/>
      <c r="E33" s="21">
        <v>29</v>
      </c>
      <c r="F33" s="292">
        <f t="shared" si="4"/>
        <v>11308</v>
      </c>
      <c r="G33" s="460">
        <v>11308</v>
      </c>
      <c r="H33" s="892"/>
      <c r="I33" s="893"/>
      <c r="J33" s="894"/>
      <c r="K33" s="894"/>
      <c r="L33" s="893"/>
      <c r="M33" s="893"/>
      <c r="N33" s="895"/>
      <c r="O33" s="293"/>
      <c r="P33" s="293"/>
      <c r="Q33" s="1102"/>
      <c r="R33" s="293"/>
      <c r="S33" s="293">
        <v>11308</v>
      </c>
      <c r="T33" s="306"/>
      <c r="U33" s="292">
        <v>11308</v>
      </c>
      <c r="V33" s="293">
        <v>18162</v>
      </c>
    </row>
    <row r="34" spans="1:23" s="14" customFormat="1" ht="11.4" x14ac:dyDescent="0.2">
      <c r="A34" s="11"/>
      <c r="B34" s="19" t="s">
        <v>36</v>
      </c>
      <c r="C34" s="19"/>
      <c r="D34" s="19"/>
      <c r="E34" s="21">
        <v>30</v>
      </c>
      <c r="F34" s="292">
        <f t="shared" si="4"/>
        <v>0</v>
      </c>
      <c r="G34" s="460"/>
      <c r="H34" s="892"/>
      <c r="I34" s="893"/>
      <c r="J34" s="894"/>
      <c r="K34" s="894"/>
      <c r="L34" s="893"/>
      <c r="M34" s="893"/>
      <c r="N34" s="895"/>
      <c r="O34" s="293"/>
      <c r="P34" s="293"/>
      <c r="Q34" s="1102"/>
      <c r="R34" s="293"/>
      <c r="S34" s="293"/>
      <c r="T34" s="306"/>
      <c r="U34" s="292">
        <v>0</v>
      </c>
      <c r="V34" s="293"/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1103">
        <f t="shared" si="4"/>
        <v>0</v>
      </c>
      <c r="G35" s="460"/>
      <c r="H35" s="890"/>
      <c r="I35" s="891"/>
      <c r="J35" s="891"/>
      <c r="K35" s="891"/>
      <c r="L35" s="891"/>
      <c r="M35" s="891"/>
      <c r="N35" s="1104"/>
      <c r="O35" s="1105"/>
      <c r="P35" s="327"/>
      <c r="Q35" s="1106"/>
      <c r="R35" s="1107"/>
      <c r="S35" s="327"/>
      <c r="T35" s="303"/>
      <c r="U35" s="327">
        <v>0</v>
      </c>
      <c r="V35" s="327"/>
    </row>
    <row r="36" spans="1:23" s="14" customFormat="1" ht="11.4" x14ac:dyDescent="0.2">
      <c r="A36" s="11"/>
      <c r="B36" s="19" t="s">
        <v>53</v>
      </c>
      <c r="C36" s="19"/>
      <c r="D36" s="19"/>
      <c r="E36" s="21">
        <v>32</v>
      </c>
      <c r="F36" s="292">
        <f t="shared" si="4"/>
        <v>0</v>
      </c>
      <c r="G36" s="460">
        <v>0</v>
      </c>
      <c r="H36" s="892"/>
      <c r="I36" s="893"/>
      <c r="J36" s="894"/>
      <c r="K36" s="894"/>
      <c r="L36" s="893"/>
      <c r="M36" s="893"/>
      <c r="N36" s="895"/>
      <c r="O36" s="293"/>
      <c r="P36" s="293"/>
      <c r="Q36" s="1102"/>
      <c r="R36" s="293"/>
      <c r="S36" s="293">
        <v>4110</v>
      </c>
      <c r="T36" s="306"/>
      <c r="U36" s="292">
        <v>0</v>
      </c>
      <c r="V36" s="293"/>
    </row>
    <row r="37" spans="1:23" s="14" customFormat="1" ht="11.4" x14ac:dyDescent="0.2">
      <c r="A37" s="11"/>
      <c r="B37" s="19" t="s">
        <v>128</v>
      </c>
      <c r="C37" s="19"/>
      <c r="D37" s="19"/>
      <c r="E37" s="21">
        <v>33</v>
      </c>
      <c r="F37" s="292">
        <f t="shared" si="4"/>
        <v>0</v>
      </c>
      <c r="G37" s="460"/>
      <c r="H37" s="892"/>
      <c r="I37" s="893"/>
      <c r="J37" s="894"/>
      <c r="K37" s="894"/>
      <c r="L37" s="893"/>
      <c r="M37" s="893"/>
      <c r="N37" s="895"/>
      <c r="O37" s="293"/>
      <c r="P37" s="293"/>
      <c r="Q37" s="1102"/>
      <c r="R37" s="293"/>
      <c r="S37" s="293"/>
      <c r="T37" s="306"/>
      <c r="U37" s="292">
        <v>0</v>
      </c>
      <c r="V37" s="293"/>
    </row>
    <row r="38" spans="1:23" s="14" customFormat="1" ht="11.4" x14ac:dyDescent="0.2">
      <c r="A38" s="11"/>
      <c r="B38" s="19" t="s">
        <v>55</v>
      </c>
      <c r="C38" s="19"/>
      <c r="D38" s="19"/>
      <c r="E38" s="21">
        <v>34</v>
      </c>
      <c r="F38" s="292">
        <f t="shared" si="4"/>
        <v>0</v>
      </c>
      <c r="G38" s="460"/>
      <c r="H38" s="892"/>
      <c r="I38" s="893"/>
      <c r="J38" s="894"/>
      <c r="K38" s="894"/>
      <c r="L38" s="893"/>
      <c r="M38" s="893"/>
      <c r="N38" s="895"/>
      <c r="O38" s="293"/>
      <c r="P38" s="293"/>
      <c r="Q38" s="1102"/>
      <c r="R38" s="293"/>
      <c r="S38" s="293"/>
      <c r="T38" s="306"/>
      <c r="U38" s="292">
        <v>0</v>
      </c>
      <c r="V38" s="293"/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1103">
        <f t="shared" si="4"/>
        <v>0</v>
      </c>
      <c r="G39" s="460"/>
      <c r="H39" s="890"/>
      <c r="I39" s="891"/>
      <c r="J39" s="891"/>
      <c r="K39" s="891"/>
      <c r="L39" s="891"/>
      <c r="M39" s="891"/>
      <c r="N39" s="1104"/>
      <c r="O39" s="1105"/>
      <c r="P39" s="327"/>
      <c r="Q39" s="1106"/>
      <c r="R39" s="1107"/>
      <c r="S39" s="327"/>
      <c r="T39" s="303"/>
      <c r="U39" s="327">
        <v>0</v>
      </c>
      <c r="V39" s="327"/>
    </row>
    <row r="40" spans="1:23" s="14" customFormat="1" ht="11.4" x14ac:dyDescent="0.2">
      <c r="A40" s="11"/>
      <c r="B40" s="19" t="s">
        <v>56</v>
      </c>
      <c r="C40" s="19"/>
      <c r="D40" s="19"/>
      <c r="E40" s="21">
        <v>36</v>
      </c>
      <c r="F40" s="292">
        <f t="shared" si="4"/>
        <v>0</v>
      </c>
      <c r="G40" s="460"/>
      <c r="H40" s="892"/>
      <c r="I40" s="893"/>
      <c r="J40" s="894"/>
      <c r="K40" s="894"/>
      <c r="L40" s="893"/>
      <c r="M40" s="893"/>
      <c r="N40" s="895"/>
      <c r="O40" s="293"/>
      <c r="P40" s="293"/>
      <c r="Q40" s="1102"/>
      <c r="R40" s="293"/>
      <c r="S40" s="293"/>
      <c r="T40" s="306"/>
      <c r="U40" s="292">
        <v>0</v>
      </c>
      <c r="V40" s="293"/>
    </row>
    <row r="41" spans="1:23" s="14" customFormat="1" ht="11.4" x14ac:dyDescent="0.2">
      <c r="A41" s="11"/>
      <c r="B41" s="19" t="s">
        <v>57</v>
      </c>
      <c r="C41" s="19"/>
      <c r="D41" s="19"/>
      <c r="E41" s="21">
        <v>37</v>
      </c>
      <c r="F41" s="292">
        <f t="shared" si="4"/>
        <v>88717</v>
      </c>
      <c r="G41" s="460">
        <v>88717</v>
      </c>
      <c r="H41" s="892"/>
      <c r="I41" s="893"/>
      <c r="J41" s="894"/>
      <c r="K41" s="894"/>
      <c r="L41" s="893"/>
      <c r="M41" s="893"/>
      <c r="N41" s="895"/>
      <c r="O41" s="293"/>
      <c r="P41" s="293"/>
      <c r="Q41" s="1102"/>
      <c r="R41" s="293"/>
      <c r="S41" s="293">
        <v>85687.260900000008</v>
      </c>
      <c r="T41" s="306"/>
      <c r="U41" s="292">
        <v>133273</v>
      </c>
      <c r="V41" s="293">
        <v>130733</v>
      </c>
    </row>
    <row r="42" spans="1:23" s="14" customFormat="1" ht="11.4" x14ac:dyDescent="0.2">
      <c r="A42" s="11"/>
      <c r="B42" s="19" t="s">
        <v>58</v>
      </c>
      <c r="C42" s="19"/>
      <c r="D42" s="19"/>
      <c r="E42" s="21">
        <v>38</v>
      </c>
      <c r="F42" s="292">
        <f t="shared" si="4"/>
        <v>62971</v>
      </c>
      <c r="G42" s="941">
        <v>0</v>
      </c>
      <c r="H42" s="892">
        <v>62438</v>
      </c>
      <c r="I42" s="893"/>
      <c r="J42" s="894"/>
      <c r="K42" s="894"/>
      <c r="L42" s="893">
        <v>533</v>
      </c>
      <c r="M42" s="893"/>
      <c r="N42" s="895"/>
      <c r="O42" s="293"/>
      <c r="P42" s="293"/>
      <c r="Q42" s="1102"/>
      <c r="R42" s="293"/>
      <c r="S42" s="293">
        <v>0</v>
      </c>
      <c r="T42" s="306"/>
      <c r="U42" s="292">
        <v>673</v>
      </c>
      <c r="V42" s="293">
        <v>760</v>
      </c>
    </row>
    <row r="43" spans="1:23" s="14" customFormat="1" ht="11.4" x14ac:dyDescent="0.2">
      <c r="A43" s="24"/>
      <c r="B43" s="25" t="s">
        <v>46</v>
      </c>
      <c r="C43" s="25"/>
      <c r="D43" s="25"/>
      <c r="E43" s="26">
        <v>39</v>
      </c>
      <c r="F43" s="292">
        <f t="shared" si="4"/>
        <v>14892</v>
      </c>
      <c r="G43" s="942">
        <v>14892</v>
      </c>
      <c r="H43" s="943"/>
      <c r="I43" s="944"/>
      <c r="J43" s="945"/>
      <c r="K43" s="945"/>
      <c r="L43" s="944"/>
      <c r="M43" s="944"/>
      <c r="N43" s="946"/>
      <c r="O43" s="608"/>
      <c r="P43" s="608"/>
      <c r="Q43" s="1108"/>
      <c r="R43" s="608"/>
      <c r="S43" s="734">
        <v>20069</v>
      </c>
      <c r="T43" s="306"/>
      <c r="U43" s="734">
        <v>44830</v>
      </c>
      <c r="V43" s="734">
        <v>43551</v>
      </c>
    </row>
    <row r="44" spans="1:23" s="14" customFormat="1" ht="12.75" customHeight="1" thickBot="1" x14ac:dyDescent="0.25">
      <c r="A44" s="27" t="s">
        <v>175</v>
      </c>
      <c r="B44" s="28"/>
      <c r="C44" s="28"/>
      <c r="D44" s="28"/>
      <c r="E44" s="17">
        <v>40</v>
      </c>
      <c r="F44" s="763">
        <f t="shared" ref="F44:S44" si="5">F29+F33+F37+F41+F42+F43-F6-F27</f>
        <v>0</v>
      </c>
      <c r="G44" s="955">
        <f t="shared" si="5"/>
        <v>0</v>
      </c>
      <c r="H44" s="1109">
        <f t="shared" si="5"/>
        <v>0</v>
      </c>
      <c r="I44" s="1110">
        <f t="shared" si="5"/>
        <v>0</v>
      </c>
      <c r="J44" s="1110">
        <f t="shared" si="5"/>
        <v>0</v>
      </c>
      <c r="K44" s="1110">
        <f t="shared" si="5"/>
        <v>0</v>
      </c>
      <c r="L44" s="1110">
        <f t="shared" si="5"/>
        <v>0</v>
      </c>
      <c r="M44" s="1110">
        <f t="shared" si="5"/>
        <v>0</v>
      </c>
      <c r="N44" s="1110">
        <f t="shared" si="5"/>
        <v>0</v>
      </c>
      <c r="O44" s="763">
        <f t="shared" si="5"/>
        <v>0</v>
      </c>
      <c r="P44" s="763">
        <f t="shared" si="5"/>
        <v>0</v>
      </c>
      <c r="Q44" s="1111">
        <f t="shared" si="5"/>
        <v>0</v>
      </c>
      <c r="R44" s="763">
        <f t="shared" si="5"/>
        <v>0</v>
      </c>
      <c r="S44" s="763">
        <f t="shared" si="5"/>
        <v>-26179.231789999991</v>
      </c>
      <c r="T44" s="303"/>
      <c r="U44" s="763">
        <f>U29+U33+U37+U41+U42+U43-U6-U27</f>
        <v>2244</v>
      </c>
      <c r="V44" s="763">
        <f t="shared" ref="V44" si="6">V29+V33+V37+V41+V42+V43-V6-V27</f>
        <v>7007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7">F28-F5</f>
        <v>0</v>
      </c>
      <c r="G45" s="309">
        <f t="shared" si="7"/>
        <v>0</v>
      </c>
      <c r="H45" s="440">
        <f t="shared" si="7"/>
        <v>0</v>
      </c>
      <c r="I45" s="161">
        <f t="shared" si="7"/>
        <v>0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>N28-N5</f>
        <v>0</v>
      </c>
      <c r="O45" s="117">
        <f t="shared" si="7"/>
        <v>0</v>
      </c>
      <c r="P45" s="117">
        <f t="shared" si="7"/>
        <v>0</v>
      </c>
      <c r="Q45" s="434"/>
      <c r="R45" s="434">
        <f>R28-R5</f>
        <v>0</v>
      </c>
      <c r="S45" s="586">
        <f>S28-S5</f>
        <v>-26179.231789999976</v>
      </c>
      <c r="T45" s="306"/>
      <c r="U45" s="117">
        <f>U28-U5</f>
        <v>2244</v>
      </c>
      <c r="V45" s="586">
        <f>V28-V5</f>
        <v>7007</v>
      </c>
    </row>
    <row r="46" spans="1:23" x14ac:dyDescent="0.25">
      <c r="A46" s="29" t="s">
        <v>197</v>
      </c>
      <c r="C46" s="983"/>
      <c r="D46" s="983"/>
      <c r="E46" s="646" t="s">
        <v>168</v>
      </c>
      <c r="G46" s="29"/>
      <c r="H46" s="649"/>
      <c r="I46" s="650"/>
      <c r="J46" s="650">
        <v>800</v>
      </c>
      <c r="K46" s="650">
        <v>4514</v>
      </c>
      <c r="L46" s="650">
        <v>1473</v>
      </c>
      <c r="M46" s="650"/>
      <c r="N46" s="752"/>
      <c r="O46" s="29"/>
      <c r="P46" s="29"/>
      <c r="R46" s="765"/>
      <c r="S46" s="765"/>
      <c r="T46" s="765"/>
      <c r="U46" s="765"/>
      <c r="V46" s="765"/>
      <c r="W46" s="765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workbookViewId="0"/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7" style="34" hidden="1" customWidth="1"/>
    <col min="16" max="16" width="10.88671875" style="34" hidden="1" customWidth="1" collapsed="1"/>
    <col min="17" max="17" width="8.44140625" style="34" hidden="1" customWidth="1"/>
    <col min="18" max="18" width="9.88671875" style="34" hidden="1" customWidth="1"/>
    <col min="19" max="19" width="10.44140625" style="34" customWidth="1" collapsed="1"/>
    <col min="20" max="20" width="2" style="166" customWidth="1"/>
    <col min="21" max="21" width="10.44140625" style="29" customWidth="1"/>
    <col min="22" max="22" width="10.44140625" style="34" customWidth="1" collapsed="1"/>
    <col min="23" max="23" width="8.5546875" style="34"/>
    <col min="24" max="24" width="9" style="34" bestFit="1" customWidth="1"/>
  </cols>
  <sheetData>
    <row r="1" spans="1:24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  <c r="W1"/>
      <c r="X1"/>
    </row>
    <row r="2" spans="1:24" ht="15" customHeight="1" thickBot="1" x14ac:dyDescent="0.3">
      <c r="A2" s="185"/>
      <c r="P2" s="298"/>
      <c r="Q2" s="654"/>
      <c r="R2" s="654"/>
      <c r="S2" s="898"/>
      <c r="T2" s="1296"/>
      <c r="V2" s="898"/>
      <c r="W2" s="455"/>
      <c r="X2" s="455"/>
    </row>
    <row r="3" spans="1:24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U3" s="1454" t="s">
        <v>0</v>
      </c>
      <c r="V3" s="1456" t="s">
        <v>4</v>
      </c>
      <c r="W3" s="455"/>
      <c r="X3" s="455"/>
    </row>
    <row r="4" spans="1:24" s="7" customFormat="1" ht="13.8" thickBot="1" x14ac:dyDescent="0.3">
      <c r="A4" s="711" t="s">
        <v>109</v>
      </c>
      <c r="B4" s="4"/>
      <c r="C4" s="1600" t="s">
        <v>79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614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166"/>
      <c r="U4" s="1455">
        <v>2020</v>
      </c>
      <c r="V4" s="1457">
        <v>2019</v>
      </c>
      <c r="W4" s="456"/>
      <c r="X4" s="456"/>
    </row>
    <row r="5" spans="1:24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M5" si="0">SUM(F7:F27)</f>
        <v>86139</v>
      </c>
      <c r="G5" s="309">
        <f t="shared" si="0"/>
        <v>84606</v>
      </c>
      <c r="H5" s="440">
        <f t="shared" si="0"/>
        <v>1103</v>
      </c>
      <c r="I5" s="161">
        <f t="shared" si="0"/>
        <v>0</v>
      </c>
      <c r="J5" s="616">
        <f t="shared" si="0"/>
        <v>0</v>
      </c>
      <c r="K5" s="616">
        <f t="shared" si="0"/>
        <v>0</v>
      </c>
      <c r="L5" s="161">
        <f t="shared" si="0"/>
        <v>430</v>
      </c>
      <c r="M5" s="161">
        <f t="shared" si="0"/>
        <v>0</v>
      </c>
      <c r="N5" s="251">
        <f>SUM(N7:N27)</f>
        <v>0</v>
      </c>
      <c r="O5" s="117"/>
      <c r="P5" s="117"/>
      <c r="Q5" s="434"/>
      <c r="R5" s="434"/>
      <c r="S5" s="117">
        <f>SUM(S7:S27)</f>
        <v>85978</v>
      </c>
      <c r="T5" s="164"/>
      <c r="U5" s="117">
        <f>SUM(U7:U27)</f>
        <v>89875</v>
      </c>
      <c r="V5" s="117">
        <f>SUM(V7:V27)</f>
        <v>88093.58455</v>
      </c>
      <c r="W5" s="83"/>
      <c r="X5" s="83"/>
    </row>
    <row r="6" spans="1:24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>SUM(F7:F17)</f>
        <v>84428</v>
      </c>
      <c r="G6" s="764">
        <f t="shared" ref="G6:M6" si="1">SUM(G7:G17)</f>
        <v>82895</v>
      </c>
      <c r="H6" s="441">
        <f t="shared" si="1"/>
        <v>1103</v>
      </c>
      <c r="I6" s="436">
        <f t="shared" si="1"/>
        <v>0</v>
      </c>
      <c r="J6" s="618">
        <f t="shared" si="1"/>
        <v>0</v>
      </c>
      <c r="K6" s="618">
        <f>SUM(K7:K17)</f>
        <v>0</v>
      </c>
      <c r="L6" s="436">
        <f t="shared" si="1"/>
        <v>430</v>
      </c>
      <c r="M6" s="436">
        <f t="shared" si="1"/>
        <v>0</v>
      </c>
      <c r="N6" s="435">
        <f>SUM(N7:N17)</f>
        <v>0</v>
      </c>
      <c r="O6" s="118">
        <f t="shared" ref="O6:R6" si="2">SUM(O7:O17)</f>
        <v>0</v>
      </c>
      <c r="P6" s="619">
        <f t="shared" si="2"/>
        <v>0</v>
      </c>
      <c r="Q6" s="947">
        <f t="shared" si="2"/>
        <v>0</v>
      </c>
      <c r="R6" s="118">
        <f t="shared" si="2"/>
        <v>0</v>
      </c>
      <c r="S6" s="118">
        <f>SUM(S7:S17)</f>
        <v>84610</v>
      </c>
      <c r="T6" s="164"/>
      <c r="U6" s="118">
        <v>89875</v>
      </c>
      <c r="V6" s="118">
        <v>86624.58455</v>
      </c>
      <c r="W6" s="83"/>
      <c r="X6" s="83"/>
    </row>
    <row r="7" spans="1:24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47994</v>
      </c>
      <c r="G7" s="312">
        <v>47514</v>
      </c>
      <c r="H7" s="56">
        <v>480</v>
      </c>
      <c r="I7" s="57"/>
      <c r="J7" s="189"/>
      <c r="K7" s="189"/>
      <c r="L7" s="57"/>
      <c r="M7" s="57"/>
      <c r="N7" s="58"/>
      <c r="O7" s="59"/>
      <c r="P7" s="244"/>
      <c r="Q7" s="883"/>
      <c r="R7" s="420"/>
      <c r="S7" s="607">
        <v>38618</v>
      </c>
      <c r="T7" s="302"/>
      <c r="U7" s="59">
        <v>46816</v>
      </c>
      <c r="V7" s="607">
        <v>37603.294549999999</v>
      </c>
    </row>
    <row r="8" spans="1:24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3">SUM(G8:N8)</f>
        <v>1200</v>
      </c>
      <c r="G8" s="312">
        <v>1050</v>
      </c>
      <c r="H8" s="56">
        <v>150</v>
      </c>
      <c r="I8" s="57"/>
      <c r="J8" s="189"/>
      <c r="K8" s="189"/>
      <c r="L8" s="57"/>
      <c r="M8" s="57"/>
      <c r="N8" s="58"/>
      <c r="O8" s="59"/>
      <c r="P8" s="244"/>
      <c r="Q8" s="883"/>
      <c r="R8" s="420"/>
      <c r="S8" s="607">
        <v>1503</v>
      </c>
      <c r="T8" s="302"/>
      <c r="U8" s="59">
        <v>2055</v>
      </c>
      <c r="V8" s="607">
        <v>1920.29</v>
      </c>
    </row>
    <row r="9" spans="1:24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3"/>
        <v>17128</v>
      </c>
      <c r="G9" s="312">
        <v>16960</v>
      </c>
      <c r="H9" s="56">
        <v>168</v>
      </c>
      <c r="I9" s="57"/>
      <c r="J9" s="189"/>
      <c r="K9" s="189"/>
      <c r="L9" s="57"/>
      <c r="M9" s="57"/>
      <c r="N9" s="58"/>
      <c r="O9" s="59"/>
      <c r="P9" s="244"/>
      <c r="Q9" s="883"/>
      <c r="R9" s="420"/>
      <c r="S9" s="607">
        <v>13457</v>
      </c>
      <c r="T9" s="302"/>
      <c r="U9" s="59">
        <v>16708</v>
      </c>
      <c r="V9" s="607">
        <v>13310</v>
      </c>
    </row>
    <row r="10" spans="1:24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3"/>
        <v>0</v>
      </c>
      <c r="G10" s="312">
        <v>0</v>
      </c>
      <c r="H10" s="56"/>
      <c r="I10" s="57"/>
      <c r="J10" s="189"/>
      <c r="K10" s="189"/>
      <c r="L10" s="57"/>
      <c r="M10" s="57"/>
      <c r="N10" s="58"/>
      <c r="O10" s="59"/>
      <c r="P10" s="244"/>
      <c r="Q10" s="883"/>
      <c r="R10" s="59"/>
      <c r="S10" s="607">
        <v>0</v>
      </c>
      <c r="T10" s="302"/>
      <c r="U10" s="59">
        <v>0</v>
      </c>
      <c r="V10" s="607">
        <v>0</v>
      </c>
    </row>
    <row r="11" spans="1:24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3"/>
        <v>4</v>
      </c>
      <c r="G11" s="312">
        <v>4</v>
      </c>
      <c r="H11" s="56"/>
      <c r="I11" s="57"/>
      <c r="J11" s="189"/>
      <c r="K11" s="189"/>
      <c r="L11" s="57"/>
      <c r="M11" s="57"/>
      <c r="N11" s="58"/>
      <c r="O11" s="59"/>
      <c r="P11" s="244"/>
      <c r="Q11" s="883"/>
      <c r="R11" s="59"/>
      <c r="S11" s="607">
        <v>47</v>
      </c>
      <c r="T11" s="302"/>
      <c r="U11" s="59">
        <v>17</v>
      </c>
      <c r="V11" s="607">
        <v>138</v>
      </c>
    </row>
    <row r="12" spans="1:24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3"/>
        <v>580</v>
      </c>
      <c r="G12" s="313">
        <v>500</v>
      </c>
      <c r="H12" s="155">
        <v>80</v>
      </c>
      <c r="I12" s="156"/>
      <c r="J12" s="189"/>
      <c r="K12" s="189"/>
      <c r="L12" s="57"/>
      <c r="M12" s="57"/>
      <c r="N12" s="58"/>
      <c r="O12" s="59"/>
      <c r="P12" s="244"/>
      <c r="Q12" s="883"/>
      <c r="R12" s="59"/>
      <c r="S12" s="607">
        <v>873</v>
      </c>
      <c r="T12" s="302"/>
      <c r="U12" s="59">
        <v>825</v>
      </c>
      <c r="V12" s="607">
        <v>827</v>
      </c>
    </row>
    <row r="13" spans="1:24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3"/>
        <v>40</v>
      </c>
      <c r="G13" s="313">
        <v>40</v>
      </c>
      <c r="H13" s="56"/>
      <c r="I13" s="57"/>
      <c r="J13" s="189"/>
      <c r="K13" s="189"/>
      <c r="L13" s="57"/>
      <c r="M13" s="57"/>
      <c r="N13" s="58"/>
      <c r="O13" s="59"/>
      <c r="P13" s="244"/>
      <c r="Q13" s="883"/>
      <c r="R13" s="59"/>
      <c r="S13" s="607">
        <v>45</v>
      </c>
      <c r="T13" s="302"/>
      <c r="U13" s="59">
        <v>97</v>
      </c>
      <c r="V13" s="607">
        <v>91</v>
      </c>
    </row>
    <row r="14" spans="1:24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3"/>
        <v>20</v>
      </c>
      <c r="G14" s="313">
        <v>20</v>
      </c>
      <c r="H14" s="56"/>
      <c r="I14" s="57"/>
      <c r="J14" s="189"/>
      <c r="K14" s="189"/>
      <c r="L14" s="57"/>
      <c r="M14" s="57"/>
      <c r="N14" s="58"/>
      <c r="O14" s="59"/>
      <c r="P14" s="244"/>
      <c r="Q14" s="883"/>
      <c r="R14" s="59"/>
      <c r="S14" s="607">
        <v>2</v>
      </c>
      <c r="T14" s="302"/>
      <c r="U14" s="59">
        <v>35</v>
      </c>
      <c r="V14" s="607">
        <v>38</v>
      </c>
    </row>
    <row r="15" spans="1:24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3"/>
        <v>73000</v>
      </c>
      <c r="G15" s="313">
        <v>73000</v>
      </c>
      <c r="H15" s="56"/>
      <c r="I15" s="57"/>
      <c r="J15" s="189"/>
      <c r="K15" s="189"/>
      <c r="L15" s="57"/>
      <c r="M15" s="57"/>
      <c r="N15" s="58"/>
      <c r="O15" s="59"/>
      <c r="P15" s="244"/>
      <c r="Q15" s="883"/>
      <c r="R15" s="420"/>
      <c r="S15" s="607">
        <v>72573</v>
      </c>
      <c r="T15" s="302"/>
      <c r="U15" s="59">
        <v>76000</v>
      </c>
      <c r="V15" s="607">
        <v>75445</v>
      </c>
    </row>
    <row r="16" spans="1:24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3"/>
        <v>0</v>
      </c>
      <c r="G16" s="313">
        <v>0</v>
      </c>
      <c r="H16" s="56"/>
      <c r="I16" s="57"/>
      <c r="J16" s="189"/>
      <c r="K16" s="189"/>
      <c r="L16" s="57"/>
      <c r="M16" s="57"/>
      <c r="N16" s="58"/>
      <c r="O16" s="59"/>
      <c r="P16" s="244"/>
      <c r="Q16" s="883"/>
      <c r="R16" s="59"/>
      <c r="S16" s="607">
        <v>0</v>
      </c>
      <c r="T16" s="302"/>
      <c r="U16" s="59">
        <v>0</v>
      </c>
      <c r="V16" s="607">
        <v>0</v>
      </c>
    </row>
    <row r="17" spans="1:24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3"/>
        <v>-55538</v>
      </c>
      <c r="G17" s="917">
        <v>-56193</v>
      </c>
      <c r="H17" s="909">
        <v>225</v>
      </c>
      <c r="I17" s="733"/>
      <c r="J17" s="910"/>
      <c r="K17" s="910"/>
      <c r="L17" s="733">
        <v>430</v>
      </c>
      <c r="M17" s="733"/>
      <c r="N17" s="911"/>
      <c r="O17" s="193"/>
      <c r="P17" s="912"/>
      <c r="Q17" s="885"/>
      <c r="R17" s="193"/>
      <c r="S17" s="915">
        <v>-42508</v>
      </c>
      <c r="T17" s="302"/>
      <c r="U17" s="667">
        <v>-52678</v>
      </c>
      <c r="V17" s="669">
        <v>-42748</v>
      </c>
    </row>
    <row r="18" spans="1:24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3"/>
        <v>0</v>
      </c>
      <c r="G18" s="686"/>
      <c r="H18" s="687"/>
      <c r="I18" s="688"/>
      <c r="J18" s="689"/>
      <c r="K18" s="689"/>
      <c r="L18" s="688"/>
      <c r="M18" s="688"/>
      <c r="N18" s="690"/>
      <c r="O18" s="673"/>
      <c r="P18" s="691"/>
      <c r="Q18" s="692"/>
      <c r="R18" s="673"/>
      <c r="S18" s="682"/>
      <c r="T18" s="164"/>
      <c r="U18" s="673">
        <v>0</v>
      </c>
      <c r="V18" s="682"/>
    </row>
    <row r="19" spans="1:24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3"/>
        <v>0</v>
      </c>
      <c r="G19" s="443"/>
      <c r="H19" s="442"/>
      <c r="I19" s="439"/>
      <c r="J19" s="626"/>
      <c r="K19" s="626"/>
      <c r="L19" s="439"/>
      <c r="M19" s="439"/>
      <c r="N19" s="437"/>
      <c r="O19" s="74"/>
      <c r="P19" s="248"/>
      <c r="Q19" s="630"/>
      <c r="R19" s="74"/>
      <c r="S19" s="293"/>
      <c r="T19" s="164"/>
      <c r="U19" s="74">
        <v>0</v>
      </c>
      <c r="V19" s="293"/>
    </row>
    <row r="20" spans="1:24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3"/>
        <v>0</v>
      </c>
      <c r="G20" s="443"/>
      <c r="H20" s="442"/>
      <c r="I20" s="439"/>
      <c r="J20" s="626"/>
      <c r="K20" s="626"/>
      <c r="L20" s="439"/>
      <c r="M20" s="439"/>
      <c r="N20" s="437"/>
      <c r="O20" s="74"/>
      <c r="P20" s="248"/>
      <c r="Q20" s="630"/>
      <c r="R20" s="74"/>
      <c r="S20" s="293"/>
      <c r="T20" s="164"/>
      <c r="U20" s="74">
        <v>0</v>
      </c>
      <c r="V20" s="293">
        <v>60</v>
      </c>
    </row>
    <row r="21" spans="1:24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3"/>
        <v>0</v>
      </c>
      <c r="G21" s="443"/>
      <c r="H21" s="442"/>
      <c r="I21" s="439"/>
      <c r="J21" s="626"/>
      <c r="K21" s="626"/>
      <c r="L21" s="439"/>
      <c r="M21" s="439"/>
      <c r="N21" s="437"/>
      <c r="O21" s="74"/>
      <c r="P21" s="343"/>
      <c r="Q21" s="630"/>
      <c r="R21" s="74"/>
      <c r="S21" s="293"/>
      <c r="T21" s="164"/>
      <c r="U21" s="74">
        <v>0</v>
      </c>
      <c r="V21" s="293">
        <v>46</v>
      </c>
    </row>
    <row r="22" spans="1:24" s="14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3"/>
        <v>0</v>
      </c>
      <c r="G22" s="330"/>
      <c r="H22" s="331"/>
      <c r="I22" s="332"/>
      <c r="J22" s="333"/>
      <c r="K22" s="333"/>
      <c r="L22" s="332"/>
      <c r="M22" s="332"/>
      <c r="N22" s="334"/>
      <c r="O22" s="320"/>
      <c r="P22" s="326"/>
      <c r="Q22" s="342"/>
      <c r="R22" s="320"/>
      <c r="S22" s="293"/>
      <c r="T22" s="164"/>
      <c r="U22" s="320">
        <v>0</v>
      </c>
      <c r="V22" s="320"/>
    </row>
    <row r="23" spans="1:24" s="14" customFormat="1" ht="11.4" x14ac:dyDescent="0.2">
      <c r="A23" s="11"/>
      <c r="B23" s="19" t="s">
        <v>40</v>
      </c>
      <c r="C23" s="19"/>
      <c r="D23" s="19"/>
      <c r="E23" s="21">
        <v>19</v>
      </c>
      <c r="F23" s="615">
        <f t="shared" si="3"/>
        <v>0</v>
      </c>
      <c r="G23" s="443"/>
      <c r="H23" s="442"/>
      <c r="I23" s="439"/>
      <c r="J23" s="626"/>
      <c r="K23" s="626"/>
      <c r="L23" s="439"/>
      <c r="M23" s="439"/>
      <c r="N23" s="437"/>
      <c r="O23" s="74"/>
      <c r="P23" s="248"/>
      <c r="Q23" s="630"/>
      <c r="R23" s="74"/>
      <c r="S23" s="293"/>
      <c r="T23" s="164"/>
      <c r="U23" s="74">
        <v>0</v>
      </c>
      <c r="V23" s="293"/>
    </row>
    <row r="24" spans="1:24" s="14" customFormat="1" ht="11.4" x14ac:dyDescent="0.2">
      <c r="A24" s="11"/>
      <c r="B24" s="19" t="s">
        <v>43</v>
      </c>
      <c r="C24" s="19"/>
      <c r="D24" s="19"/>
      <c r="E24" s="21">
        <v>20</v>
      </c>
      <c r="F24" s="615">
        <f t="shared" si="3"/>
        <v>0</v>
      </c>
      <c r="G24" s="443"/>
      <c r="H24" s="442"/>
      <c r="I24" s="439"/>
      <c r="J24" s="626"/>
      <c r="K24" s="626"/>
      <c r="L24" s="439"/>
      <c r="M24" s="439"/>
      <c r="N24" s="437"/>
      <c r="O24" s="74"/>
      <c r="P24" s="248"/>
      <c r="Q24" s="630"/>
      <c r="R24" s="74"/>
      <c r="S24" s="293"/>
      <c r="T24" s="164"/>
      <c r="U24" s="74">
        <v>0</v>
      </c>
      <c r="V24" s="293"/>
    </row>
    <row r="25" spans="1:24" s="328" customFormat="1" ht="11.4" x14ac:dyDescent="0.2">
      <c r="A25" s="317"/>
      <c r="B25" s="318" t="s">
        <v>147</v>
      </c>
      <c r="C25" s="318"/>
      <c r="D25" s="318"/>
      <c r="E25" s="319">
        <v>21</v>
      </c>
      <c r="F25" s="757">
        <f t="shared" si="3"/>
        <v>0</v>
      </c>
      <c r="G25" s="330"/>
      <c r="H25" s="331"/>
      <c r="I25" s="332"/>
      <c r="J25" s="333"/>
      <c r="K25" s="333"/>
      <c r="L25" s="332"/>
      <c r="M25" s="332"/>
      <c r="N25" s="334"/>
      <c r="O25" s="320"/>
      <c r="P25" s="326"/>
      <c r="Q25" s="342"/>
      <c r="R25" s="320"/>
      <c r="S25" s="293"/>
      <c r="T25" s="164"/>
      <c r="U25" s="320">
        <v>0</v>
      </c>
      <c r="V25" s="320"/>
    </row>
    <row r="26" spans="1:24" s="14" customFormat="1" ht="11.4" x14ac:dyDescent="0.2">
      <c r="A26" s="11"/>
      <c r="B26" s="19" t="s">
        <v>44</v>
      </c>
      <c r="C26" s="19"/>
      <c r="D26" s="19"/>
      <c r="E26" s="21">
        <v>22</v>
      </c>
      <c r="F26" s="615">
        <f t="shared" si="3"/>
        <v>0</v>
      </c>
      <c r="G26" s="443"/>
      <c r="H26" s="442"/>
      <c r="I26" s="439"/>
      <c r="J26" s="626"/>
      <c r="K26" s="626"/>
      <c r="L26" s="439"/>
      <c r="M26" s="439"/>
      <c r="N26" s="437"/>
      <c r="O26" s="74"/>
      <c r="P26" s="948"/>
      <c r="Q26" s="630"/>
      <c r="R26" s="74"/>
      <c r="S26" s="74"/>
      <c r="T26" s="164"/>
      <c r="U26" s="74">
        <v>0</v>
      </c>
      <c r="V26" s="293"/>
    </row>
    <row r="27" spans="1:24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3"/>
        <v>1711</v>
      </c>
      <c r="G27" s="443">
        <v>1711</v>
      </c>
      <c r="H27" s="442"/>
      <c r="I27" s="439"/>
      <c r="J27" s="626"/>
      <c r="K27" s="626"/>
      <c r="L27" s="439"/>
      <c r="M27" s="439"/>
      <c r="N27" s="437"/>
      <c r="O27" s="74"/>
      <c r="P27" s="248"/>
      <c r="Q27" s="247"/>
      <c r="R27" s="74"/>
      <c r="S27" s="293">
        <v>1368</v>
      </c>
      <c r="T27" s="164"/>
      <c r="U27" s="74">
        <v>0</v>
      </c>
      <c r="V27" s="293">
        <v>1363</v>
      </c>
    </row>
    <row r="28" spans="1:24" ht="13.8" thickBot="1" x14ac:dyDescent="0.3">
      <c r="A28" s="22" t="s">
        <v>173</v>
      </c>
      <c r="B28" s="23"/>
      <c r="C28" s="23"/>
      <c r="D28" s="23"/>
      <c r="E28" s="10">
        <v>24</v>
      </c>
      <c r="F28" s="117">
        <f t="shared" ref="F28:S28" si="4">SUM(F29:F43)</f>
        <v>86144</v>
      </c>
      <c r="G28" s="309">
        <f t="shared" si="4"/>
        <v>84611</v>
      </c>
      <c r="H28" s="440">
        <f t="shared" si="4"/>
        <v>1103</v>
      </c>
      <c r="I28" s="161">
        <f t="shared" si="4"/>
        <v>0</v>
      </c>
      <c r="J28" s="616">
        <f t="shared" si="4"/>
        <v>0</v>
      </c>
      <c r="K28" s="616">
        <f t="shared" si="4"/>
        <v>0</v>
      </c>
      <c r="L28" s="161">
        <f t="shared" si="4"/>
        <v>430</v>
      </c>
      <c r="M28" s="161">
        <f t="shared" si="4"/>
        <v>0</v>
      </c>
      <c r="N28" s="251">
        <f>SUM(N29:N43)</f>
        <v>0</v>
      </c>
      <c r="O28" s="117">
        <f t="shared" si="4"/>
        <v>0</v>
      </c>
      <c r="P28" s="117">
        <f t="shared" si="4"/>
        <v>0</v>
      </c>
      <c r="Q28" s="117">
        <f t="shared" si="4"/>
        <v>0</v>
      </c>
      <c r="R28" s="117">
        <f t="shared" si="4"/>
        <v>0</v>
      </c>
      <c r="S28" s="591">
        <f t="shared" si="4"/>
        <v>87303</v>
      </c>
      <c r="T28" s="164"/>
      <c r="U28" s="117">
        <f>SUM(U29:U43)</f>
        <v>90205</v>
      </c>
      <c r="V28" s="117">
        <f>SUM(V29:V43)</f>
        <v>88117</v>
      </c>
      <c r="W28"/>
      <c r="X28"/>
    </row>
    <row r="29" spans="1:24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9595</v>
      </c>
      <c r="G29" s="764">
        <v>9595</v>
      </c>
      <c r="H29" s="441"/>
      <c r="I29" s="436"/>
      <c r="J29" s="618"/>
      <c r="K29" s="618"/>
      <c r="L29" s="436"/>
      <c r="M29" s="436"/>
      <c r="N29" s="435"/>
      <c r="O29" s="118"/>
      <c r="P29" s="619"/>
      <c r="Q29" s="630"/>
      <c r="R29" s="118"/>
      <c r="S29" s="293">
        <v>9595</v>
      </c>
      <c r="T29" s="164"/>
      <c r="U29" s="74">
        <v>9595</v>
      </c>
      <c r="V29" s="293">
        <v>9595</v>
      </c>
    </row>
    <row r="30" spans="1:24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5">SUM(G30:N30)</f>
        <v>0</v>
      </c>
      <c r="G30" s="432">
        <v>0</v>
      </c>
      <c r="H30" s="249"/>
      <c r="I30" s="73"/>
      <c r="J30" s="187"/>
      <c r="K30" s="187"/>
      <c r="L30" s="73"/>
      <c r="M30" s="73"/>
      <c r="N30" s="291"/>
      <c r="O30" s="250"/>
      <c r="P30" s="629"/>
      <c r="Q30" s="630"/>
      <c r="R30" s="250"/>
      <c r="S30" s="293"/>
      <c r="T30" s="164"/>
      <c r="U30" s="74">
        <v>0</v>
      </c>
      <c r="V30" s="293"/>
    </row>
    <row r="31" spans="1:24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5"/>
        <v>0</v>
      </c>
      <c r="G31" s="432">
        <v>0</v>
      </c>
      <c r="H31" s="249"/>
      <c r="I31" s="73"/>
      <c r="J31" s="187"/>
      <c r="K31" s="187"/>
      <c r="L31" s="73"/>
      <c r="M31" s="73"/>
      <c r="N31" s="291"/>
      <c r="O31" s="250"/>
      <c r="P31" s="629"/>
      <c r="Q31" s="630"/>
      <c r="R31" s="250"/>
      <c r="S31" s="293"/>
      <c r="T31" s="164"/>
      <c r="U31" s="74">
        <v>0</v>
      </c>
      <c r="V31" s="293"/>
    </row>
    <row r="32" spans="1:24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5"/>
        <v>0</v>
      </c>
      <c r="G32" s="432">
        <v>0</v>
      </c>
      <c r="H32" s="249"/>
      <c r="I32" s="73"/>
      <c r="J32" s="187"/>
      <c r="K32" s="187"/>
      <c r="L32" s="73"/>
      <c r="M32" s="73"/>
      <c r="N32" s="291"/>
      <c r="O32" s="250"/>
      <c r="P32" s="629"/>
      <c r="Q32" s="630"/>
      <c r="R32" s="250"/>
      <c r="S32" s="293"/>
      <c r="T32" s="164"/>
      <c r="U32" s="74">
        <v>0</v>
      </c>
      <c r="V32" s="293">
        <v>60</v>
      </c>
    </row>
    <row r="33" spans="1:24" s="328" customFormat="1" ht="11.4" x14ac:dyDescent="0.2">
      <c r="A33" s="317"/>
      <c r="B33" s="446" t="s">
        <v>51</v>
      </c>
      <c r="C33" s="318"/>
      <c r="D33" s="318"/>
      <c r="E33" s="319">
        <v>29</v>
      </c>
      <c r="F33" s="74">
        <f t="shared" si="5"/>
        <v>0</v>
      </c>
      <c r="G33" s="335">
        <v>0</v>
      </c>
      <c r="H33" s="322"/>
      <c r="I33" s="323"/>
      <c r="J33" s="324"/>
      <c r="K33" s="324"/>
      <c r="L33" s="323"/>
      <c r="M33" s="323"/>
      <c r="N33" s="325"/>
      <c r="O33" s="321"/>
      <c r="P33" s="329"/>
      <c r="Q33" s="342"/>
      <c r="R33" s="321"/>
      <c r="S33" s="293"/>
      <c r="T33" s="164"/>
      <c r="U33" s="320">
        <v>0</v>
      </c>
      <c r="V33" s="293"/>
    </row>
    <row r="34" spans="1:24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5"/>
        <v>0</v>
      </c>
      <c r="G34" s="432">
        <v>0</v>
      </c>
      <c r="H34" s="249"/>
      <c r="I34" s="73"/>
      <c r="J34" s="187"/>
      <c r="K34" s="187"/>
      <c r="L34" s="73"/>
      <c r="M34" s="73"/>
      <c r="N34" s="291"/>
      <c r="O34" s="250"/>
      <c r="P34" s="629"/>
      <c r="Q34" s="342"/>
      <c r="R34" s="250"/>
      <c r="S34" s="293"/>
      <c r="T34" s="164"/>
      <c r="U34" s="74">
        <v>0</v>
      </c>
      <c r="V34" s="293">
        <v>46</v>
      </c>
    </row>
    <row r="35" spans="1:24" s="14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5"/>
        <v>0</v>
      </c>
      <c r="G35" s="330">
        <v>0</v>
      </c>
      <c r="H35" s="331"/>
      <c r="I35" s="332"/>
      <c r="J35" s="333"/>
      <c r="K35" s="333"/>
      <c r="L35" s="332"/>
      <c r="M35" s="332"/>
      <c r="N35" s="334"/>
      <c r="O35" s="320"/>
      <c r="P35" s="326"/>
      <c r="Q35" s="342"/>
      <c r="R35" s="320"/>
      <c r="S35" s="293"/>
      <c r="T35" s="164"/>
      <c r="U35" s="320">
        <v>0</v>
      </c>
      <c r="V35" s="320"/>
    </row>
    <row r="36" spans="1:24" s="14" customFormat="1" ht="11.4" x14ac:dyDescent="0.2">
      <c r="A36" s="11"/>
      <c r="B36" s="19" t="s">
        <v>53</v>
      </c>
      <c r="C36" s="19"/>
      <c r="D36" s="19"/>
      <c r="E36" s="21">
        <v>32</v>
      </c>
      <c r="F36" s="74">
        <f t="shared" si="5"/>
        <v>0</v>
      </c>
      <c r="G36" s="432">
        <v>0</v>
      </c>
      <c r="H36" s="249"/>
      <c r="I36" s="73"/>
      <c r="J36" s="187"/>
      <c r="K36" s="187"/>
      <c r="L36" s="73"/>
      <c r="M36" s="73"/>
      <c r="N36" s="291"/>
      <c r="O36" s="250"/>
      <c r="P36" s="629"/>
      <c r="Q36" s="630"/>
      <c r="R36" s="250"/>
      <c r="S36" s="293"/>
      <c r="T36" s="164"/>
      <c r="U36" s="74">
        <v>0</v>
      </c>
      <c r="V36" s="293"/>
    </row>
    <row r="37" spans="1:24" s="14" customFormat="1" ht="11.4" x14ac:dyDescent="0.2">
      <c r="A37" s="11"/>
      <c r="B37" s="19" t="s">
        <v>128</v>
      </c>
      <c r="C37" s="19"/>
      <c r="D37" s="19"/>
      <c r="E37" s="21">
        <v>33</v>
      </c>
      <c r="F37" s="74">
        <f t="shared" si="5"/>
        <v>0</v>
      </c>
      <c r="G37" s="432">
        <v>0</v>
      </c>
      <c r="H37" s="249"/>
      <c r="I37" s="73"/>
      <c r="J37" s="187"/>
      <c r="K37" s="187"/>
      <c r="L37" s="73"/>
      <c r="M37" s="73"/>
      <c r="N37" s="291"/>
      <c r="O37" s="250"/>
      <c r="P37" s="629"/>
      <c r="Q37" s="630"/>
      <c r="R37" s="250"/>
      <c r="S37" s="293"/>
      <c r="T37" s="164"/>
      <c r="U37" s="74">
        <v>0</v>
      </c>
      <c r="V37" s="293"/>
    </row>
    <row r="38" spans="1:24" s="14" customFormat="1" ht="11.4" x14ac:dyDescent="0.2">
      <c r="A38" s="11"/>
      <c r="B38" s="19" t="s">
        <v>55</v>
      </c>
      <c r="C38" s="19"/>
      <c r="D38" s="19"/>
      <c r="E38" s="21">
        <v>34</v>
      </c>
      <c r="F38" s="74">
        <f t="shared" si="5"/>
        <v>0</v>
      </c>
      <c r="G38" s="432">
        <v>0</v>
      </c>
      <c r="H38" s="249"/>
      <c r="I38" s="73"/>
      <c r="J38" s="187"/>
      <c r="K38" s="187"/>
      <c r="L38" s="73"/>
      <c r="M38" s="73"/>
      <c r="N38" s="291"/>
      <c r="O38" s="250"/>
      <c r="P38" s="629"/>
      <c r="Q38" s="630"/>
      <c r="R38" s="250"/>
      <c r="S38" s="293"/>
      <c r="T38" s="164"/>
      <c r="U38" s="74">
        <v>0</v>
      </c>
      <c r="V38" s="293"/>
    </row>
    <row r="39" spans="1:24" s="328" customFormat="1" ht="11.4" x14ac:dyDescent="0.2">
      <c r="A39" s="317"/>
      <c r="B39" s="318" t="s">
        <v>147</v>
      </c>
      <c r="C39" s="318"/>
      <c r="D39" s="318"/>
      <c r="E39" s="319">
        <v>35</v>
      </c>
      <c r="F39" s="757">
        <f t="shared" si="5"/>
        <v>0</v>
      </c>
      <c r="G39" s="330">
        <v>0</v>
      </c>
      <c r="H39" s="331"/>
      <c r="I39" s="332"/>
      <c r="J39" s="333"/>
      <c r="K39" s="333"/>
      <c r="L39" s="332"/>
      <c r="M39" s="332"/>
      <c r="N39" s="334"/>
      <c r="O39" s="320"/>
      <c r="P39" s="326"/>
      <c r="Q39" s="342"/>
      <c r="R39" s="320"/>
      <c r="S39" s="293"/>
      <c r="T39" s="164"/>
      <c r="U39" s="320">
        <v>0</v>
      </c>
      <c r="V39" s="320"/>
    </row>
    <row r="40" spans="1:24" s="14" customFormat="1" ht="11.4" x14ac:dyDescent="0.2">
      <c r="A40" s="11"/>
      <c r="B40" s="19" t="s">
        <v>56</v>
      </c>
      <c r="C40" s="19"/>
      <c r="D40" s="19"/>
      <c r="E40" s="21">
        <v>36</v>
      </c>
      <c r="F40" s="74">
        <f t="shared" si="5"/>
        <v>0</v>
      </c>
      <c r="G40" s="432">
        <v>0</v>
      </c>
      <c r="H40" s="249"/>
      <c r="I40" s="73"/>
      <c r="J40" s="187"/>
      <c r="K40" s="187"/>
      <c r="L40" s="73"/>
      <c r="M40" s="73"/>
      <c r="N40" s="291"/>
      <c r="O40" s="250"/>
      <c r="P40" s="629"/>
      <c r="Q40" s="630"/>
      <c r="R40" s="250"/>
      <c r="S40" s="293"/>
      <c r="T40" s="164"/>
      <c r="U40" s="74">
        <v>0</v>
      </c>
      <c r="V40" s="293"/>
    </row>
    <row r="41" spans="1:24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5"/>
        <v>73300</v>
      </c>
      <c r="G41" s="460">
        <v>73300</v>
      </c>
      <c r="H41" s="249"/>
      <c r="I41" s="73"/>
      <c r="J41" s="187"/>
      <c r="K41" s="187"/>
      <c r="L41" s="73"/>
      <c r="M41" s="73"/>
      <c r="N41" s="291"/>
      <c r="O41" s="250"/>
      <c r="P41" s="629"/>
      <c r="Q41" s="630"/>
      <c r="R41" s="74"/>
      <c r="S41" s="293">
        <v>75870</v>
      </c>
      <c r="T41" s="164"/>
      <c r="U41" s="74">
        <v>76480</v>
      </c>
      <c r="V41" s="293">
        <v>76269</v>
      </c>
    </row>
    <row r="42" spans="1:24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5"/>
        <v>1533</v>
      </c>
      <c r="G42" s="460">
        <v>0</v>
      </c>
      <c r="H42" s="249">
        <v>1103</v>
      </c>
      <c r="I42" s="893"/>
      <c r="J42" s="73"/>
      <c r="K42" s="291"/>
      <c r="L42" s="73">
        <v>430</v>
      </c>
      <c r="M42" s="73"/>
      <c r="N42" s="291"/>
      <c r="O42" s="250"/>
      <c r="P42" s="629"/>
      <c r="Q42" s="630"/>
      <c r="R42" s="250"/>
      <c r="S42" s="615">
        <v>429</v>
      </c>
      <c r="T42" s="164"/>
      <c r="U42" s="74">
        <v>430</v>
      </c>
      <c r="V42" s="615">
        <v>768</v>
      </c>
    </row>
    <row r="43" spans="1:24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5"/>
        <v>1716</v>
      </c>
      <c r="G43" s="631">
        <v>1716</v>
      </c>
      <c r="H43" s="632"/>
      <c r="I43" s="582"/>
      <c r="J43" s="633"/>
      <c r="K43" s="633"/>
      <c r="L43" s="582"/>
      <c r="M43" s="582"/>
      <c r="N43" s="438"/>
      <c r="O43" s="120"/>
      <c r="P43" s="949"/>
      <c r="Q43" s="247"/>
      <c r="R43" s="74"/>
      <c r="S43" s="608">
        <v>1409</v>
      </c>
      <c r="T43" s="164"/>
      <c r="U43" s="120">
        <v>3700</v>
      </c>
      <c r="V43" s="608">
        <v>1379</v>
      </c>
    </row>
    <row r="44" spans="1:24" s="14" customFormat="1" ht="12" thickBot="1" x14ac:dyDescent="0.25">
      <c r="A44" s="605" t="s">
        <v>175</v>
      </c>
      <c r="B44" s="28"/>
      <c r="C44" s="28"/>
      <c r="D44" s="28"/>
      <c r="E44" s="17">
        <v>40</v>
      </c>
      <c r="F44" s="735">
        <f t="shared" ref="F44:S44" si="6">F29+F33+F37+F41+F42+F43-F6-F27</f>
        <v>5</v>
      </c>
      <c r="G44" s="879">
        <f t="shared" si="6"/>
        <v>5</v>
      </c>
      <c r="H44" s="762">
        <f t="shared" si="6"/>
        <v>0</v>
      </c>
      <c r="I44" s="880">
        <f t="shared" si="6"/>
        <v>0</v>
      </c>
      <c r="J44" s="880">
        <f t="shared" si="6"/>
        <v>0</v>
      </c>
      <c r="K44" s="880">
        <f t="shared" si="6"/>
        <v>0</v>
      </c>
      <c r="L44" s="880">
        <f t="shared" si="6"/>
        <v>0</v>
      </c>
      <c r="M44" s="880">
        <f t="shared" si="6"/>
        <v>0</v>
      </c>
      <c r="N44" s="880">
        <f t="shared" si="6"/>
        <v>0</v>
      </c>
      <c r="O44" s="735">
        <f t="shared" si="6"/>
        <v>0</v>
      </c>
      <c r="P44" s="881">
        <f t="shared" si="6"/>
        <v>0</v>
      </c>
      <c r="Q44" s="882">
        <f t="shared" si="6"/>
        <v>0</v>
      </c>
      <c r="R44" s="735">
        <f t="shared" si="6"/>
        <v>0</v>
      </c>
      <c r="S44" s="735">
        <f t="shared" si="6"/>
        <v>1325</v>
      </c>
      <c r="T44" s="164"/>
      <c r="U44" s="735">
        <f>U29+U33+U37+U41+U42+U43-U6-U27</f>
        <v>330</v>
      </c>
      <c r="V44" s="735">
        <f>V29+V33+V37+V41+V42+V43-V6-V27</f>
        <v>23.415450000000419</v>
      </c>
      <c r="W44" s="457"/>
      <c r="X44" s="457"/>
    </row>
    <row r="45" spans="1:24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7">F28-F5</f>
        <v>5</v>
      </c>
      <c r="G45" s="309">
        <f t="shared" si="7"/>
        <v>5</v>
      </c>
      <c r="H45" s="440">
        <f t="shared" si="7"/>
        <v>0</v>
      </c>
      <c r="I45" s="161">
        <f t="shared" si="7"/>
        <v>0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>N28-N5</f>
        <v>0</v>
      </c>
      <c r="O45" s="117">
        <f t="shared" si="7"/>
        <v>0</v>
      </c>
      <c r="P45" s="117">
        <f t="shared" si="7"/>
        <v>0</v>
      </c>
      <c r="Q45" s="434"/>
      <c r="R45" s="434">
        <f>R28-R5</f>
        <v>0</v>
      </c>
      <c r="S45" s="434">
        <f>S28-S5</f>
        <v>1325</v>
      </c>
      <c r="T45" s="164"/>
      <c r="U45" s="117">
        <f>U28-U5</f>
        <v>330</v>
      </c>
      <c r="V45" s="434">
        <f>V28-V5</f>
        <v>23.415450000000419</v>
      </c>
      <c r="W45" s="83"/>
      <c r="X45" s="83"/>
    </row>
    <row r="46" spans="1:24" x14ac:dyDescent="0.25">
      <c r="A46" s="29" t="s">
        <v>197</v>
      </c>
      <c r="C46" s="29"/>
      <c r="D46" s="29"/>
      <c r="E46" s="649" t="s">
        <v>168</v>
      </c>
      <c r="F46" s="649"/>
      <c r="G46" s="650" t="s">
        <v>157</v>
      </c>
      <c r="H46" s="645">
        <v>1689</v>
      </c>
      <c r="I46" s="645">
        <v>0</v>
      </c>
      <c r="J46" s="645">
        <v>0</v>
      </c>
      <c r="K46" s="645"/>
      <c r="L46" s="645">
        <v>272</v>
      </c>
      <c r="M46" s="645"/>
      <c r="N46" s="753"/>
      <c r="O46" s="29"/>
      <c r="P46" s="29"/>
      <c r="Q46" s="29"/>
      <c r="R46" s="29"/>
      <c r="S46" s="29"/>
      <c r="T46" s="29"/>
      <c r="V46" s="29"/>
      <c r="W46" s="83"/>
      <c r="X46" s="83"/>
    </row>
    <row r="47" spans="1:24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</row>
    <row r="48" spans="1:24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  <row r="49" spans="1:24" s="31" customFormat="1" ht="10.199999999999999" x14ac:dyDescent="0.2">
      <c r="E49" s="32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166"/>
      <c r="V49" s="46"/>
      <c r="W49" s="46"/>
      <c r="X49" s="46"/>
    </row>
    <row r="50" spans="1:24" s="31" customFormat="1" ht="10.199999999999999" x14ac:dyDescent="0.2">
      <c r="E50" s="32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166"/>
      <c r="V50" s="46"/>
      <c r="W50" s="46"/>
      <c r="X50" s="46"/>
    </row>
    <row r="51" spans="1:24" s="29" customFormat="1" ht="10.199999999999999" x14ac:dyDescent="0.2">
      <c r="A51" s="31"/>
      <c r="B51" s="31"/>
      <c r="C51" s="31"/>
      <c r="D51" s="31"/>
      <c r="E51" s="30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166"/>
      <c r="V51" s="34"/>
      <c r="W51" s="34"/>
      <c r="X51" s="34"/>
    </row>
    <row r="52" spans="1:24" s="34" customFormat="1" ht="10.199999999999999" x14ac:dyDescent="0.2">
      <c r="A52" s="31"/>
      <c r="B52" s="31"/>
      <c r="C52" s="31"/>
      <c r="D52" s="31"/>
      <c r="E52" s="33"/>
      <c r="F52" s="29"/>
      <c r="T52" s="166"/>
      <c r="U52" s="29"/>
    </row>
    <row r="53" spans="1:24" s="34" customFormat="1" ht="10.199999999999999" x14ac:dyDescent="0.2">
      <c r="A53" s="31"/>
      <c r="B53" s="31"/>
      <c r="C53" s="31"/>
      <c r="D53" s="31"/>
      <c r="E53" s="33"/>
      <c r="F53" s="29"/>
      <c r="T53" s="166"/>
      <c r="U53" s="29"/>
    </row>
    <row r="54" spans="1:24" s="34" customFormat="1" ht="10.199999999999999" x14ac:dyDescent="0.2">
      <c r="A54" s="31"/>
      <c r="B54" s="31"/>
      <c r="C54" s="31"/>
      <c r="D54" s="31"/>
      <c r="E54" s="33"/>
      <c r="F54" s="29"/>
      <c r="T54" s="166"/>
      <c r="U54" s="29"/>
    </row>
    <row r="55" spans="1:24" s="34" customFormat="1" ht="10.199999999999999" hidden="1" x14ac:dyDescent="0.2">
      <c r="B55" s="363" t="s">
        <v>137</v>
      </c>
      <c r="C55" s="197"/>
      <c r="D55" s="197"/>
      <c r="E55" s="392"/>
      <c r="F55" s="378"/>
      <c r="G55" s="197"/>
      <c r="H55" s="197"/>
      <c r="I55" s="197"/>
      <c r="J55" s="197"/>
      <c r="K55" s="197"/>
      <c r="L55" s="197"/>
      <c r="M55" s="197"/>
      <c r="N55" s="197"/>
      <c r="O55" s="197"/>
      <c r="P55" s="391"/>
      <c r="Q55" s="387"/>
      <c r="R55" s="382" t="e">
        <f>P55/titl!$H$16*12</f>
        <v>#DIV/0!</v>
      </c>
      <c r="T55" s="166"/>
      <c r="U55" s="378"/>
    </row>
    <row r="56" spans="1:24" s="34" customFormat="1" ht="10.199999999999999" hidden="1" x14ac:dyDescent="0.2">
      <c r="B56" s="393" t="s">
        <v>138</v>
      </c>
      <c r="C56" s="149"/>
      <c r="D56" s="149"/>
      <c r="E56" s="394"/>
      <c r="F56" s="379"/>
      <c r="G56" s="149"/>
      <c r="H56" s="149"/>
      <c r="I56" s="149"/>
      <c r="J56" s="149"/>
      <c r="K56" s="149"/>
      <c r="L56" s="149"/>
      <c r="M56" s="149"/>
      <c r="N56" s="149"/>
      <c r="O56" s="149"/>
      <c r="P56" s="295" t="e">
        <f>#REF!+P41-P55</f>
        <v>#REF!</v>
      </c>
      <c r="Q56" s="388"/>
      <c r="R56" s="383" t="e">
        <f>P56/titl!$H$16*12</f>
        <v>#REF!</v>
      </c>
      <c r="T56" s="166"/>
      <c r="U56" s="379"/>
    </row>
    <row r="57" spans="1:24" s="34" customFormat="1" ht="10.199999999999999" hidden="1" x14ac:dyDescent="0.2">
      <c r="B57" s="393" t="s">
        <v>139</v>
      </c>
      <c r="C57" s="149"/>
      <c r="D57" s="149"/>
      <c r="E57" s="394"/>
      <c r="F57" s="379"/>
      <c r="G57" s="149"/>
      <c r="H57" s="149"/>
      <c r="I57" s="149"/>
      <c r="J57" s="149"/>
      <c r="K57" s="149"/>
      <c r="L57" s="149"/>
      <c r="M57" s="149"/>
      <c r="N57" s="149"/>
      <c r="O57" s="149"/>
      <c r="P57" s="71"/>
      <c r="Q57" s="388"/>
      <c r="R57" s="383" t="e">
        <f>P57/titl!$H$16*12</f>
        <v>#DIV/0!</v>
      </c>
      <c r="T57" s="166"/>
      <c r="U57" s="379"/>
    </row>
    <row r="58" spans="1:24" s="34" customFormat="1" ht="10.199999999999999" hidden="1" x14ac:dyDescent="0.2">
      <c r="B58" s="393" t="s">
        <v>140</v>
      </c>
      <c r="C58" s="149"/>
      <c r="D58" s="149"/>
      <c r="E58" s="394"/>
      <c r="F58" s="379"/>
      <c r="G58" s="149"/>
      <c r="H58" s="149"/>
      <c r="I58" s="149"/>
      <c r="J58" s="149"/>
      <c r="K58" s="149"/>
      <c r="L58" s="149"/>
      <c r="M58" s="149"/>
      <c r="N58" s="149"/>
      <c r="O58" s="149"/>
      <c r="P58" s="295" t="e">
        <f>P56+P57</f>
        <v>#REF!</v>
      </c>
      <c r="Q58" s="388"/>
      <c r="R58" s="383" t="e">
        <f>P58/titl!$H$16*12</f>
        <v>#REF!</v>
      </c>
      <c r="T58" s="166"/>
      <c r="U58" s="379"/>
    </row>
    <row r="59" spans="1:24" s="34" customFormat="1" ht="10.8" hidden="1" thickBot="1" x14ac:dyDescent="0.25">
      <c r="B59" s="395" t="s">
        <v>141</v>
      </c>
      <c r="C59" s="381"/>
      <c r="D59" s="381"/>
      <c r="E59" s="396"/>
      <c r="F59" s="380"/>
      <c r="G59" s="381"/>
      <c r="H59" s="381"/>
      <c r="I59" s="381"/>
      <c r="J59" s="381"/>
      <c r="K59" s="381"/>
      <c r="L59" s="381"/>
      <c r="M59" s="381"/>
      <c r="N59" s="381"/>
      <c r="O59" s="381"/>
      <c r="P59" s="390" t="e">
        <f>P58*4%</f>
        <v>#REF!</v>
      </c>
      <c r="Q59" s="389"/>
      <c r="R59" s="384" t="e">
        <f>P59/titl!$H$16*12</f>
        <v>#REF!</v>
      </c>
      <c r="T59" s="166"/>
      <c r="U59" s="380"/>
    </row>
  </sheetData>
  <mergeCells count="5">
    <mergeCell ref="A47:D47"/>
    <mergeCell ref="A48:E48"/>
    <mergeCell ref="A3:D3"/>
    <mergeCell ref="C4:D4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3:T48"/>
  <sheetViews>
    <sheetView showGridLines="0" workbookViewId="0"/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6" width="11.44140625" style="14" customWidth="1"/>
    <col min="7" max="7" width="11.109375" style="14" customWidth="1"/>
    <col min="8" max="8" width="11.5546875" style="146" customWidth="1"/>
    <col min="9" max="9" width="10.5546875" style="34" customWidth="1"/>
    <col min="10" max="16" width="6.5546875" style="34" customWidth="1"/>
    <col min="17" max="17" width="10.5546875" style="34" customWidth="1"/>
    <col min="19" max="19" width="8.77734375" bestFit="1" customWidth="1"/>
  </cols>
  <sheetData>
    <row r="3" spans="1:19" ht="15.75" customHeight="1" x14ac:dyDescent="0.3">
      <c r="A3" s="1588" t="s">
        <v>202</v>
      </c>
      <c r="B3" s="1589"/>
      <c r="C3" s="1589"/>
      <c r="D3" s="1590"/>
      <c r="E3" s="1298"/>
      <c r="F3" s="1314"/>
      <c r="G3" s="1315"/>
      <c r="H3" s="1327" t="s">
        <v>0</v>
      </c>
      <c r="I3" s="1299" t="s">
        <v>2</v>
      </c>
      <c r="J3" s="1594" t="s">
        <v>3</v>
      </c>
      <c r="K3" s="1594"/>
      <c r="L3" s="1594"/>
      <c r="M3" s="1594"/>
      <c r="N3" s="1594"/>
      <c r="O3" s="1594"/>
      <c r="P3" s="1594"/>
      <c r="Q3" s="1336" t="s">
        <v>4</v>
      </c>
    </row>
    <row r="4" spans="1:19" s="7" customFormat="1" x14ac:dyDescent="0.25">
      <c r="A4" s="1348" t="s">
        <v>109</v>
      </c>
      <c r="B4" s="1349"/>
      <c r="C4" s="1591" t="s">
        <v>194</v>
      </c>
      <c r="D4" s="1592"/>
      <c r="E4" s="1350" t="s">
        <v>5</v>
      </c>
      <c r="F4" s="1351" t="s">
        <v>105</v>
      </c>
      <c r="G4" s="1352" t="s">
        <v>27</v>
      </c>
      <c r="H4" s="1353">
        <v>2021</v>
      </c>
      <c r="I4" s="1354" t="s">
        <v>8</v>
      </c>
      <c r="J4" s="1355" t="s">
        <v>9</v>
      </c>
      <c r="K4" s="1356" t="s">
        <v>10</v>
      </c>
      <c r="L4" s="1356" t="s">
        <v>11</v>
      </c>
      <c r="M4" s="1357" t="s">
        <v>166</v>
      </c>
      <c r="N4" s="1356" t="s">
        <v>108</v>
      </c>
      <c r="O4" s="1356" t="s">
        <v>12</v>
      </c>
      <c r="P4" s="1358" t="s">
        <v>176</v>
      </c>
      <c r="Q4" s="1359">
        <v>2020</v>
      </c>
    </row>
    <row r="5" spans="1:19" x14ac:dyDescent="0.25">
      <c r="A5" s="1323" t="s">
        <v>172</v>
      </c>
      <c r="B5" s="1324"/>
      <c r="C5" s="1324"/>
      <c r="D5" s="1324"/>
      <c r="E5" s="1360">
        <v>1</v>
      </c>
      <c r="F5" s="1361">
        <f t="shared" ref="F5:O5" si="0">SUM(F7:F27)</f>
        <v>5332199.7994817989</v>
      </c>
      <c r="G5" s="1362">
        <f t="shared" si="0"/>
        <v>2194973.1140569998</v>
      </c>
      <c r="H5" s="1361">
        <f t="shared" si="0"/>
        <v>7527172.9135388006</v>
      </c>
      <c r="I5" s="1362">
        <f t="shared" si="0"/>
        <v>6755622.4941087998</v>
      </c>
      <c r="J5" s="1363">
        <f t="shared" si="0"/>
        <v>332566.84100000001</v>
      </c>
      <c r="K5" s="1364">
        <f t="shared" si="0"/>
        <v>342529.57842999999</v>
      </c>
      <c r="L5" s="1364">
        <f t="shared" si="0"/>
        <v>14395</v>
      </c>
      <c r="M5" s="1364">
        <f t="shared" si="0"/>
        <v>0</v>
      </c>
      <c r="N5" s="1364">
        <f t="shared" si="0"/>
        <v>23703</v>
      </c>
      <c r="O5" s="1364">
        <f t="shared" si="0"/>
        <v>58356</v>
      </c>
      <c r="P5" s="1365">
        <f>SUM(P7:P27)</f>
        <v>0</v>
      </c>
      <c r="Q5" s="1366">
        <f>SUM(Q7:Q27)</f>
        <v>7185900.4245100012</v>
      </c>
      <c r="R5" s="255"/>
    </row>
    <row r="6" spans="1:19" s="14" customFormat="1" x14ac:dyDescent="0.25">
      <c r="A6" s="1300" t="s">
        <v>14</v>
      </c>
      <c r="B6" s="16" t="s">
        <v>15</v>
      </c>
      <c r="C6" s="16"/>
      <c r="D6" s="16"/>
      <c r="E6" s="90">
        <v>2</v>
      </c>
      <c r="F6" s="1319">
        <f>SUM(F7:F17)</f>
        <v>3343926.3465017998</v>
      </c>
      <c r="G6" s="772">
        <f>SUM(G7:G17)</f>
        <v>1396181.7140570001</v>
      </c>
      <c r="H6" s="1332">
        <f>SUM(H7:H17)</f>
        <v>4740108.0605587997</v>
      </c>
      <c r="I6" s="772">
        <f t="shared" ref="I6:O6" si="1">SUM(I7:I17)</f>
        <v>4260635.7155088</v>
      </c>
      <c r="J6" s="773">
        <f t="shared" si="1"/>
        <v>332566.84100000001</v>
      </c>
      <c r="K6" s="774">
        <f t="shared" si="1"/>
        <v>50451.504049999996</v>
      </c>
      <c r="L6" s="774">
        <f t="shared" si="1"/>
        <v>14395</v>
      </c>
      <c r="M6" s="774">
        <f>SUM(M7:M17)</f>
        <v>0</v>
      </c>
      <c r="N6" s="774">
        <f>SUM(N7:N17)</f>
        <v>23703</v>
      </c>
      <c r="O6" s="774">
        <f t="shared" si="1"/>
        <v>58356</v>
      </c>
      <c r="P6" s="775">
        <f>SUM(P7:P17)</f>
        <v>0</v>
      </c>
      <c r="Q6" s="1319">
        <f>SUM(Q7:Q17)</f>
        <v>4460703.7811100008</v>
      </c>
      <c r="R6" s="255"/>
      <c r="S6"/>
    </row>
    <row r="7" spans="1:19" s="14" customFormat="1" x14ac:dyDescent="0.25">
      <c r="A7" s="1300"/>
      <c r="B7" s="15"/>
      <c r="C7" s="15" t="s">
        <v>16</v>
      </c>
      <c r="D7" s="16" t="s">
        <v>17</v>
      </c>
      <c r="E7" s="90">
        <v>3</v>
      </c>
      <c r="F7" s="1316">
        <f>fakulty!P7</f>
        <v>1699015.9920427005</v>
      </c>
      <c r="G7" s="777">
        <f>ostatní!Q7</f>
        <v>413945.89352522255</v>
      </c>
      <c r="H7" s="1328">
        <f>SUM(F7:G7)</f>
        <v>2112961.8855679231</v>
      </c>
      <c r="I7" s="777">
        <f>fakulty!Q7+ostatní!R7</f>
        <v>1906885.8855679231</v>
      </c>
      <c r="J7" s="778">
        <f>fakulty!R7+ostatní!S7</f>
        <v>173947</v>
      </c>
      <c r="K7" s="779">
        <f>fakulty!S7+ostatní!T7</f>
        <v>21916</v>
      </c>
      <c r="L7" s="779">
        <f>fakulty!T7+ostatní!U7</f>
        <v>10213</v>
      </c>
      <c r="M7" s="779">
        <f>fakulty!U7+ostatní!V7</f>
        <v>0</v>
      </c>
      <c r="N7" s="779">
        <f>fakulty!V7+ostatní!W7</f>
        <v>0</v>
      </c>
      <c r="O7" s="779">
        <f>fakulty!W7+ostatní!X7</f>
        <v>0</v>
      </c>
      <c r="P7" s="780">
        <f>fakulty!X7+ostatní!Y7</f>
        <v>0</v>
      </c>
      <c r="Q7" s="799">
        <f>fakulty!Y7+ostatní!Z7</f>
        <v>1997814.9056200001</v>
      </c>
      <c r="R7" s="255"/>
      <c r="S7"/>
    </row>
    <row r="8" spans="1:19" s="14" customFormat="1" x14ac:dyDescent="0.25">
      <c r="A8" s="1300"/>
      <c r="B8" s="15"/>
      <c r="C8" s="15"/>
      <c r="D8" s="16" t="s">
        <v>18</v>
      </c>
      <c r="E8" s="90">
        <v>4</v>
      </c>
      <c r="F8" s="1316">
        <f>fakulty!P8</f>
        <v>66244.672640000004</v>
      </c>
      <c r="G8" s="781">
        <f>ostatní!Q8</f>
        <v>12837</v>
      </c>
      <c r="H8" s="1329">
        <f t="shared" ref="H8:H43" si="2">SUM(F8:G8)</f>
        <v>79081.672640000004</v>
      </c>
      <c r="I8" s="781">
        <f>fakulty!Q8+ostatní!R8</f>
        <v>75387.672640000004</v>
      </c>
      <c r="J8" s="782">
        <f>fakulty!R8+ostatní!S8</f>
        <v>2967</v>
      </c>
      <c r="K8" s="783">
        <f>fakulty!S8+ostatní!T8</f>
        <v>259</v>
      </c>
      <c r="L8" s="783">
        <f>fakulty!T8+ostatní!U8</f>
        <v>468</v>
      </c>
      <c r="M8" s="779">
        <f>fakulty!U8+ostatní!V8</f>
        <v>0</v>
      </c>
      <c r="N8" s="783">
        <f>fakulty!V8+ostatní!W8</f>
        <v>0</v>
      </c>
      <c r="O8" s="783">
        <f>fakulty!W8+ostatní!X8</f>
        <v>0</v>
      </c>
      <c r="P8" s="784">
        <f>fakulty!X8+ostatní!Y8</f>
        <v>0</v>
      </c>
      <c r="Q8" s="799">
        <f>fakulty!Y8+ostatní!Z8</f>
        <v>80339.967810000002</v>
      </c>
      <c r="R8" s="255"/>
      <c r="S8"/>
    </row>
    <row r="9" spans="1:19" s="14" customFormat="1" x14ac:dyDescent="0.25">
      <c r="A9" s="1300"/>
      <c r="B9" s="15"/>
      <c r="C9" s="15"/>
      <c r="D9" s="16" t="s">
        <v>19</v>
      </c>
      <c r="E9" s="90">
        <v>5</v>
      </c>
      <c r="F9" s="1316">
        <f>fakulty!P9</f>
        <v>588604.42917517037</v>
      </c>
      <c r="G9" s="781">
        <f>ostatní!Q9</f>
        <v>143865.72432177744</v>
      </c>
      <c r="H9" s="1329">
        <f t="shared" si="2"/>
        <v>732470.15349694784</v>
      </c>
      <c r="I9" s="781">
        <f>fakulty!Q9+ostatní!R9</f>
        <v>679602.65349694784</v>
      </c>
      <c r="J9" s="782">
        <f>fakulty!R9+ostatní!S9</f>
        <v>47072</v>
      </c>
      <c r="K9" s="783">
        <f>fakulty!S9+ostatní!T9</f>
        <v>2081.5</v>
      </c>
      <c r="L9" s="783">
        <f>fakulty!T9+ostatní!U9</f>
        <v>3714</v>
      </c>
      <c r="M9" s="779">
        <f>fakulty!U9+ostatní!V9</f>
        <v>0</v>
      </c>
      <c r="N9" s="783">
        <f>fakulty!V9+ostatní!W9</f>
        <v>0</v>
      </c>
      <c r="O9" s="783">
        <f>fakulty!W9+ostatní!X9</f>
        <v>0</v>
      </c>
      <c r="P9" s="784">
        <f>fakulty!X9+ostatní!Y9</f>
        <v>0</v>
      </c>
      <c r="Q9" s="799">
        <f>fakulty!Y9+ostatní!Z9</f>
        <v>688777.64655000006</v>
      </c>
      <c r="R9" s="255"/>
      <c r="S9"/>
    </row>
    <row r="10" spans="1:19" s="14" customFormat="1" x14ac:dyDescent="0.25">
      <c r="A10" s="1300"/>
      <c r="B10" s="15"/>
      <c r="C10" s="15"/>
      <c r="D10" s="16" t="s">
        <v>20</v>
      </c>
      <c r="E10" s="90">
        <v>6</v>
      </c>
      <c r="F10" s="1316">
        <f>fakulty!P10</f>
        <v>112417.257</v>
      </c>
      <c r="G10" s="781">
        <f>ostatní!Q10</f>
        <v>63201</v>
      </c>
      <c r="H10" s="1329">
        <f t="shared" si="2"/>
        <v>175618.25699999998</v>
      </c>
      <c r="I10" s="781">
        <f>fakulty!Q10+ostatní!R10</f>
        <v>165228.25699999998</v>
      </c>
      <c r="J10" s="782">
        <f>fakulty!R10+ostatní!S10</f>
        <v>10390</v>
      </c>
      <c r="K10" s="783">
        <f>fakulty!S10+ostatní!T10</f>
        <v>0</v>
      </c>
      <c r="L10" s="783">
        <f>fakulty!T10+ostatní!U10</f>
        <v>0</v>
      </c>
      <c r="M10" s="779">
        <f>fakulty!U10+ostatní!V10</f>
        <v>0</v>
      </c>
      <c r="N10" s="783">
        <f>fakulty!V10+ostatní!W10</f>
        <v>0</v>
      </c>
      <c r="O10" s="783">
        <f>fakulty!W10+ostatní!X10</f>
        <v>0</v>
      </c>
      <c r="P10" s="784">
        <f>fakulty!X10+ostatní!Y10</f>
        <v>0</v>
      </c>
      <c r="Q10" s="799">
        <f>fakulty!Y10+ostatní!Z10</f>
        <v>147660.15774</v>
      </c>
      <c r="R10" s="255"/>
      <c r="S10"/>
    </row>
    <row r="11" spans="1:19" s="14" customFormat="1" x14ac:dyDescent="0.25">
      <c r="A11" s="1300"/>
      <c r="B11" s="15"/>
      <c r="C11" s="15"/>
      <c r="D11" s="16" t="s">
        <v>21</v>
      </c>
      <c r="E11" s="90">
        <v>7</v>
      </c>
      <c r="F11" s="1316">
        <f>fakulty!P11</f>
        <v>39141.942999999999</v>
      </c>
      <c r="G11" s="781">
        <f>ostatní!Q11</f>
        <v>33642</v>
      </c>
      <c r="H11" s="1329">
        <f t="shared" si="2"/>
        <v>72783.942999999999</v>
      </c>
      <c r="I11" s="781">
        <f>fakulty!Q11+ostatní!R11</f>
        <v>60626.942999999999</v>
      </c>
      <c r="J11" s="782">
        <f>fakulty!R11+ostatní!S11</f>
        <v>12157</v>
      </c>
      <c r="K11" s="783">
        <f>fakulty!S11+ostatní!T11</f>
        <v>0</v>
      </c>
      <c r="L11" s="783">
        <f>fakulty!T11+ostatní!U11</f>
        <v>0</v>
      </c>
      <c r="M11" s="779">
        <f>fakulty!U11+ostatní!V11</f>
        <v>0</v>
      </c>
      <c r="N11" s="783">
        <f>fakulty!V11+ostatní!W11</f>
        <v>0</v>
      </c>
      <c r="O11" s="783">
        <f>fakulty!W11+ostatní!X11</f>
        <v>0</v>
      </c>
      <c r="P11" s="784">
        <f>fakulty!X11+ostatní!Y11</f>
        <v>0</v>
      </c>
      <c r="Q11" s="799">
        <f>fakulty!Y11+ostatní!Z11</f>
        <v>53550.435639999996</v>
      </c>
      <c r="R11" s="255"/>
      <c r="S11"/>
    </row>
    <row r="12" spans="1:19" s="14" customFormat="1" x14ac:dyDescent="0.25">
      <c r="A12" s="1300"/>
      <c r="B12" s="15"/>
      <c r="C12" s="15"/>
      <c r="D12" s="16" t="s">
        <v>22</v>
      </c>
      <c r="E12" s="90">
        <v>8</v>
      </c>
      <c r="F12" s="1316">
        <f>fakulty!P12</f>
        <v>97080.71183</v>
      </c>
      <c r="G12" s="781">
        <f>ostatní!Q12</f>
        <v>43749.370999999999</v>
      </c>
      <c r="H12" s="1329">
        <f t="shared" si="2"/>
        <v>140830.08283</v>
      </c>
      <c r="I12" s="781">
        <f>fakulty!Q12+ostatní!R12</f>
        <v>133316.37099999998</v>
      </c>
      <c r="J12" s="782">
        <f>fakulty!R12+ostatní!S12</f>
        <v>5537</v>
      </c>
      <c r="K12" s="783">
        <f>fakulty!S12+ostatní!T12</f>
        <v>1976.71183</v>
      </c>
      <c r="L12" s="783">
        <f>fakulty!T12+ostatní!U12</f>
        <v>0</v>
      </c>
      <c r="M12" s="779">
        <f>fakulty!U12+ostatní!V12</f>
        <v>0</v>
      </c>
      <c r="N12" s="783">
        <f>fakulty!V12+ostatní!W12</f>
        <v>0</v>
      </c>
      <c r="O12" s="783">
        <f>fakulty!W12+ostatní!X12</f>
        <v>0</v>
      </c>
      <c r="P12" s="784">
        <f>fakulty!X12+ostatní!Y12</f>
        <v>0</v>
      </c>
      <c r="Q12" s="799">
        <f>fakulty!Y12+ostatní!Z12</f>
        <v>146777.48607000001</v>
      </c>
      <c r="R12" s="255"/>
      <c r="S12"/>
    </row>
    <row r="13" spans="1:19" s="14" customFormat="1" x14ac:dyDescent="0.25">
      <c r="A13" s="1300"/>
      <c r="B13" s="15"/>
      <c r="C13" s="15"/>
      <c r="D13" s="16" t="s">
        <v>23</v>
      </c>
      <c r="E13" s="90">
        <v>9</v>
      </c>
      <c r="F13" s="1316">
        <f>fakulty!P13</f>
        <v>150736.80006000001</v>
      </c>
      <c r="G13" s="781">
        <f>ostatní!Q13</f>
        <v>129603.73420000001</v>
      </c>
      <c r="H13" s="1329">
        <f t="shared" si="2"/>
        <v>280340.53425999999</v>
      </c>
      <c r="I13" s="781">
        <f>fakulty!Q13+ostatní!R13</f>
        <v>243485.53426000001</v>
      </c>
      <c r="J13" s="782">
        <f>fakulty!R13+ostatní!S13</f>
        <v>18939</v>
      </c>
      <c r="K13" s="783">
        <f>fakulty!S13+ostatní!T13</f>
        <v>17916</v>
      </c>
      <c r="L13" s="783">
        <f>fakulty!T13+ostatní!U13</f>
        <v>0</v>
      </c>
      <c r="M13" s="779">
        <f>fakulty!U13+ostatní!V13</f>
        <v>0</v>
      </c>
      <c r="N13" s="783">
        <f>fakulty!V13+ostatní!W13</f>
        <v>0</v>
      </c>
      <c r="O13" s="783">
        <f>fakulty!W13+ostatní!X13</f>
        <v>0</v>
      </c>
      <c r="P13" s="784">
        <f>fakulty!X13+ostatní!Y13</f>
        <v>0</v>
      </c>
      <c r="Q13" s="799">
        <f>fakulty!Y13+ostatní!Z13</f>
        <v>233259.83108999999</v>
      </c>
      <c r="R13" s="255"/>
      <c r="S13"/>
    </row>
    <row r="14" spans="1:19" s="14" customFormat="1" x14ac:dyDescent="0.25">
      <c r="A14" s="1300"/>
      <c r="B14" s="15"/>
      <c r="C14" s="15"/>
      <c r="D14" s="16" t="s">
        <v>24</v>
      </c>
      <c r="E14" s="90">
        <v>10</v>
      </c>
      <c r="F14" s="1316">
        <f>fakulty!P14</f>
        <v>10362.5</v>
      </c>
      <c r="G14" s="781">
        <f>ostatní!Q14</f>
        <v>5080.9910099999997</v>
      </c>
      <c r="H14" s="1329">
        <f t="shared" si="2"/>
        <v>15443.49101</v>
      </c>
      <c r="I14" s="781">
        <f>fakulty!Q14+ostatní!R14</f>
        <v>14125.5</v>
      </c>
      <c r="J14" s="782">
        <f>fakulty!R14+ostatní!S14</f>
        <v>432</v>
      </c>
      <c r="K14" s="783">
        <f>fakulty!S14+ostatní!T14</f>
        <v>885.99100999999996</v>
      </c>
      <c r="L14" s="783">
        <f>fakulty!T14+ostatní!U14</f>
        <v>0</v>
      </c>
      <c r="M14" s="779">
        <f>fakulty!U14+ostatní!V14</f>
        <v>0</v>
      </c>
      <c r="N14" s="783">
        <f>fakulty!V14+ostatní!W14</f>
        <v>0</v>
      </c>
      <c r="O14" s="783">
        <f>fakulty!W14+ostatní!X14</f>
        <v>0</v>
      </c>
      <c r="P14" s="784">
        <f>fakulty!X14+ostatní!Y14</f>
        <v>0</v>
      </c>
      <c r="Q14" s="799">
        <f>fakulty!Y14+ostatní!Z14</f>
        <v>9355.7975399999996</v>
      </c>
      <c r="R14" s="255"/>
      <c r="S14"/>
    </row>
    <row r="15" spans="1:19" s="14" customFormat="1" x14ac:dyDescent="0.25">
      <c r="A15" s="1300"/>
      <c r="B15" s="15"/>
      <c r="C15" s="15"/>
      <c r="D15" s="16" t="s">
        <v>25</v>
      </c>
      <c r="E15" s="90">
        <v>11</v>
      </c>
      <c r="F15" s="1316">
        <f>fakulty!P15</f>
        <v>273910.34711999999</v>
      </c>
      <c r="G15" s="781">
        <f>ostatní!Q15</f>
        <v>367834</v>
      </c>
      <c r="H15" s="1329">
        <f t="shared" si="2"/>
        <v>641744.34712000005</v>
      </c>
      <c r="I15" s="781">
        <f>fakulty!Q15+ostatní!R15</f>
        <v>641744.34712000005</v>
      </c>
      <c r="J15" s="782">
        <f>fakulty!R15+ostatní!S15</f>
        <v>0</v>
      </c>
      <c r="K15" s="783">
        <f>fakulty!S15+ostatní!T15</f>
        <v>0</v>
      </c>
      <c r="L15" s="783">
        <f>fakulty!T15+ostatní!U15</f>
        <v>0</v>
      </c>
      <c r="M15" s="779">
        <f>fakulty!U15+ostatní!V15</f>
        <v>0</v>
      </c>
      <c r="N15" s="783">
        <f>fakulty!V15+ostatní!W15</f>
        <v>0</v>
      </c>
      <c r="O15" s="783">
        <f>fakulty!W15+ostatní!X15</f>
        <v>0</v>
      </c>
      <c r="P15" s="784">
        <f>fakulty!X15+ostatní!Y15</f>
        <v>0</v>
      </c>
      <c r="Q15" s="799">
        <f>fakulty!Y15+ostatní!Z15</f>
        <v>641683.21950999997</v>
      </c>
      <c r="R15" s="255"/>
      <c r="S15"/>
    </row>
    <row r="16" spans="1:19" s="14" customFormat="1" x14ac:dyDescent="0.25">
      <c r="A16" s="1300"/>
      <c r="B16" s="15"/>
      <c r="C16" s="15"/>
      <c r="D16" s="16" t="s">
        <v>26</v>
      </c>
      <c r="E16" s="90">
        <v>12</v>
      </c>
      <c r="F16" s="1316">
        <f>fakulty!P16</f>
        <v>96829.771999999997</v>
      </c>
      <c r="G16" s="781">
        <f>ostatní!Q16</f>
        <v>95730</v>
      </c>
      <c r="H16" s="1329">
        <f t="shared" si="2"/>
        <v>192559.772</v>
      </c>
      <c r="I16" s="781">
        <f>fakulty!Q16+ostatní!R16</f>
        <v>128983.772</v>
      </c>
      <c r="J16" s="782">
        <f>fakulty!R16+ostatní!S16</f>
        <v>5140</v>
      </c>
      <c r="K16" s="783">
        <f>fakulty!S16+ostatní!T16</f>
        <v>80</v>
      </c>
      <c r="L16" s="783">
        <f>fakulty!T16+ostatní!U16</f>
        <v>0</v>
      </c>
      <c r="M16" s="779">
        <f>fakulty!U16+ostatní!V16</f>
        <v>0</v>
      </c>
      <c r="N16" s="783">
        <f>fakulty!V16+ostatní!W16</f>
        <v>0</v>
      </c>
      <c r="O16" s="783">
        <f>fakulty!W16+ostatní!X16</f>
        <v>58356</v>
      </c>
      <c r="P16" s="784">
        <f>fakulty!X16+ostatní!Y16</f>
        <v>0</v>
      </c>
      <c r="Q16" s="799">
        <f>fakulty!Y16+ostatní!Z16</f>
        <v>178459.23063999997</v>
      </c>
      <c r="R16" s="255"/>
      <c r="S16"/>
    </row>
    <row r="17" spans="1:19" s="14" customFormat="1" x14ac:dyDescent="0.25">
      <c r="A17" s="1300"/>
      <c r="B17" s="15"/>
      <c r="C17" s="15"/>
      <c r="D17" s="15" t="s">
        <v>27</v>
      </c>
      <c r="E17" s="1309">
        <v>13</v>
      </c>
      <c r="F17" s="1317">
        <f>fakulty!P17</f>
        <v>209581.9216339291</v>
      </c>
      <c r="G17" s="785">
        <f>ostatní!Q17</f>
        <v>86692</v>
      </c>
      <c r="H17" s="1330">
        <f t="shared" si="2"/>
        <v>296273.92163392913</v>
      </c>
      <c r="I17" s="785">
        <f>fakulty!Q17+ostatní!R17</f>
        <v>211248.77942392911</v>
      </c>
      <c r="J17" s="786">
        <f>fakulty!R17+ostatní!S17</f>
        <v>55985.841</v>
      </c>
      <c r="K17" s="787">
        <f>fakulty!S17+ostatní!T17</f>
        <v>5336.3012099999996</v>
      </c>
      <c r="L17" s="787">
        <f>fakulty!T17+ostatní!U17</f>
        <v>0</v>
      </c>
      <c r="M17" s="788">
        <f>fakulty!U17+ostatní!V17</f>
        <v>0</v>
      </c>
      <c r="N17" s="787">
        <f>fakulty!V17+ostatní!W17</f>
        <v>23703</v>
      </c>
      <c r="O17" s="787">
        <f>fakulty!W17+ostatní!X17</f>
        <v>0</v>
      </c>
      <c r="P17" s="789">
        <f>fakulty!X17+ostatní!Y17</f>
        <v>0</v>
      </c>
      <c r="Q17" s="801">
        <f>fakulty!Y17+ostatní!Z17</f>
        <v>283025.10289999994</v>
      </c>
      <c r="R17" s="255"/>
      <c r="S17"/>
    </row>
    <row r="18" spans="1:19" s="14" customFormat="1" x14ac:dyDescent="0.25">
      <c r="A18" s="1300"/>
      <c r="B18" s="1301" t="s">
        <v>28</v>
      </c>
      <c r="C18" s="1301"/>
      <c r="D18" s="1301"/>
      <c r="E18" s="1310">
        <v>14</v>
      </c>
      <c r="F18" s="1318">
        <f>fakulty!P18</f>
        <v>225147</v>
      </c>
      <c r="G18" s="1304">
        <f>ostatní!Q18</f>
        <v>0</v>
      </c>
      <c r="H18" s="1331">
        <f t="shared" si="2"/>
        <v>225147</v>
      </c>
      <c r="I18" s="1304">
        <f>fakulty!Q18+ostatní!R18</f>
        <v>225147</v>
      </c>
      <c r="J18" s="1305">
        <f>fakulty!R18+ostatní!S18</f>
        <v>0</v>
      </c>
      <c r="K18" s="1306">
        <f>fakulty!S18+ostatní!T18</f>
        <v>0</v>
      </c>
      <c r="L18" s="1306">
        <f>fakulty!T18+ostatní!U18</f>
        <v>0</v>
      </c>
      <c r="M18" s="783">
        <f>fakulty!U18+ostatní!V18</f>
        <v>0</v>
      </c>
      <c r="N18" s="1306">
        <f>fakulty!V18+ostatní!W18</f>
        <v>0</v>
      </c>
      <c r="O18" s="1306">
        <f>fakulty!W18+ostatní!X18</f>
        <v>0</v>
      </c>
      <c r="P18" s="1303">
        <f>fakulty!X18+ostatní!Y18</f>
        <v>0</v>
      </c>
      <c r="Q18" s="1318">
        <f>fakulty!Y18+ostatní!Z18</f>
        <v>215765.25</v>
      </c>
      <c r="R18" s="255"/>
      <c r="S18"/>
    </row>
    <row r="19" spans="1:19" s="14" customFormat="1" x14ac:dyDescent="0.25">
      <c r="A19" s="1300"/>
      <c r="B19" s="18" t="s">
        <v>30</v>
      </c>
      <c r="C19" s="16"/>
      <c r="D19" s="16"/>
      <c r="E19" s="90">
        <v>15</v>
      </c>
      <c r="F19" s="1319">
        <f>fakulty!P19</f>
        <v>6799</v>
      </c>
      <c r="G19" s="772">
        <f>ostatní!Q19</f>
        <v>815</v>
      </c>
      <c r="H19" s="1332">
        <f t="shared" si="2"/>
        <v>7614</v>
      </c>
      <c r="I19" s="772">
        <f>fakulty!Q19+ostatní!R19</f>
        <v>7614</v>
      </c>
      <c r="J19" s="773">
        <f>fakulty!R19+ostatní!S19</f>
        <v>0</v>
      </c>
      <c r="K19" s="774">
        <f>fakulty!S19+ostatní!T19</f>
        <v>0</v>
      </c>
      <c r="L19" s="774">
        <f>fakulty!T19+ostatní!U19</f>
        <v>0</v>
      </c>
      <c r="M19" s="779">
        <f>fakulty!U19+ostatní!V19</f>
        <v>0</v>
      </c>
      <c r="N19" s="774">
        <f>fakulty!V19+ostatní!W19</f>
        <v>0</v>
      </c>
      <c r="O19" s="774">
        <f>fakulty!W19+ostatní!X19</f>
        <v>0</v>
      </c>
      <c r="P19" s="775">
        <f>fakulty!X19+ostatní!Y19</f>
        <v>0</v>
      </c>
      <c r="Q19" s="613">
        <f>fakulty!Y19+ostatní!Z19</f>
        <v>45999.576000000001</v>
      </c>
      <c r="R19" s="255"/>
      <c r="S19"/>
    </row>
    <row r="20" spans="1:19" s="14" customFormat="1" x14ac:dyDescent="0.25">
      <c r="A20" s="1300"/>
      <c r="B20" s="19" t="s">
        <v>32</v>
      </c>
      <c r="C20" s="20"/>
      <c r="D20" s="20"/>
      <c r="E20" s="91">
        <v>16</v>
      </c>
      <c r="F20" s="1319">
        <f>fakulty!P20</f>
        <v>222328.87899999999</v>
      </c>
      <c r="G20" s="772">
        <f>ostatní!Q20</f>
        <v>121131</v>
      </c>
      <c r="H20" s="1332">
        <f t="shared" si="2"/>
        <v>343459.87899999996</v>
      </c>
      <c r="I20" s="772">
        <f>fakulty!Q20+ostatní!R20</f>
        <v>343246.87899999996</v>
      </c>
      <c r="J20" s="773">
        <f>fakulty!R20+ostatní!S20</f>
        <v>0</v>
      </c>
      <c r="K20" s="774">
        <f>fakulty!S20+ostatní!T20</f>
        <v>213</v>
      </c>
      <c r="L20" s="774">
        <f>fakulty!T20+ostatní!U20</f>
        <v>0</v>
      </c>
      <c r="M20" s="779">
        <f>fakulty!U20+ostatní!V20</f>
        <v>0</v>
      </c>
      <c r="N20" s="774">
        <f>fakulty!V20+ostatní!W20</f>
        <v>0</v>
      </c>
      <c r="O20" s="774">
        <f>fakulty!W20+ostatní!X20</f>
        <v>0</v>
      </c>
      <c r="P20" s="775">
        <f>fakulty!X20+ostatní!Y20</f>
        <v>0</v>
      </c>
      <c r="Q20" s="613">
        <f>fakulty!Y20+ostatní!Z20</f>
        <v>289936.94759</v>
      </c>
      <c r="R20" s="255"/>
      <c r="S20"/>
    </row>
    <row r="21" spans="1:19" s="14" customFormat="1" x14ac:dyDescent="0.25">
      <c r="A21" s="1300"/>
      <c r="B21" s="19" t="s">
        <v>36</v>
      </c>
      <c r="C21" s="19"/>
      <c r="D21" s="19"/>
      <c r="E21" s="91">
        <v>17</v>
      </c>
      <c r="F21" s="1319">
        <f>fakulty!P21</f>
        <v>20262</v>
      </c>
      <c r="G21" s="772">
        <f>ostatní!Q21</f>
        <v>425</v>
      </c>
      <c r="H21" s="1332">
        <f t="shared" si="2"/>
        <v>20687</v>
      </c>
      <c r="I21" s="772">
        <f>fakulty!Q21+ostatní!R21</f>
        <v>18792</v>
      </c>
      <c r="J21" s="773">
        <f>fakulty!R21+ostatní!S21</f>
        <v>0</v>
      </c>
      <c r="K21" s="774">
        <f>fakulty!S21+ostatní!T21</f>
        <v>1895</v>
      </c>
      <c r="L21" s="774">
        <f>fakulty!T21+ostatní!U21</f>
        <v>0</v>
      </c>
      <c r="M21" s="779">
        <f>fakulty!U21+ostatní!V21</f>
        <v>0</v>
      </c>
      <c r="N21" s="774">
        <f>fakulty!V21+ostatní!W21</f>
        <v>0</v>
      </c>
      <c r="O21" s="774">
        <f>fakulty!W21+ostatní!X21</f>
        <v>0</v>
      </c>
      <c r="P21" s="775">
        <f>fakulty!X21+ostatní!Y21</f>
        <v>0</v>
      </c>
      <c r="Q21" s="613">
        <f>fakulty!Y21+ostatní!Z21</f>
        <v>20405.286370000002</v>
      </c>
      <c r="R21" s="255"/>
      <c r="S21"/>
    </row>
    <row r="22" spans="1:19" s="14" customFormat="1" x14ac:dyDescent="0.25">
      <c r="A22" s="1307"/>
      <c r="B22" s="318" t="s">
        <v>171</v>
      </c>
      <c r="C22" s="318"/>
      <c r="D22" s="318"/>
      <c r="E22" s="1311">
        <v>18</v>
      </c>
      <c r="F22" s="1320">
        <f>fakulty!P22</f>
        <v>62307.553</v>
      </c>
      <c r="G22" s="976">
        <f>ostatní!Q22</f>
        <v>16739</v>
      </c>
      <c r="H22" s="1333">
        <f t="shared" si="2"/>
        <v>79046.553</v>
      </c>
      <c r="I22" s="976">
        <f>fakulty!Q22+ostatní!R22</f>
        <v>79046.553</v>
      </c>
      <c r="J22" s="977">
        <f>fakulty!R22+ostatní!S22</f>
        <v>0</v>
      </c>
      <c r="K22" s="978">
        <f>fakulty!S22+ostatní!T22</f>
        <v>0</v>
      </c>
      <c r="L22" s="978">
        <f>fakulty!T22+ostatní!U22</f>
        <v>0</v>
      </c>
      <c r="M22" s="979">
        <f>fakulty!U22+ostatní!V22</f>
        <v>0</v>
      </c>
      <c r="N22" s="978">
        <f>fakulty!V22+ostatní!W22</f>
        <v>0</v>
      </c>
      <c r="O22" s="978">
        <f>fakulty!W22+ostatní!X22</f>
        <v>0</v>
      </c>
      <c r="P22" s="975">
        <f>fakulty!X22+ostatní!Y22</f>
        <v>0</v>
      </c>
      <c r="Q22" s="963">
        <f>fakulty!Y22+ostatní!Z22</f>
        <v>115893.06853999999</v>
      </c>
      <c r="R22" s="255"/>
      <c r="S22"/>
    </row>
    <row r="23" spans="1:19" s="14" customFormat="1" x14ac:dyDescent="0.25">
      <c r="A23" s="1300"/>
      <c r="B23" s="19" t="s">
        <v>40</v>
      </c>
      <c r="C23" s="19"/>
      <c r="D23" s="19"/>
      <c r="E23" s="91">
        <v>19</v>
      </c>
      <c r="F23" s="1319">
        <f>fakulty!P23</f>
        <v>28819.309840000002</v>
      </c>
      <c r="G23" s="772">
        <f>ostatní!Q23</f>
        <v>97157</v>
      </c>
      <c r="H23" s="1332">
        <f>SUM(F23:G23)</f>
        <v>125976.30984</v>
      </c>
      <c r="I23" s="772">
        <f>fakulty!Q23+ostatní!R23</f>
        <v>53324</v>
      </c>
      <c r="J23" s="773">
        <f>fakulty!R23+ostatní!S23</f>
        <v>0</v>
      </c>
      <c r="K23" s="774">
        <f>fakulty!S23+ostatní!T23</f>
        <v>72652.309840000002</v>
      </c>
      <c r="L23" s="774">
        <f>fakulty!T23+ostatní!U23</f>
        <v>0</v>
      </c>
      <c r="M23" s="779">
        <f>fakulty!U23+ostatní!V23</f>
        <v>0</v>
      </c>
      <c r="N23" s="774">
        <f>fakulty!V23+ostatní!W23</f>
        <v>0</v>
      </c>
      <c r="O23" s="774">
        <f>fakulty!W23+ostatní!X23</f>
        <v>0</v>
      </c>
      <c r="P23" s="775">
        <f>fakulty!X23+ostatní!Y23</f>
        <v>0</v>
      </c>
      <c r="Q23" s="613">
        <f>fakulty!Y23+ostatní!Z23</f>
        <v>171728.39474999998</v>
      </c>
      <c r="R23" s="255"/>
      <c r="S23"/>
    </row>
    <row r="24" spans="1:19" s="14" customFormat="1" x14ac:dyDescent="0.25">
      <c r="A24" s="1300"/>
      <c r="B24" s="19" t="s">
        <v>43</v>
      </c>
      <c r="C24" s="19"/>
      <c r="D24" s="19"/>
      <c r="E24" s="91">
        <v>20</v>
      </c>
      <c r="F24" s="1319">
        <f>fakulty!P24</f>
        <v>698409.4500800001</v>
      </c>
      <c r="G24" s="772">
        <f>ostatní!Q24</f>
        <v>267918.09999999998</v>
      </c>
      <c r="H24" s="1332">
        <f>SUM(F24:G24)</f>
        <v>966327.55008000007</v>
      </c>
      <c r="I24" s="772">
        <f>fakulty!Q24+ostatní!R24</f>
        <v>941139.20600000001</v>
      </c>
      <c r="J24" s="773">
        <f>fakulty!R24+ostatní!S24</f>
        <v>0</v>
      </c>
      <c r="K24" s="774">
        <f>fakulty!S24+ostatní!T24</f>
        <v>25188.344080000003</v>
      </c>
      <c r="L24" s="774">
        <f>fakulty!T24+ostatní!U24</f>
        <v>0</v>
      </c>
      <c r="M24" s="779">
        <f>fakulty!U24+ostatní!V24</f>
        <v>0</v>
      </c>
      <c r="N24" s="774">
        <f>fakulty!V24+ostatní!W24</f>
        <v>0</v>
      </c>
      <c r="O24" s="774">
        <f>fakulty!W24+ostatní!X24</f>
        <v>0</v>
      </c>
      <c r="P24" s="775">
        <f>fakulty!X24+ostatní!Y24</f>
        <v>0</v>
      </c>
      <c r="Q24" s="613">
        <f>fakulty!Y24+ostatní!Z24</f>
        <v>958254.30144000007</v>
      </c>
      <c r="R24" s="255"/>
      <c r="S24"/>
    </row>
    <row r="25" spans="1:19" s="14" customFormat="1" x14ac:dyDescent="0.25">
      <c r="A25" s="1300"/>
      <c r="B25" s="966" t="s">
        <v>147</v>
      </c>
      <c r="C25" s="966"/>
      <c r="D25" s="966"/>
      <c r="E25" s="1312">
        <v>21</v>
      </c>
      <c r="F25" s="1320">
        <f>fakulty!P25</f>
        <v>502074.69206999999</v>
      </c>
      <c r="G25" s="976">
        <f>ostatní!Q25</f>
        <v>143458.5</v>
      </c>
      <c r="H25" s="1333">
        <f>SUM(F25:G25)</f>
        <v>645533.19206999999</v>
      </c>
      <c r="I25" s="976">
        <f>fakulty!Q25+ostatní!R25</f>
        <v>457624.16399999999</v>
      </c>
      <c r="J25" s="977">
        <f>fakulty!R25+ostatní!S25</f>
        <v>0</v>
      </c>
      <c r="K25" s="978">
        <f>fakulty!S25+ostatní!T25</f>
        <v>187909.02807</v>
      </c>
      <c r="L25" s="978">
        <f>fakulty!T25+ostatní!U25</f>
        <v>0</v>
      </c>
      <c r="M25" s="979">
        <f>fakulty!U25+ostatní!V25</f>
        <v>0</v>
      </c>
      <c r="N25" s="978">
        <f>fakulty!V25+ostatní!W25</f>
        <v>0</v>
      </c>
      <c r="O25" s="978">
        <f>fakulty!W25+ostatní!X25</f>
        <v>0</v>
      </c>
      <c r="P25" s="975">
        <f>fakulty!X25+ostatní!Y25</f>
        <v>0</v>
      </c>
      <c r="Q25" s="963">
        <f>fakulty!Y25+ostatní!Z25</f>
        <v>525584.85777999996</v>
      </c>
      <c r="R25" s="255"/>
      <c r="S25"/>
    </row>
    <row r="26" spans="1:19" s="14" customFormat="1" x14ac:dyDescent="0.25">
      <c r="A26" s="1300"/>
      <c r="B26" s="19" t="s">
        <v>44</v>
      </c>
      <c r="C26" s="19"/>
      <c r="D26" s="19"/>
      <c r="E26" s="91">
        <v>22</v>
      </c>
      <c r="F26" s="1319">
        <f>fakulty!P26</f>
        <v>138782.39238999999</v>
      </c>
      <c r="G26" s="772">
        <f>ostatní!Q26</f>
        <v>95457.8</v>
      </c>
      <c r="H26" s="1332">
        <f>SUM(F26:G26)</f>
        <v>234240.19238999998</v>
      </c>
      <c r="I26" s="772">
        <f>fakulty!Q26+ostatní!R26</f>
        <v>230019.8</v>
      </c>
      <c r="J26" s="773">
        <f>fakulty!R26+ostatní!S26</f>
        <v>0</v>
      </c>
      <c r="K26" s="774">
        <f>fakulty!S26+ostatní!T26</f>
        <v>4220.39239</v>
      </c>
      <c r="L26" s="774">
        <f>fakulty!T26+ostatní!U26</f>
        <v>0</v>
      </c>
      <c r="M26" s="779">
        <f>fakulty!U26+ostatní!V26</f>
        <v>0</v>
      </c>
      <c r="N26" s="774">
        <f>fakulty!V26+ostatní!W26</f>
        <v>0</v>
      </c>
      <c r="O26" s="774">
        <f>fakulty!W26+ostatní!X26</f>
        <v>0</v>
      </c>
      <c r="P26" s="775">
        <f>fakulty!X26+ostatní!Y26</f>
        <v>0</v>
      </c>
      <c r="Q26" s="613">
        <f>fakulty!Y26+ostatní!Z26</f>
        <v>243456.84948</v>
      </c>
      <c r="R26" s="255"/>
      <c r="S26"/>
    </row>
    <row r="27" spans="1:19" s="14" customFormat="1" x14ac:dyDescent="0.25">
      <c r="A27" s="1300"/>
      <c r="B27" s="1367" t="s">
        <v>46</v>
      </c>
      <c r="C27" s="1367"/>
      <c r="D27" s="1367"/>
      <c r="E27" s="1309">
        <v>23</v>
      </c>
      <c r="F27" s="1368">
        <f>fakulty!P27</f>
        <v>83343.176600000006</v>
      </c>
      <c r="G27" s="1339">
        <f>ostatní!Q27</f>
        <v>55690</v>
      </c>
      <c r="H27" s="1335">
        <f>SUM(F27:G27)</f>
        <v>139033.17660000001</v>
      </c>
      <c r="I27" s="1339">
        <f>fakulty!Q27+ostatní!R27</f>
        <v>139033.17660000001</v>
      </c>
      <c r="J27" s="1340">
        <f>fakulty!R27+ostatní!S27</f>
        <v>0</v>
      </c>
      <c r="K27" s="1341">
        <f>fakulty!S27+ostatní!T27</f>
        <v>0</v>
      </c>
      <c r="L27" s="1341">
        <f>fakulty!T27+ostatní!U27</f>
        <v>0</v>
      </c>
      <c r="M27" s="802">
        <f>fakulty!U27+ostatní!V27</f>
        <v>0</v>
      </c>
      <c r="N27" s="1341">
        <f>fakulty!V27+ostatní!W27</f>
        <v>0</v>
      </c>
      <c r="O27" s="1341">
        <f>fakulty!W27+ostatní!X27</f>
        <v>0</v>
      </c>
      <c r="P27" s="705">
        <f>fakulty!X27+ostatní!Y27</f>
        <v>0</v>
      </c>
      <c r="Q27" s="732">
        <f>fakulty!Y27+ostatní!Z27</f>
        <v>138172.11145</v>
      </c>
      <c r="R27" s="255"/>
      <c r="S27"/>
    </row>
    <row r="28" spans="1:19" x14ac:dyDescent="0.25">
      <c r="A28" s="1323" t="s">
        <v>173</v>
      </c>
      <c r="B28" s="1324"/>
      <c r="C28" s="1324"/>
      <c r="D28" s="1324"/>
      <c r="E28" s="1360">
        <v>24</v>
      </c>
      <c r="F28" s="1326">
        <f t="shared" ref="F28:O28" si="3">SUM(F29:F43)</f>
        <v>5368824.8931914996</v>
      </c>
      <c r="G28" s="1344">
        <f t="shared" si="3"/>
        <v>2210378.4000000004</v>
      </c>
      <c r="H28" s="1344">
        <f t="shared" si="3"/>
        <v>7579203.2931915</v>
      </c>
      <c r="I28" s="1344">
        <f t="shared" si="3"/>
        <v>6807652.7647714997</v>
      </c>
      <c r="J28" s="1342">
        <f t="shared" si="3"/>
        <v>332566.84100000001</v>
      </c>
      <c r="K28" s="1343">
        <f t="shared" si="3"/>
        <v>342529.68741999997</v>
      </c>
      <c r="L28" s="1343">
        <f t="shared" si="3"/>
        <v>14395</v>
      </c>
      <c r="M28" s="1343">
        <f t="shared" si="3"/>
        <v>0</v>
      </c>
      <c r="N28" s="1343">
        <f t="shared" si="3"/>
        <v>23703</v>
      </c>
      <c r="O28" s="1343">
        <f t="shared" si="3"/>
        <v>58356</v>
      </c>
      <c r="P28" s="1369">
        <f>SUM(P29:P43)</f>
        <v>0</v>
      </c>
      <c r="Q28" s="1370">
        <f>SUM(Q29:Q43)</f>
        <v>7289042.1887400011</v>
      </c>
      <c r="R28" s="255"/>
    </row>
    <row r="29" spans="1:19" s="14" customFormat="1" x14ac:dyDescent="0.25">
      <c r="A29" s="1300" t="s">
        <v>14</v>
      </c>
      <c r="B29" s="16" t="s">
        <v>49</v>
      </c>
      <c r="C29" s="16"/>
      <c r="D29" s="16"/>
      <c r="E29" s="90">
        <v>25</v>
      </c>
      <c r="F29" s="1319">
        <f>fakulty!P29</f>
        <v>1831893.4000000001</v>
      </c>
      <c r="G29" s="772">
        <f>ostatní!Q29</f>
        <v>472895</v>
      </c>
      <c r="H29" s="1332">
        <f t="shared" si="2"/>
        <v>2304788.4000000004</v>
      </c>
      <c r="I29" s="772">
        <f>fakulty!Q29+ostatní!R29</f>
        <v>2304788.4000000004</v>
      </c>
      <c r="J29" s="773">
        <f>fakulty!R29+ostatní!S29</f>
        <v>0</v>
      </c>
      <c r="K29" s="774">
        <f>fakulty!S29+ostatní!T29</f>
        <v>0</v>
      </c>
      <c r="L29" s="774">
        <f>fakulty!T29+ostatní!U29</f>
        <v>0</v>
      </c>
      <c r="M29" s="774">
        <f>fakulty!U29+ostatní!V29</f>
        <v>0</v>
      </c>
      <c r="N29" s="774">
        <f>fakulty!V29+ostatní!W29</f>
        <v>0</v>
      </c>
      <c r="O29" s="774">
        <f>fakulty!W29+ostatní!X29</f>
        <v>0</v>
      </c>
      <c r="P29" s="775">
        <f>fakulty!X29+ostatní!Y29</f>
        <v>0</v>
      </c>
      <c r="Q29" s="1319">
        <f>fakulty!Y29+ostatní!Z29</f>
        <v>2238020.18731</v>
      </c>
      <c r="R29" s="255"/>
      <c r="S29"/>
    </row>
    <row r="30" spans="1:19" s="14" customFormat="1" x14ac:dyDescent="0.25">
      <c r="A30" s="1300"/>
      <c r="B30" s="18" t="s">
        <v>28</v>
      </c>
      <c r="C30" s="18"/>
      <c r="D30" s="18"/>
      <c r="E30" s="90">
        <v>26</v>
      </c>
      <c r="F30" s="1319">
        <f>fakulty!P30</f>
        <v>225147</v>
      </c>
      <c r="G30" s="772">
        <f>ostatní!Q30</f>
        <v>0</v>
      </c>
      <c r="H30" s="1332">
        <f t="shared" si="2"/>
        <v>225147</v>
      </c>
      <c r="I30" s="772">
        <f>fakulty!Q30+ostatní!R30</f>
        <v>225147</v>
      </c>
      <c r="J30" s="773">
        <f>fakulty!R30+ostatní!S30</f>
        <v>0</v>
      </c>
      <c r="K30" s="774">
        <f>fakulty!S30+ostatní!T30</f>
        <v>0</v>
      </c>
      <c r="L30" s="774">
        <f>fakulty!T30+ostatní!U30</f>
        <v>0</v>
      </c>
      <c r="M30" s="771">
        <f>fakulty!U30+ostatní!V30</f>
        <v>0</v>
      </c>
      <c r="N30" s="774">
        <f>fakulty!V30+ostatní!W30</f>
        <v>0</v>
      </c>
      <c r="O30" s="774">
        <f>fakulty!W30+ostatní!X30</f>
        <v>0</v>
      </c>
      <c r="P30" s="775">
        <f>fakulty!X30+ostatní!Y30</f>
        <v>0</v>
      </c>
      <c r="Q30" s="613">
        <f>fakulty!Y30+ostatní!Z30</f>
        <v>215765.25</v>
      </c>
      <c r="R30" s="255"/>
      <c r="S30"/>
    </row>
    <row r="31" spans="1:19" s="14" customFormat="1" x14ac:dyDescent="0.25">
      <c r="A31" s="1300"/>
      <c r="B31" s="18" t="s">
        <v>30</v>
      </c>
      <c r="C31" s="18"/>
      <c r="D31" s="18"/>
      <c r="E31" s="90">
        <v>27</v>
      </c>
      <c r="F31" s="1319">
        <f>fakulty!P31</f>
        <v>6799</v>
      </c>
      <c r="G31" s="772">
        <f>ostatní!Q31</f>
        <v>815</v>
      </c>
      <c r="H31" s="1332">
        <f t="shared" si="2"/>
        <v>7614</v>
      </c>
      <c r="I31" s="772">
        <f>fakulty!Q31+ostatní!R31</f>
        <v>7614</v>
      </c>
      <c r="J31" s="773">
        <f>fakulty!R31+ostatní!S31</f>
        <v>0</v>
      </c>
      <c r="K31" s="774">
        <f>fakulty!S31+ostatní!T31</f>
        <v>0</v>
      </c>
      <c r="L31" s="774">
        <f>fakulty!T31+ostatní!U31</f>
        <v>0</v>
      </c>
      <c r="M31" s="771">
        <f>fakulty!U31+ostatní!V31</f>
        <v>0</v>
      </c>
      <c r="N31" s="774">
        <f>fakulty!V31+ostatní!W31</f>
        <v>0</v>
      </c>
      <c r="O31" s="774">
        <f>fakulty!W31+ostatní!X31</f>
        <v>0</v>
      </c>
      <c r="P31" s="775">
        <f>fakulty!X31+ostatní!Y31</f>
        <v>0</v>
      </c>
      <c r="Q31" s="613">
        <f>fakulty!Y31+ostatní!Z31</f>
        <v>45999.576000000001</v>
      </c>
      <c r="R31" s="255"/>
      <c r="S31"/>
    </row>
    <row r="32" spans="1:19" s="14" customFormat="1" x14ac:dyDescent="0.25">
      <c r="A32" s="1300"/>
      <c r="B32" s="19" t="s">
        <v>32</v>
      </c>
      <c r="C32" s="20"/>
      <c r="D32" s="20"/>
      <c r="E32" s="91">
        <v>28</v>
      </c>
      <c r="F32" s="1319">
        <f>fakulty!P32</f>
        <v>222328.87899999999</v>
      </c>
      <c r="G32" s="772">
        <f>ostatní!Q32</f>
        <v>121131</v>
      </c>
      <c r="H32" s="1332">
        <f t="shared" si="2"/>
        <v>343459.87899999996</v>
      </c>
      <c r="I32" s="772">
        <f>fakulty!Q32+ostatní!R32</f>
        <v>343246.87899999996</v>
      </c>
      <c r="J32" s="773">
        <f>fakulty!R32+ostatní!S32</f>
        <v>0</v>
      </c>
      <c r="K32" s="774">
        <f>fakulty!S32+ostatní!T32</f>
        <v>213</v>
      </c>
      <c r="L32" s="774">
        <f>fakulty!T32+ostatní!U32</f>
        <v>0</v>
      </c>
      <c r="M32" s="771">
        <f>fakulty!U32+ostatní!V32</f>
        <v>0</v>
      </c>
      <c r="N32" s="774">
        <f>fakulty!V32+ostatní!W32</f>
        <v>0</v>
      </c>
      <c r="O32" s="774">
        <f>fakulty!W32+ostatní!X32</f>
        <v>0</v>
      </c>
      <c r="P32" s="775">
        <f>fakulty!X32+ostatní!Y32</f>
        <v>0</v>
      </c>
      <c r="Q32" s="613">
        <f>fakulty!Y32+ostatní!Z32</f>
        <v>289937.11823999998</v>
      </c>
      <c r="R32" s="255"/>
      <c r="S32"/>
    </row>
    <row r="33" spans="1:20" s="14" customFormat="1" x14ac:dyDescent="0.25">
      <c r="A33" s="1300"/>
      <c r="B33" s="19" t="s">
        <v>51</v>
      </c>
      <c r="C33" s="19"/>
      <c r="D33" s="19"/>
      <c r="E33" s="91">
        <v>29</v>
      </c>
      <c r="F33" s="1319">
        <f>fakulty!P33</f>
        <v>0</v>
      </c>
      <c r="G33" s="772">
        <f>ostatní!Q33</f>
        <v>98308</v>
      </c>
      <c r="H33" s="1332">
        <f t="shared" si="2"/>
        <v>98308</v>
      </c>
      <c r="I33" s="772">
        <f>fakulty!Q33+ostatní!R33</f>
        <v>98308</v>
      </c>
      <c r="J33" s="773">
        <f>fakulty!R33+ostatní!S33</f>
        <v>0</v>
      </c>
      <c r="K33" s="774">
        <f>fakulty!S33+ostatní!T33</f>
        <v>0</v>
      </c>
      <c r="L33" s="774">
        <f>fakulty!T33+ostatní!U33</f>
        <v>0</v>
      </c>
      <c r="M33" s="771">
        <f>fakulty!U33+ostatní!V33</f>
        <v>0</v>
      </c>
      <c r="N33" s="774">
        <f>fakulty!V33+ostatní!W33</f>
        <v>0</v>
      </c>
      <c r="O33" s="774">
        <f>fakulty!W33+ostatní!X33</f>
        <v>0</v>
      </c>
      <c r="P33" s="775">
        <f>fakulty!X33+ostatní!Y33</f>
        <v>0</v>
      </c>
      <c r="Q33" s="613">
        <f>fakulty!Y33+ostatní!Z33</f>
        <v>97695</v>
      </c>
      <c r="R33" s="255"/>
      <c r="S33"/>
    </row>
    <row r="34" spans="1:20" s="14" customFormat="1" x14ac:dyDescent="0.25">
      <c r="A34" s="1300"/>
      <c r="B34" s="19" t="s">
        <v>36</v>
      </c>
      <c r="C34" s="19"/>
      <c r="D34" s="19"/>
      <c r="E34" s="91">
        <v>30</v>
      </c>
      <c r="F34" s="1319">
        <f>fakulty!P34</f>
        <v>20262</v>
      </c>
      <c r="G34" s="772">
        <f>ostatní!Q34</f>
        <v>425</v>
      </c>
      <c r="H34" s="1332">
        <f t="shared" si="2"/>
        <v>20687</v>
      </c>
      <c r="I34" s="772">
        <f>fakulty!Q34+ostatní!R34</f>
        <v>18792</v>
      </c>
      <c r="J34" s="773">
        <f>fakulty!R34+ostatní!S34</f>
        <v>0</v>
      </c>
      <c r="K34" s="774">
        <f>fakulty!S34+ostatní!T34</f>
        <v>1895</v>
      </c>
      <c r="L34" s="774">
        <f>fakulty!T34+ostatní!U34</f>
        <v>0</v>
      </c>
      <c r="M34" s="771">
        <f>fakulty!U34+ostatní!V34</f>
        <v>0</v>
      </c>
      <c r="N34" s="774">
        <f>fakulty!V34+ostatní!W34</f>
        <v>0</v>
      </c>
      <c r="O34" s="774">
        <f>fakulty!W34+ostatní!X34</f>
        <v>0</v>
      </c>
      <c r="P34" s="775">
        <f>fakulty!X34+ostatní!Y34</f>
        <v>0</v>
      </c>
      <c r="Q34" s="613">
        <f>fakulty!Y34+ostatní!Z34</f>
        <v>20405.286370000002</v>
      </c>
      <c r="R34" s="255"/>
      <c r="S34"/>
    </row>
    <row r="35" spans="1:20" s="14" customFormat="1" x14ac:dyDescent="0.25">
      <c r="A35" s="1307"/>
      <c r="B35" s="966" t="s">
        <v>171</v>
      </c>
      <c r="C35" s="966"/>
      <c r="D35" s="966"/>
      <c r="E35" s="1312">
        <v>31</v>
      </c>
      <c r="F35" s="1320">
        <f>fakulty!P35</f>
        <v>62307.553</v>
      </c>
      <c r="G35" s="976">
        <f>ostatní!Q35</f>
        <v>16738</v>
      </c>
      <c r="H35" s="1333">
        <f t="shared" si="2"/>
        <v>79045.553</v>
      </c>
      <c r="I35" s="976">
        <f>fakulty!Q35+ostatní!R35</f>
        <v>79045.553</v>
      </c>
      <c r="J35" s="977">
        <f>fakulty!R35+ostatní!S35</f>
        <v>0</v>
      </c>
      <c r="K35" s="978">
        <f>fakulty!S35+ostatní!T35</f>
        <v>0</v>
      </c>
      <c r="L35" s="978">
        <f>fakulty!T35+ostatní!U35</f>
        <v>0</v>
      </c>
      <c r="M35" s="965">
        <f>fakulty!U35+ostatní!V35</f>
        <v>0</v>
      </c>
      <c r="N35" s="978">
        <f>fakulty!V35+ostatní!W35</f>
        <v>0</v>
      </c>
      <c r="O35" s="978">
        <f>fakulty!W35+ostatní!X35</f>
        <v>0</v>
      </c>
      <c r="P35" s="975">
        <f>fakulty!X35+ostatní!Y35</f>
        <v>0</v>
      </c>
      <c r="Q35" s="963">
        <f>fakulty!Y35+ostatní!Z35</f>
        <v>115893.06853999999</v>
      </c>
      <c r="R35" s="255"/>
      <c r="S35"/>
    </row>
    <row r="36" spans="1:20" s="14" customFormat="1" x14ac:dyDescent="0.25">
      <c r="A36" s="1300"/>
      <c r="B36" s="19" t="s">
        <v>53</v>
      </c>
      <c r="C36" s="19"/>
      <c r="D36" s="19"/>
      <c r="E36" s="91">
        <v>32</v>
      </c>
      <c r="F36" s="1319">
        <f>fakulty!P36</f>
        <v>28819.309840000002</v>
      </c>
      <c r="G36" s="772">
        <f>ostatní!Q36</f>
        <v>97157</v>
      </c>
      <c r="H36" s="1332">
        <f t="shared" si="2"/>
        <v>125976.30984</v>
      </c>
      <c r="I36" s="772">
        <f>fakulty!Q36+ostatní!R36</f>
        <v>53324</v>
      </c>
      <c r="J36" s="773">
        <f>fakulty!R36+ostatní!S36</f>
        <v>0</v>
      </c>
      <c r="K36" s="774">
        <f>fakulty!S36+ostatní!T36</f>
        <v>72652.309840000002</v>
      </c>
      <c r="L36" s="774">
        <f>fakulty!T36+ostatní!U36</f>
        <v>0</v>
      </c>
      <c r="M36" s="771">
        <f>fakulty!U36+ostatní!V36</f>
        <v>0</v>
      </c>
      <c r="N36" s="774">
        <f>fakulty!V36+ostatní!W36</f>
        <v>0</v>
      </c>
      <c r="O36" s="774">
        <f>fakulty!W36+ostatní!X36</f>
        <v>0</v>
      </c>
      <c r="P36" s="775">
        <f>fakulty!X36+ostatní!Y36</f>
        <v>0</v>
      </c>
      <c r="Q36" s="613">
        <f>fakulty!Y36+ostatní!Z36</f>
        <v>171725.07889999999</v>
      </c>
      <c r="R36" s="255"/>
      <c r="S36"/>
    </row>
    <row r="37" spans="1:20" s="14" customFormat="1" x14ac:dyDescent="0.25">
      <c r="A37" s="1300"/>
      <c r="B37" s="19" t="s">
        <v>128</v>
      </c>
      <c r="C37" s="19"/>
      <c r="D37" s="19"/>
      <c r="E37" s="91">
        <v>33</v>
      </c>
      <c r="F37" s="1319">
        <f>fakulty!P37</f>
        <v>705101.02082999994</v>
      </c>
      <c r="G37" s="772">
        <f>ostatní!Q37</f>
        <v>204528</v>
      </c>
      <c r="H37" s="1332">
        <f t="shared" si="2"/>
        <v>909629.02082999994</v>
      </c>
      <c r="I37" s="772">
        <f>fakulty!Q37+ostatní!R37</f>
        <v>866098.30900000001</v>
      </c>
      <c r="J37" s="773">
        <f>fakulty!R37+ostatní!S37</f>
        <v>0</v>
      </c>
      <c r="K37" s="774">
        <f>fakulty!S37+ostatní!T37</f>
        <v>43530.71183</v>
      </c>
      <c r="L37" s="774">
        <f>fakulty!T37+ostatní!U37</f>
        <v>0</v>
      </c>
      <c r="M37" s="771">
        <f>fakulty!U37+ostatní!V37</f>
        <v>0</v>
      </c>
      <c r="N37" s="774">
        <f>fakulty!V37+ostatní!W37</f>
        <v>0</v>
      </c>
      <c r="O37" s="774">
        <f>fakulty!W37+ostatní!X37</f>
        <v>0</v>
      </c>
      <c r="P37" s="775">
        <f>fakulty!X37+ostatní!Y37</f>
        <v>0</v>
      </c>
      <c r="Q37" s="613">
        <f>fakulty!Y37+ostatní!Z37</f>
        <v>844846.67051000008</v>
      </c>
      <c r="R37" s="255"/>
      <c r="S37"/>
      <c r="T37" s="1294"/>
    </row>
    <row r="38" spans="1:20" s="14" customFormat="1" x14ac:dyDescent="0.25">
      <c r="A38" s="1300"/>
      <c r="B38" s="19" t="s">
        <v>55</v>
      </c>
      <c r="C38" s="19"/>
      <c r="D38" s="19"/>
      <c r="E38" s="91">
        <v>34</v>
      </c>
      <c r="F38" s="1319">
        <f>fakulty!P38</f>
        <v>698409.4500800001</v>
      </c>
      <c r="G38" s="772">
        <f>ostatní!Q38</f>
        <v>267918.09999999998</v>
      </c>
      <c r="H38" s="1332">
        <f t="shared" si="2"/>
        <v>966327.55008000007</v>
      </c>
      <c r="I38" s="772">
        <f>fakulty!Q38+ostatní!R38</f>
        <v>941139.20600000001</v>
      </c>
      <c r="J38" s="773">
        <f>fakulty!R38+ostatní!S38</f>
        <v>0</v>
      </c>
      <c r="K38" s="774">
        <f>fakulty!S38+ostatní!T38</f>
        <v>25188.344080000003</v>
      </c>
      <c r="L38" s="774">
        <f>fakulty!T38+ostatní!U38</f>
        <v>0</v>
      </c>
      <c r="M38" s="771">
        <f>fakulty!U38+ostatní!V38</f>
        <v>0</v>
      </c>
      <c r="N38" s="774">
        <f>fakulty!V38+ostatní!W38</f>
        <v>0</v>
      </c>
      <c r="O38" s="774">
        <f>fakulty!W38+ostatní!X38</f>
        <v>0</v>
      </c>
      <c r="P38" s="775">
        <f>fakulty!X38+ostatní!Y38</f>
        <v>0</v>
      </c>
      <c r="Q38" s="613">
        <f>fakulty!Y38+ostatní!Z38</f>
        <v>958254.30144000007</v>
      </c>
      <c r="R38" s="255"/>
      <c r="S38"/>
    </row>
    <row r="39" spans="1:20" s="14" customFormat="1" x14ac:dyDescent="0.25">
      <c r="A39" s="1300"/>
      <c r="B39" s="966" t="s">
        <v>147</v>
      </c>
      <c r="C39" s="966"/>
      <c r="D39" s="966"/>
      <c r="E39" s="1312">
        <v>35</v>
      </c>
      <c r="F39" s="1320">
        <f>fakulty!P39</f>
        <v>502074.69206999999</v>
      </c>
      <c r="G39" s="976">
        <f>ostatní!Q39</f>
        <v>143458.5</v>
      </c>
      <c r="H39" s="1333">
        <f t="shared" si="2"/>
        <v>645533.19206999999</v>
      </c>
      <c r="I39" s="976">
        <f>fakulty!Q39+ostatní!R39</f>
        <v>457624.16399999999</v>
      </c>
      <c r="J39" s="977">
        <f>fakulty!R39+ostatní!S39</f>
        <v>0</v>
      </c>
      <c r="K39" s="978">
        <f>fakulty!S39+ostatní!T39</f>
        <v>187909.02807</v>
      </c>
      <c r="L39" s="978">
        <f>fakulty!T39+ostatní!U39</f>
        <v>0</v>
      </c>
      <c r="M39" s="965">
        <f>fakulty!U39+ostatní!V39</f>
        <v>0</v>
      </c>
      <c r="N39" s="978">
        <f>fakulty!V39+ostatní!W39</f>
        <v>0</v>
      </c>
      <c r="O39" s="978">
        <f>fakulty!W39+ostatní!X39</f>
        <v>0</v>
      </c>
      <c r="P39" s="975">
        <f>fakulty!X39+ostatní!Y39</f>
        <v>0</v>
      </c>
      <c r="Q39" s="963">
        <f>fakulty!Y39+ostatní!Z39</f>
        <v>525585.85777999996</v>
      </c>
      <c r="R39" s="255"/>
      <c r="S39"/>
      <c r="T39" s="595" t="s">
        <v>193</v>
      </c>
    </row>
    <row r="40" spans="1:20" s="14" customFormat="1" x14ac:dyDescent="0.25">
      <c r="A40" s="1300"/>
      <c r="B40" s="19" t="s">
        <v>56</v>
      </c>
      <c r="C40" s="19"/>
      <c r="D40" s="19"/>
      <c r="E40" s="91">
        <v>36</v>
      </c>
      <c r="F40" s="1319">
        <f>fakulty!P40</f>
        <v>138782.39238999999</v>
      </c>
      <c r="G40" s="772">
        <f>ostatní!Q40</f>
        <v>95457.8</v>
      </c>
      <c r="H40" s="1332">
        <f t="shared" si="2"/>
        <v>234240.19238999998</v>
      </c>
      <c r="I40" s="772">
        <f>fakulty!Q40+ostatní!R40</f>
        <v>230019.8</v>
      </c>
      <c r="J40" s="773">
        <f>fakulty!R40+ostatní!S40</f>
        <v>0</v>
      </c>
      <c r="K40" s="774">
        <f>fakulty!S40+ostatní!T40</f>
        <v>4220.39239</v>
      </c>
      <c r="L40" s="774">
        <f>fakulty!T40+ostatní!U40</f>
        <v>0</v>
      </c>
      <c r="M40" s="771">
        <f>fakulty!U40+ostatní!V40</f>
        <v>0</v>
      </c>
      <c r="N40" s="774">
        <f>fakulty!V40+ostatní!W40</f>
        <v>0</v>
      </c>
      <c r="O40" s="774">
        <f>fakulty!W40+ostatní!X40</f>
        <v>0</v>
      </c>
      <c r="P40" s="775">
        <f>fakulty!X40+ostatní!Y40</f>
        <v>0</v>
      </c>
      <c r="Q40" s="613">
        <f>fakulty!Y40+ostatní!Z40</f>
        <v>243455.84948</v>
      </c>
      <c r="R40" s="255"/>
      <c r="S40"/>
    </row>
    <row r="41" spans="1:20" s="14" customFormat="1" x14ac:dyDescent="0.25">
      <c r="A41" s="1300"/>
      <c r="B41" s="19" t="s">
        <v>57</v>
      </c>
      <c r="C41" s="19"/>
      <c r="D41" s="19"/>
      <c r="E41" s="91">
        <v>37</v>
      </c>
      <c r="F41" s="1319">
        <f>fakulty!P41</f>
        <v>571071.93688199995</v>
      </c>
      <c r="G41" s="772">
        <f>ostatní!Q41</f>
        <v>449550</v>
      </c>
      <c r="H41" s="1332">
        <f t="shared" si="2"/>
        <v>1020621.936882</v>
      </c>
      <c r="I41" s="772">
        <f>fakulty!Q41+ostatní!R41</f>
        <v>1013701.035672</v>
      </c>
      <c r="J41" s="773">
        <f>fakulty!R41+ostatní!S41</f>
        <v>0</v>
      </c>
      <c r="K41" s="774">
        <f>fakulty!S41+ostatní!T41</f>
        <v>6920.90121</v>
      </c>
      <c r="L41" s="774">
        <f>fakulty!T41+ostatní!U41</f>
        <v>0</v>
      </c>
      <c r="M41" s="771">
        <f>fakulty!U41+ostatní!V41</f>
        <v>0</v>
      </c>
      <c r="N41" s="774">
        <f>fakulty!V41+ostatní!W41</f>
        <v>0</v>
      </c>
      <c r="O41" s="774">
        <f>fakulty!W41+ostatní!X41</f>
        <v>0</v>
      </c>
      <c r="P41" s="775">
        <f>fakulty!X41+ostatní!Y41</f>
        <v>0</v>
      </c>
      <c r="Q41" s="613">
        <f>fakulty!Y41+ostatní!Z41</f>
        <v>1075995.82758</v>
      </c>
      <c r="R41" s="255"/>
      <c r="S41"/>
    </row>
    <row r="42" spans="1:20" s="14" customFormat="1" x14ac:dyDescent="0.25">
      <c r="A42" s="1300"/>
      <c r="B42" s="19" t="s">
        <v>58</v>
      </c>
      <c r="C42" s="19"/>
      <c r="D42" s="19"/>
      <c r="E42" s="91">
        <v>38</v>
      </c>
      <c r="F42" s="1319">
        <f>fakulty!P42</f>
        <v>260513.84100000001</v>
      </c>
      <c r="G42" s="772">
        <f>ostatní!Q42</f>
        <v>172007</v>
      </c>
      <c r="H42" s="1332">
        <f t="shared" si="2"/>
        <v>432520.84100000001</v>
      </c>
      <c r="I42" s="772">
        <f>fakulty!Q42+ostatní!R42</f>
        <v>3500</v>
      </c>
      <c r="J42" s="773">
        <f>fakulty!R42+ostatní!S42</f>
        <v>332566.84100000001</v>
      </c>
      <c r="K42" s="774">
        <f>fakulty!S42+ostatní!T42</f>
        <v>0</v>
      </c>
      <c r="L42" s="774">
        <f>fakulty!T42+ostatní!U42</f>
        <v>14395</v>
      </c>
      <c r="M42" s="771">
        <f>fakulty!U42+ostatní!V42</f>
        <v>0</v>
      </c>
      <c r="N42" s="774">
        <f>fakulty!V42+ostatní!W42</f>
        <v>23703</v>
      </c>
      <c r="O42" s="774">
        <f>fakulty!W42+ostatní!X42</f>
        <v>58356</v>
      </c>
      <c r="P42" s="775">
        <f>fakulty!X42+ostatní!Y42</f>
        <v>0</v>
      </c>
      <c r="Q42" s="613">
        <f>fakulty!Y42+ostatní!Z42</f>
        <v>241220.66225999998</v>
      </c>
      <c r="R42" s="255"/>
      <c r="S42"/>
    </row>
    <row r="43" spans="1:20" s="14" customFormat="1" x14ac:dyDescent="0.25">
      <c r="A43" s="1308"/>
      <c r="B43" s="25" t="s">
        <v>46</v>
      </c>
      <c r="C43" s="25"/>
      <c r="D43" s="25"/>
      <c r="E43" s="92">
        <v>39</v>
      </c>
      <c r="F43" s="1321">
        <f>fakulty!P43</f>
        <v>95314.418099500006</v>
      </c>
      <c r="G43" s="790">
        <f>ostatní!Q43</f>
        <v>69990</v>
      </c>
      <c r="H43" s="1334">
        <f t="shared" si="2"/>
        <v>165304.41809950001</v>
      </c>
      <c r="I43" s="790">
        <f>fakulty!Q43+ostatní!R43</f>
        <v>165304.41809950001</v>
      </c>
      <c r="J43" s="791">
        <f>fakulty!R43+ostatní!S43</f>
        <v>0</v>
      </c>
      <c r="K43" s="792">
        <f>fakulty!S43+ostatní!T43</f>
        <v>0</v>
      </c>
      <c r="L43" s="792">
        <f>fakulty!T43+ostatní!U43</f>
        <v>0</v>
      </c>
      <c r="M43" s="776">
        <f>fakulty!U43+ostatní!V43</f>
        <v>0</v>
      </c>
      <c r="N43" s="792">
        <f>fakulty!V43+ostatní!W43</f>
        <v>0</v>
      </c>
      <c r="O43" s="792">
        <f>fakulty!W43+ostatní!X43</f>
        <v>0</v>
      </c>
      <c r="P43" s="793">
        <f>fakulty!X43+ostatní!Y43</f>
        <v>0</v>
      </c>
      <c r="Q43" s="1337">
        <f>fakulty!Y43+ostatní!Z43</f>
        <v>204242.45432999998</v>
      </c>
      <c r="R43" s="255"/>
      <c r="S43"/>
    </row>
    <row r="44" spans="1:20" s="14" customFormat="1" x14ac:dyDescent="0.25">
      <c r="A44" s="1300" t="s">
        <v>175</v>
      </c>
      <c r="B44" s="15"/>
      <c r="C44" s="15"/>
      <c r="D44" s="15"/>
      <c r="E44" s="1309">
        <v>40</v>
      </c>
      <c r="F44" s="1321">
        <f t="shared" ref="F44:Q44" si="4">F29+F33+F37+F41+F42+F43-F6-F27</f>
        <v>36625.093709700159</v>
      </c>
      <c r="G44" s="790">
        <f t="shared" si="4"/>
        <v>15406.285942999879</v>
      </c>
      <c r="H44" s="1335">
        <f t="shared" si="4"/>
        <v>52031.379652701202</v>
      </c>
      <c r="I44" s="1339">
        <f t="shared" si="4"/>
        <v>52031.270662700641</v>
      </c>
      <c r="J44" s="1340">
        <f t="shared" si="4"/>
        <v>0</v>
      </c>
      <c r="K44" s="1341">
        <f t="shared" si="4"/>
        <v>0.10899000000063097</v>
      </c>
      <c r="L44" s="1341">
        <f t="shared" si="4"/>
        <v>0</v>
      </c>
      <c r="M44" s="804">
        <f t="shared" si="4"/>
        <v>0</v>
      </c>
      <c r="N44" s="1341">
        <f t="shared" si="4"/>
        <v>0</v>
      </c>
      <c r="O44" s="1341">
        <f t="shared" si="4"/>
        <v>0</v>
      </c>
      <c r="P44" s="705">
        <f t="shared" si="4"/>
        <v>0</v>
      </c>
      <c r="Q44" s="1321">
        <f t="shared" si="4"/>
        <v>103144.90942999881</v>
      </c>
      <c r="R44" s="255"/>
      <c r="S44"/>
    </row>
    <row r="45" spans="1:20" x14ac:dyDescent="0.25">
      <c r="A45" s="1323" t="s">
        <v>174</v>
      </c>
      <c r="B45" s="1324"/>
      <c r="C45" s="1324"/>
      <c r="D45" s="1324"/>
      <c r="E45" s="1325">
        <v>41</v>
      </c>
      <c r="F45" s="1322">
        <f t="shared" ref="F45:O45" si="5">F28-F5</f>
        <v>36625.093709700741</v>
      </c>
      <c r="G45" s="1313">
        <f t="shared" si="5"/>
        <v>15405.285943000577</v>
      </c>
      <c r="H45" s="1326">
        <f t="shared" si="5"/>
        <v>52030.379652699456</v>
      </c>
      <c r="I45" s="1326">
        <f t="shared" si="5"/>
        <v>52030.270662699826</v>
      </c>
      <c r="J45" s="1342">
        <f t="shared" si="5"/>
        <v>0</v>
      </c>
      <c r="K45" s="1343">
        <f>K28-K5</f>
        <v>0.1089899999788031</v>
      </c>
      <c r="L45" s="1343">
        <f t="shared" si="5"/>
        <v>0</v>
      </c>
      <c r="M45" s="1343">
        <f t="shared" si="5"/>
        <v>0</v>
      </c>
      <c r="N45" s="1343">
        <f t="shared" si="5"/>
        <v>0</v>
      </c>
      <c r="O45" s="1343">
        <f t="shared" si="5"/>
        <v>0</v>
      </c>
      <c r="P45" s="1344">
        <f>P28-P5</f>
        <v>0</v>
      </c>
      <c r="Q45" s="1338">
        <f>Q28-Q5</f>
        <v>103141.76422999986</v>
      </c>
      <c r="S45" s="1578"/>
    </row>
    <row r="46" spans="1:20" s="29" customFormat="1" ht="9" customHeight="1" x14ac:dyDescent="0.25">
      <c r="E46" s="30"/>
      <c r="F46" s="14"/>
      <c r="G46" s="14"/>
      <c r="H46" s="146"/>
      <c r="I46" s="34"/>
      <c r="J46" s="34"/>
      <c r="K46" s="34"/>
      <c r="L46" s="34"/>
      <c r="M46" s="34"/>
      <c r="N46" s="34"/>
      <c r="O46" s="34"/>
      <c r="P46" s="34"/>
      <c r="Q46" s="34"/>
    </row>
    <row r="47" spans="1:20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f>fakulty!P47</f>
        <v>49503</v>
      </c>
      <c r="G47" s="717">
        <f>ostatní!Q47</f>
        <v>8228</v>
      </c>
      <c r="H47" s="1292">
        <f>SUM(F47:G47)</f>
        <v>57731</v>
      </c>
      <c r="I47" s="34"/>
      <c r="J47" s="1495"/>
      <c r="K47" s="1495"/>
      <c r="L47" s="981"/>
      <c r="M47" s="981"/>
    </row>
    <row r="48" spans="1:20" s="451" customFormat="1" ht="21.75" customHeight="1" x14ac:dyDescent="0.25">
      <c r="A48" s="1586" t="s">
        <v>158</v>
      </c>
      <c r="B48" s="1587"/>
      <c r="C48" s="1587"/>
      <c r="D48" s="1587"/>
      <c r="E48" s="1587"/>
      <c r="F48" s="718">
        <f>fakulty!P48</f>
        <v>35600</v>
      </c>
      <c r="G48" s="718">
        <f>ostatní!Q48</f>
        <v>27371</v>
      </c>
      <c r="H48" s="1293">
        <f>SUM(F48:G48)</f>
        <v>62971</v>
      </c>
      <c r="I48" s="34"/>
      <c r="J48" s="982"/>
      <c r="K48" s="452"/>
      <c r="L48" s="452"/>
      <c r="M48" s="452"/>
      <c r="N48" s="452"/>
      <c r="O48" s="452"/>
      <c r="P48" s="452"/>
      <c r="Q48" s="452"/>
    </row>
  </sheetData>
  <mergeCells count="5">
    <mergeCell ref="A48:E48"/>
    <mergeCell ref="A3:D3"/>
    <mergeCell ref="C4:D4"/>
    <mergeCell ref="A47:D47"/>
    <mergeCell ref="J3:P3"/>
  </mergeCells>
  <phoneticPr fontId="0" type="noConversion"/>
  <printOptions horizontalCentered="1" verticalCentered="1"/>
  <pageMargins left="0.48" right="0.47244094488188981" top="0.43307086614173229" bottom="0.35433070866141736" header="0.19685039370078741" footer="0.27559055118110237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zoomScaleNormal="10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8.109375" style="34" hidden="1" customWidth="1"/>
    <col min="16" max="16" width="10.44140625" style="34" hidden="1" customWidth="1"/>
    <col min="17" max="17" width="7.5546875" style="165" hidden="1" customWidth="1"/>
    <col min="18" max="18" width="8.44140625" hidden="1" customWidth="1"/>
    <col min="19" max="19" width="10.44140625" style="453" customWidth="1"/>
    <col min="20" max="20" width="2" style="397" customWidth="1"/>
    <col min="21" max="21" width="10.44140625" style="29" customWidth="1"/>
    <col min="22" max="22" width="10.44140625" style="453" customWidth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22" s="7" customFormat="1" ht="15" customHeight="1" thickBot="1" x14ac:dyDescent="0.3">
      <c r="A4" s="184" t="s">
        <v>109</v>
      </c>
      <c r="B4" s="4"/>
      <c r="C4" s="1600" t="s">
        <v>80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13965</v>
      </c>
      <c r="G5" s="309">
        <f t="shared" si="0"/>
        <v>11690</v>
      </c>
      <c r="H5" s="440">
        <f>SUM(H7:H27)</f>
        <v>2275</v>
      </c>
      <c r="I5" s="161">
        <f t="shared" si="0"/>
        <v>0</v>
      </c>
      <c r="J5" s="616">
        <f t="shared" si="0"/>
        <v>0</v>
      </c>
      <c r="K5" s="616">
        <f t="shared" si="0"/>
        <v>0</v>
      </c>
      <c r="L5" s="161">
        <f t="shared" si="0"/>
        <v>0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12804.225189999999</v>
      </c>
      <c r="T5" s="303"/>
      <c r="U5" s="117">
        <f>SUM(U7:U27)</f>
        <v>13370</v>
      </c>
      <c r="V5" s="586">
        <f>SUM(V7:V27)</f>
        <v>14106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P6" si="1">SUM(F7:F17)</f>
        <v>12665</v>
      </c>
      <c r="G6" s="764">
        <f t="shared" si="1"/>
        <v>10390</v>
      </c>
      <c r="H6" s="441">
        <f t="shared" si="1"/>
        <v>2275</v>
      </c>
      <c r="I6" s="436">
        <f t="shared" si="1"/>
        <v>0</v>
      </c>
      <c r="J6" s="436">
        <f t="shared" si="1"/>
        <v>0</v>
      </c>
      <c r="K6" s="436">
        <f>SUM(K7:K17)</f>
        <v>0</v>
      </c>
      <c r="L6" s="436">
        <f t="shared" si="1"/>
        <v>0</v>
      </c>
      <c r="M6" s="436">
        <f t="shared" si="1"/>
        <v>0</v>
      </c>
      <c r="N6" s="436">
        <f>SUM(N7:N17)</f>
        <v>0</v>
      </c>
      <c r="O6" s="118">
        <f>SUM(O7:O17)</f>
        <v>0</v>
      </c>
      <c r="P6" s="619">
        <f t="shared" si="1"/>
        <v>0</v>
      </c>
      <c r="Q6" s="620">
        <f>IF(F6=0,0,P6/F6)</f>
        <v>0</v>
      </c>
      <c r="R6" s="118">
        <f>SUM(R7:R17)</f>
        <v>0</v>
      </c>
      <c r="S6" s="118">
        <f>SUM(S7:S17)</f>
        <v>11455.24353</v>
      </c>
      <c r="T6" s="303"/>
      <c r="U6" s="118">
        <v>12670</v>
      </c>
      <c r="V6" s="118">
        <v>12648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4000</v>
      </c>
      <c r="G7" s="312">
        <v>3200</v>
      </c>
      <c r="H7" s="56">
        <v>800</v>
      </c>
      <c r="I7" s="57"/>
      <c r="J7" s="189"/>
      <c r="K7" s="189"/>
      <c r="L7" s="57"/>
      <c r="M7" s="57"/>
      <c r="N7" s="58"/>
      <c r="O7" s="59"/>
      <c r="P7" s="244"/>
      <c r="Q7" s="245"/>
      <c r="R7" s="420"/>
      <c r="S7" s="588">
        <v>3952.28</v>
      </c>
      <c r="T7" s="573"/>
      <c r="U7" s="59">
        <v>3900</v>
      </c>
      <c r="V7" s="607">
        <v>3700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2">SUM(G8:N8)</f>
        <v>335</v>
      </c>
      <c r="G8" s="312">
        <v>335</v>
      </c>
      <c r="H8" s="56">
        <v>0</v>
      </c>
      <c r="I8" s="57"/>
      <c r="J8" s="189"/>
      <c r="K8" s="189"/>
      <c r="L8" s="57"/>
      <c r="M8" s="57"/>
      <c r="N8" s="58"/>
      <c r="O8" s="59"/>
      <c r="P8" s="244"/>
      <c r="Q8" s="245"/>
      <c r="R8" s="420"/>
      <c r="S8" s="588">
        <v>331.97</v>
      </c>
      <c r="T8" s="573"/>
      <c r="U8" s="59">
        <v>500</v>
      </c>
      <c r="V8" s="607">
        <v>469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2"/>
        <v>1480</v>
      </c>
      <c r="G9" s="312">
        <v>1130</v>
      </c>
      <c r="H9" s="155">
        <v>350</v>
      </c>
      <c r="I9" s="57"/>
      <c r="J9" s="189"/>
      <c r="K9" s="189"/>
      <c r="L9" s="57"/>
      <c r="M9" s="57"/>
      <c r="N9" s="58"/>
      <c r="O9" s="59"/>
      <c r="P9" s="244"/>
      <c r="Q9" s="245"/>
      <c r="R9" s="420"/>
      <c r="S9" s="588">
        <v>1464.2125800000001</v>
      </c>
      <c r="T9" s="573"/>
      <c r="U9" s="59">
        <v>1500</v>
      </c>
      <c r="V9" s="607">
        <v>1374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2"/>
        <v>1700</v>
      </c>
      <c r="G10" s="312">
        <v>1000</v>
      </c>
      <c r="H10" s="56">
        <v>700</v>
      </c>
      <c r="I10" s="57"/>
      <c r="J10" s="189"/>
      <c r="K10" s="189"/>
      <c r="L10" s="57"/>
      <c r="M10" s="57"/>
      <c r="N10" s="58"/>
      <c r="O10" s="59"/>
      <c r="P10" s="244"/>
      <c r="Q10" s="245"/>
      <c r="R10" s="59"/>
      <c r="S10" s="588">
        <v>1636.1303799999998</v>
      </c>
      <c r="T10" s="573"/>
      <c r="U10" s="59">
        <v>1800</v>
      </c>
      <c r="V10" s="607">
        <v>1845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2"/>
        <v>1500</v>
      </c>
      <c r="G11" s="312">
        <v>1400</v>
      </c>
      <c r="H11" s="56">
        <v>100</v>
      </c>
      <c r="I11" s="57"/>
      <c r="J11" s="189"/>
      <c r="K11" s="189"/>
      <c r="L11" s="57"/>
      <c r="M11" s="57"/>
      <c r="N11" s="58"/>
      <c r="O11" s="59"/>
      <c r="P11" s="244"/>
      <c r="Q11" s="245"/>
      <c r="R11" s="59"/>
      <c r="S11" s="588">
        <v>374.69542999999999</v>
      </c>
      <c r="T11" s="573"/>
      <c r="U11" s="59">
        <v>1500</v>
      </c>
      <c r="V11" s="607">
        <v>1460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2"/>
        <v>320</v>
      </c>
      <c r="G12" s="312">
        <v>220</v>
      </c>
      <c r="H12" s="56">
        <v>100</v>
      </c>
      <c r="I12" s="57"/>
      <c r="J12" s="189"/>
      <c r="K12" s="189"/>
      <c r="L12" s="57"/>
      <c r="M12" s="57"/>
      <c r="N12" s="58"/>
      <c r="O12" s="59"/>
      <c r="P12" s="244"/>
      <c r="Q12" s="245"/>
      <c r="R12" s="59"/>
      <c r="S12" s="588">
        <v>310.94016999999997</v>
      </c>
      <c r="T12" s="573"/>
      <c r="U12" s="59">
        <v>420</v>
      </c>
      <c r="V12" s="607">
        <v>460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2"/>
        <v>350</v>
      </c>
      <c r="G13" s="312">
        <v>250</v>
      </c>
      <c r="H13" s="56">
        <v>100</v>
      </c>
      <c r="I13" s="57"/>
      <c r="J13" s="189"/>
      <c r="K13" s="189"/>
      <c r="L13" s="57"/>
      <c r="M13" s="57"/>
      <c r="N13" s="58"/>
      <c r="O13" s="59"/>
      <c r="P13" s="244"/>
      <c r="Q13" s="245"/>
      <c r="R13" s="59"/>
      <c r="S13" s="588">
        <v>340.46131000000003</v>
      </c>
      <c r="T13" s="573"/>
      <c r="U13" s="59">
        <v>700</v>
      </c>
      <c r="V13" s="607">
        <v>818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2"/>
        <v>50</v>
      </c>
      <c r="G14" s="312">
        <v>25</v>
      </c>
      <c r="H14" s="56">
        <v>25</v>
      </c>
      <c r="I14" s="57"/>
      <c r="J14" s="189"/>
      <c r="K14" s="189"/>
      <c r="L14" s="57"/>
      <c r="M14" s="57"/>
      <c r="N14" s="58"/>
      <c r="O14" s="59"/>
      <c r="P14" s="244"/>
      <c r="Q14" s="245"/>
      <c r="R14" s="59"/>
      <c r="S14" s="588">
        <v>44.985109999999999</v>
      </c>
      <c r="T14" s="573"/>
      <c r="U14" s="59">
        <v>100</v>
      </c>
      <c r="V14" s="607">
        <v>82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2"/>
        <v>2000</v>
      </c>
      <c r="G15" s="312">
        <v>2000</v>
      </c>
      <c r="H15" s="56">
        <v>0</v>
      </c>
      <c r="I15" s="57"/>
      <c r="J15" s="189"/>
      <c r="K15" s="189"/>
      <c r="L15" s="57"/>
      <c r="M15" s="57"/>
      <c r="N15" s="58"/>
      <c r="O15" s="59"/>
      <c r="P15" s="244"/>
      <c r="Q15" s="245"/>
      <c r="R15" s="420"/>
      <c r="S15" s="588">
        <v>2078.9499999999998</v>
      </c>
      <c r="T15" s="573"/>
      <c r="U15" s="59">
        <v>2000</v>
      </c>
      <c r="V15" s="607">
        <v>2241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2"/>
        <v>0</v>
      </c>
      <c r="G16" s="622">
        <v>0</v>
      </c>
      <c r="H16" s="56">
        <v>0</v>
      </c>
      <c r="I16" s="57"/>
      <c r="J16" s="189"/>
      <c r="K16" s="189"/>
      <c r="L16" s="57"/>
      <c r="M16" s="57"/>
      <c r="N16" s="58"/>
      <c r="O16" s="59"/>
      <c r="P16" s="244"/>
      <c r="Q16" s="245"/>
      <c r="R16" s="59"/>
      <c r="S16" s="588">
        <v>0</v>
      </c>
      <c r="T16" s="573"/>
      <c r="U16" s="59">
        <v>0</v>
      </c>
      <c r="V16" s="607">
        <v>0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2"/>
        <v>930</v>
      </c>
      <c r="G17" s="884">
        <v>830</v>
      </c>
      <c r="H17" s="909">
        <v>100</v>
      </c>
      <c r="I17" s="733"/>
      <c r="J17" s="910"/>
      <c r="K17" s="910"/>
      <c r="L17" s="733"/>
      <c r="M17" s="733"/>
      <c r="N17" s="911"/>
      <c r="O17" s="193"/>
      <c r="P17" s="912"/>
      <c r="Q17" s="913"/>
      <c r="R17" s="193"/>
      <c r="S17" s="914">
        <v>920.61855000000003</v>
      </c>
      <c r="T17" s="573"/>
      <c r="U17" s="667">
        <v>250</v>
      </c>
      <c r="V17" s="669">
        <v>199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2"/>
        <v>0</v>
      </c>
      <c r="G18" s="686">
        <v>0</v>
      </c>
      <c r="H18" s="687"/>
      <c r="I18" s="688"/>
      <c r="J18" s="689"/>
      <c r="K18" s="689"/>
      <c r="L18" s="688"/>
      <c r="M18" s="688"/>
      <c r="N18" s="690"/>
      <c r="O18" s="673"/>
      <c r="P18" s="691"/>
      <c r="Q18" s="929"/>
      <c r="R18" s="673"/>
      <c r="S18" s="681">
        <v>0</v>
      </c>
      <c r="T18" s="303"/>
      <c r="U18" s="673">
        <v>0</v>
      </c>
      <c r="V18" s="682">
        <v>0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2"/>
        <v>0</v>
      </c>
      <c r="G19" s="443">
        <v>0</v>
      </c>
      <c r="H19" s="442"/>
      <c r="I19" s="439"/>
      <c r="J19" s="626"/>
      <c r="K19" s="626"/>
      <c r="L19" s="439"/>
      <c r="M19" s="439"/>
      <c r="N19" s="437"/>
      <c r="O19" s="74"/>
      <c r="P19" s="248"/>
      <c r="Q19" s="930"/>
      <c r="R19" s="74"/>
      <c r="S19" s="589">
        <v>0</v>
      </c>
      <c r="T19" s="303"/>
      <c r="U19" s="74">
        <v>0</v>
      </c>
      <c r="V19" s="293">
        <v>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2"/>
        <v>0</v>
      </c>
      <c r="G20" s="443">
        <v>0</v>
      </c>
      <c r="H20" s="442"/>
      <c r="I20" s="439"/>
      <c r="J20" s="626"/>
      <c r="K20" s="626"/>
      <c r="L20" s="439"/>
      <c r="M20" s="439"/>
      <c r="N20" s="437"/>
      <c r="O20" s="74"/>
      <c r="P20" s="248"/>
      <c r="Q20" s="930"/>
      <c r="R20" s="74"/>
      <c r="S20" s="589">
        <v>0</v>
      </c>
      <c r="T20" s="303"/>
      <c r="U20" s="74">
        <v>0</v>
      </c>
      <c r="V20" s="293">
        <v>0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2"/>
        <v>0</v>
      </c>
      <c r="G21" s="443">
        <v>0</v>
      </c>
      <c r="H21" s="442"/>
      <c r="I21" s="439"/>
      <c r="J21" s="626"/>
      <c r="K21" s="626"/>
      <c r="L21" s="439"/>
      <c r="M21" s="439"/>
      <c r="N21" s="437"/>
      <c r="O21" s="74"/>
      <c r="P21" s="248"/>
      <c r="Q21" s="930"/>
      <c r="R21" s="74"/>
      <c r="S21" s="589">
        <v>0</v>
      </c>
      <c r="T21" s="303"/>
      <c r="U21" s="74">
        <v>0</v>
      </c>
      <c r="V21" s="293">
        <v>0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2"/>
        <v>0</v>
      </c>
      <c r="G22" s="330">
        <v>0</v>
      </c>
      <c r="H22" s="322"/>
      <c r="I22" s="332"/>
      <c r="J22" s="332"/>
      <c r="K22" s="332"/>
      <c r="L22" s="332"/>
      <c r="M22" s="332"/>
      <c r="N22" s="581"/>
      <c r="O22" s="899"/>
      <c r="P22" s="320"/>
      <c r="Q22" s="931"/>
      <c r="R22" s="960"/>
      <c r="S22" s="320">
        <v>0</v>
      </c>
      <c r="T22" s="164"/>
      <c r="U22" s="320">
        <v>0</v>
      </c>
      <c r="V22" s="320">
        <v>0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615">
        <f t="shared" si="2"/>
        <v>300</v>
      </c>
      <c r="G23" s="443">
        <v>300</v>
      </c>
      <c r="H23" s="442"/>
      <c r="I23" s="439"/>
      <c r="J23" s="626"/>
      <c r="K23" s="626"/>
      <c r="L23" s="439"/>
      <c r="M23" s="439"/>
      <c r="N23" s="437"/>
      <c r="O23" s="74"/>
      <c r="P23" s="248"/>
      <c r="Q23" s="930"/>
      <c r="R23" s="74"/>
      <c r="S23" s="589">
        <v>303</v>
      </c>
      <c r="T23" s="303"/>
      <c r="U23" s="74">
        <v>0</v>
      </c>
      <c r="V23" s="293">
        <v>0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615">
        <f t="shared" si="2"/>
        <v>0</v>
      </c>
      <c r="G24" s="443">
        <v>0</v>
      </c>
      <c r="H24" s="442"/>
      <c r="I24" s="439"/>
      <c r="J24" s="626"/>
      <c r="K24" s="626"/>
      <c r="L24" s="439"/>
      <c r="M24" s="439"/>
      <c r="N24" s="437"/>
      <c r="O24" s="74"/>
      <c r="P24" s="248"/>
      <c r="Q24" s="930"/>
      <c r="R24" s="74"/>
      <c r="S24" s="589">
        <v>0</v>
      </c>
      <c r="T24" s="303"/>
      <c r="U24" s="74">
        <v>0</v>
      </c>
      <c r="V24" s="293">
        <v>0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757">
        <f t="shared" si="2"/>
        <v>0</v>
      </c>
      <c r="G25" s="330">
        <v>0</v>
      </c>
      <c r="H25" s="322"/>
      <c r="I25" s="332"/>
      <c r="J25" s="332"/>
      <c r="K25" s="332"/>
      <c r="L25" s="332"/>
      <c r="M25" s="332"/>
      <c r="N25" s="581"/>
      <c r="O25" s="899"/>
      <c r="P25" s="320"/>
      <c r="Q25" s="931"/>
      <c r="R25" s="960"/>
      <c r="S25" s="320">
        <v>0</v>
      </c>
      <c r="T25" s="164"/>
      <c r="U25" s="320">
        <v>0</v>
      </c>
      <c r="V25" s="320">
        <v>0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615">
        <f t="shared" si="2"/>
        <v>0</v>
      </c>
      <c r="G26" s="443">
        <v>0</v>
      </c>
      <c r="H26" s="442"/>
      <c r="I26" s="439"/>
      <c r="J26" s="626"/>
      <c r="K26" s="626"/>
      <c r="L26" s="439"/>
      <c r="M26" s="439"/>
      <c r="N26" s="437"/>
      <c r="O26" s="74"/>
      <c r="P26" s="248"/>
      <c r="Q26" s="930"/>
      <c r="R26" s="74"/>
      <c r="S26" s="589">
        <v>0</v>
      </c>
      <c r="T26" s="303"/>
      <c r="U26" s="74">
        <v>0</v>
      </c>
      <c r="V26" s="293">
        <v>0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2"/>
        <v>1000</v>
      </c>
      <c r="G27" s="443">
        <v>1000</v>
      </c>
      <c r="H27" s="442"/>
      <c r="I27" s="439"/>
      <c r="J27" s="626"/>
      <c r="K27" s="626"/>
      <c r="L27" s="439"/>
      <c r="M27" s="439"/>
      <c r="N27" s="437"/>
      <c r="O27" s="74"/>
      <c r="P27" s="248"/>
      <c r="Q27" s="930"/>
      <c r="R27" s="74"/>
      <c r="S27" s="589">
        <v>1045.9816599999999</v>
      </c>
      <c r="T27" s="303"/>
      <c r="U27" s="74">
        <v>700</v>
      </c>
      <c r="V27" s="293">
        <v>1458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14275</v>
      </c>
      <c r="G28" s="309">
        <f t="shared" ref="G28:P28" si="3">SUM(G29:G43)</f>
        <v>12000</v>
      </c>
      <c r="H28" s="440">
        <f t="shared" si="3"/>
        <v>2275</v>
      </c>
      <c r="I28" s="161">
        <f t="shared" si="3"/>
        <v>0</v>
      </c>
      <c r="J28" s="616">
        <f t="shared" si="3"/>
        <v>0</v>
      </c>
      <c r="K28" s="616">
        <f t="shared" si="3"/>
        <v>0</v>
      </c>
      <c r="L28" s="161">
        <f t="shared" si="3"/>
        <v>0</v>
      </c>
      <c r="M28" s="161">
        <f t="shared" si="3"/>
        <v>0</v>
      </c>
      <c r="N28" s="251">
        <f>SUM(N29:N43)</f>
        <v>0</v>
      </c>
      <c r="O28" s="117">
        <f>SUM(O29:O43)</f>
        <v>0</v>
      </c>
      <c r="P28" s="117">
        <f t="shared" si="3"/>
        <v>0</v>
      </c>
      <c r="Q28" s="617">
        <f>IF(F28=0,0,P28/F28)</f>
        <v>0</v>
      </c>
      <c r="R28" s="434">
        <f>SUM(R29:R43)</f>
        <v>0</v>
      </c>
      <c r="S28" s="117">
        <f>SUM(S29:S43)</f>
        <v>13252.712249999999</v>
      </c>
      <c r="T28" s="303"/>
      <c r="U28" s="117">
        <f>SUM(U29:U43)</f>
        <v>13420</v>
      </c>
      <c r="V28" s="117">
        <f>SUM(V29:V43)</f>
        <v>14184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8500</v>
      </c>
      <c r="G29" s="764">
        <v>8500</v>
      </c>
      <c r="H29" s="441"/>
      <c r="I29" s="436"/>
      <c r="J29" s="618"/>
      <c r="K29" s="618"/>
      <c r="L29" s="436"/>
      <c r="M29" s="436"/>
      <c r="N29" s="435"/>
      <c r="O29" s="118"/>
      <c r="P29" s="619"/>
      <c r="Q29" s="630"/>
      <c r="R29" s="118"/>
      <c r="S29" s="589">
        <v>8570</v>
      </c>
      <c r="T29" s="303"/>
      <c r="U29" s="74">
        <v>8570</v>
      </c>
      <c r="V29" s="293">
        <v>8070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4">SUM(G30:N30)</f>
        <v>0</v>
      </c>
      <c r="G30" s="432"/>
      <c r="H30" s="249"/>
      <c r="I30" s="73"/>
      <c r="J30" s="187"/>
      <c r="K30" s="187"/>
      <c r="L30" s="73"/>
      <c r="M30" s="73"/>
      <c r="N30" s="291"/>
      <c r="O30" s="250"/>
      <c r="P30" s="629"/>
      <c r="Q30" s="630"/>
      <c r="R30" s="250"/>
      <c r="S30" s="589">
        <v>0</v>
      </c>
      <c r="T30" s="303"/>
      <c r="U30" s="74">
        <v>0</v>
      </c>
      <c r="V30" s="293">
        <v>0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4"/>
        <v>0</v>
      </c>
      <c r="G31" s="432"/>
      <c r="H31" s="249"/>
      <c r="I31" s="73"/>
      <c r="J31" s="187"/>
      <c r="K31" s="187"/>
      <c r="L31" s="73"/>
      <c r="M31" s="73"/>
      <c r="N31" s="291"/>
      <c r="O31" s="250"/>
      <c r="P31" s="629"/>
      <c r="Q31" s="630"/>
      <c r="R31" s="250"/>
      <c r="S31" s="589">
        <v>0</v>
      </c>
      <c r="T31" s="303"/>
      <c r="U31" s="74">
        <v>0</v>
      </c>
      <c r="V31" s="293">
        <v>0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4"/>
        <v>0</v>
      </c>
      <c r="G32" s="432"/>
      <c r="H32" s="249"/>
      <c r="I32" s="73"/>
      <c r="J32" s="187"/>
      <c r="K32" s="187"/>
      <c r="L32" s="73"/>
      <c r="M32" s="73"/>
      <c r="N32" s="291"/>
      <c r="O32" s="250"/>
      <c r="P32" s="629"/>
      <c r="Q32" s="630"/>
      <c r="R32" s="250"/>
      <c r="S32" s="589">
        <v>0</v>
      </c>
      <c r="T32" s="303"/>
      <c r="U32" s="74">
        <v>0</v>
      </c>
      <c r="V32" s="293">
        <v>0</v>
      </c>
    </row>
    <row r="33" spans="1:22" s="14" customFormat="1" ht="11.4" x14ac:dyDescent="0.2">
      <c r="A33" s="11"/>
      <c r="B33" s="19" t="s">
        <v>51</v>
      </c>
      <c r="C33" s="19"/>
      <c r="D33" s="19"/>
      <c r="E33" s="21">
        <v>29</v>
      </c>
      <c r="F33" s="74">
        <f t="shared" si="4"/>
        <v>0</v>
      </c>
      <c r="G33" s="432"/>
      <c r="H33" s="249"/>
      <c r="I33" s="73"/>
      <c r="J33" s="187"/>
      <c r="K33" s="187"/>
      <c r="L33" s="73"/>
      <c r="M33" s="73"/>
      <c r="N33" s="291"/>
      <c r="O33" s="250"/>
      <c r="P33" s="629"/>
      <c r="Q33" s="630"/>
      <c r="R33" s="250"/>
      <c r="S33" s="589">
        <v>0</v>
      </c>
      <c r="T33" s="303"/>
      <c r="U33" s="74">
        <v>0</v>
      </c>
      <c r="V33" s="293">
        <v>0</v>
      </c>
    </row>
    <row r="34" spans="1:22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4"/>
        <v>0</v>
      </c>
      <c r="G34" s="432"/>
      <c r="H34" s="249"/>
      <c r="I34" s="73"/>
      <c r="J34" s="187"/>
      <c r="K34" s="187"/>
      <c r="L34" s="73"/>
      <c r="M34" s="73"/>
      <c r="N34" s="291"/>
      <c r="O34" s="250"/>
      <c r="P34" s="286"/>
      <c r="Q34" s="630"/>
      <c r="R34" s="250"/>
      <c r="S34" s="589">
        <v>0</v>
      </c>
      <c r="T34" s="303"/>
      <c r="U34" s="74">
        <v>0</v>
      </c>
      <c r="V34" s="293">
        <v>0</v>
      </c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4"/>
        <v>0</v>
      </c>
      <c r="G35" s="330"/>
      <c r="H35" s="322"/>
      <c r="I35" s="332"/>
      <c r="J35" s="332"/>
      <c r="K35" s="332"/>
      <c r="L35" s="332"/>
      <c r="M35" s="332"/>
      <c r="N35" s="581"/>
      <c r="O35" s="899"/>
      <c r="P35" s="320"/>
      <c r="Q35" s="931"/>
      <c r="R35" s="960"/>
      <c r="S35" s="320">
        <v>0</v>
      </c>
      <c r="T35" s="164"/>
      <c r="U35" s="320">
        <v>0</v>
      </c>
      <c r="V35" s="320">
        <v>0</v>
      </c>
    </row>
    <row r="36" spans="1:22" s="14" customFormat="1" ht="11.4" x14ac:dyDescent="0.2">
      <c r="A36" s="11"/>
      <c r="B36" s="19" t="s">
        <v>53</v>
      </c>
      <c r="C36" s="19"/>
      <c r="D36" s="19"/>
      <c r="E36" s="21">
        <v>32</v>
      </c>
      <c r="F36" s="74">
        <f t="shared" si="4"/>
        <v>300</v>
      </c>
      <c r="G36" s="432">
        <v>300</v>
      </c>
      <c r="H36" s="249"/>
      <c r="I36" s="893"/>
      <c r="J36" s="187"/>
      <c r="K36" s="187"/>
      <c r="L36" s="73"/>
      <c r="M36" s="73"/>
      <c r="N36" s="291"/>
      <c r="O36" s="250"/>
      <c r="P36" s="629"/>
      <c r="Q36" s="630"/>
      <c r="R36" s="250"/>
      <c r="S36" s="589">
        <v>303</v>
      </c>
      <c r="T36" s="303"/>
      <c r="U36" s="74">
        <v>0</v>
      </c>
      <c r="V36" s="293">
        <v>0</v>
      </c>
    </row>
    <row r="37" spans="1:22" s="14" customFormat="1" ht="11.4" x14ac:dyDescent="0.2">
      <c r="A37" s="11"/>
      <c r="B37" s="19" t="s">
        <v>128</v>
      </c>
      <c r="C37" s="19"/>
      <c r="D37" s="19"/>
      <c r="E37" s="21">
        <v>33</v>
      </c>
      <c r="F37" s="74">
        <f t="shared" si="4"/>
        <v>0</v>
      </c>
      <c r="G37" s="432"/>
      <c r="H37" s="249"/>
      <c r="I37" s="893"/>
      <c r="J37" s="187"/>
      <c r="K37" s="187"/>
      <c r="L37" s="73"/>
      <c r="M37" s="73"/>
      <c r="N37" s="291"/>
      <c r="O37" s="250"/>
      <c r="P37" s="629"/>
      <c r="Q37" s="630"/>
      <c r="R37" s="250"/>
      <c r="S37" s="589">
        <v>0</v>
      </c>
      <c r="T37" s="303"/>
      <c r="U37" s="74">
        <v>0</v>
      </c>
      <c r="V37" s="293">
        <v>0</v>
      </c>
    </row>
    <row r="38" spans="1:22" s="14" customFormat="1" ht="11.4" x14ac:dyDescent="0.2">
      <c r="A38" s="11"/>
      <c r="B38" s="19" t="s">
        <v>55</v>
      </c>
      <c r="C38" s="19"/>
      <c r="D38" s="19"/>
      <c r="E38" s="21">
        <v>34</v>
      </c>
      <c r="F38" s="74">
        <f t="shared" si="4"/>
        <v>0</v>
      </c>
      <c r="G38" s="432"/>
      <c r="H38" s="249"/>
      <c r="I38" s="73"/>
      <c r="J38" s="187"/>
      <c r="K38" s="187"/>
      <c r="L38" s="73"/>
      <c r="M38" s="73"/>
      <c r="N38" s="291"/>
      <c r="O38" s="250"/>
      <c r="P38" s="629"/>
      <c r="Q38" s="630"/>
      <c r="R38" s="250"/>
      <c r="S38" s="589">
        <v>0</v>
      </c>
      <c r="T38" s="303"/>
      <c r="U38" s="74">
        <v>0</v>
      </c>
      <c r="V38" s="293">
        <v>0</v>
      </c>
    </row>
    <row r="39" spans="1:22" s="328" customFormat="1" ht="11.4" x14ac:dyDescent="0.2">
      <c r="A39" s="317"/>
      <c r="B39" s="318" t="s">
        <v>147</v>
      </c>
      <c r="C39" s="318"/>
      <c r="D39" s="318"/>
      <c r="E39" s="319">
        <v>35</v>
      </c>
      <c r="F39" s="757">
        <f t="shared" si="4"/>
        <v>0</v>
      </c>
      <c r="G39" s="330"/>
      <c r="H39" s="322"/>
      <c r="I39" s="332"/>
      <c r="J39" s="332"/>
      <c r="K39" s="332"/>
      <c r="L39" s="332"/>
      <c r="M39" s="332"/>
      <c r="N39" s="581"/>
      <c r="O39" s="899"/>
      <c r="P39" s="320"/>
      <c r="Q39" s="931"/>
      <c r="R39" s="960"/>
      <c r="S39" s="320">
        <v>0</v>
      </c>
      <c r="T39" s="164"/>
      <c r="U39" s="320">
        <v>0</v>
      </c>
      <c r="V39" s="320">
        <v>0</v>
      </c>
    </row>
    <row r="40" spans="1:22" s="14" customFormat="1" ht="11.4" x14ac:dyDescent="0.2">
      <c r="A40" s="11"/>
      <c r="B40" s="19" t="s">
        <v>56</v>
      </c>
      <c r="C40" s="19"/>
      <c r="D40" s="19"/>
      <c r="E40" s="21">
        <v>36</v>
      </c>
      <c r="F40" s="74">
        <f t="shared" si="4"/>
        <v>0</v>
      </c>
      <c r="G40" s="432"/>
      <c r="H40" s="249"/>
      <c r="I40" s="73"/>
      <c r="J40" s="187"/>
      <c r="K40" s="187"/>
      <c r="L40" s="73"/>
      <c r="M40" s="73"/>
      <c r="N40" s="291"/>
      <c r="O40" s="250"/>
      <c r="P40" s="629"/>
      <c r="Q40" s="630"/>
      <c r="R40" s="250"/>
      <c r="S40" s="589">
        <v>0</v>
      </c>
      <c r="T40" s="303"/>
      <c r="U40" s="74">
        <v>0</v>
      </c>
      <c r="V40" s="293">
        <v>0</v>
      </c>
    </row>
    <row r="41" spans="1:22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4"/>
        <v>1800</v>
      </c>
      <c r="G41" s="432">
        <v>1800</v>
      </c>
      <c r="H41" s="249"/>
      <c r="I41" s="73"/>
      <c r="J41" s="187"/>
      <c r="K41" s="187"/>
      <c r="L41" s="73"/>
      <c r="M41" s="73"/>
      <c r="N41" s="291"/>
      <c r="O41" s="250"/>
      <c r="P41" s="629"/>
      <c r="Q41" s="630"/>
      <c r="R41" s="250"/>
      <c r="S41" s="589">
        <v>1596.4826799999998</v>
      </c>
      <c r="T41" s="303"/>
      <c r="U41" s="74">
        <v>2000</v>
      </c>
      <c r="V41" s="293">
        <v>1903</v>
      </c>
    </row>
    <row r="42" spans="1:22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4"/>
        <v>2275</v>
      </c>
      <c r="G42" s="897">
        <v>0</v>
      </c>
      <c r="H42" s="249">
        <v>2275</v>
      </c>
      <c r="I42" s="893"/>
      <c r="J42" s="187"/>
      <c r="K42" s="187"/>
      <c r="L42" s="73"/>
      <c r="M42" s="73"/>
      <c r="N42" s="291"/>
      <c r="O42" s="250"/>
      <c r="P42" s="629"/>
      <c r="Q42" s="630"/>
      <c r="R42" s="250"/>
      <c r="S42" s="589">
        <v>1411.62384</v>
      </c>
      <c r="T42" s="303"/>
      <c r="U42" s="74">
        <v>1300</v>
      </c>
      <c r="V42" s="293">
        <v>2683</v>
      </c>
    </row>
    <row r="43" spans="1:22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4"/>
        <v>1400</v>
      </c>
      <c r="G43" s="631">
        <v>1400</v>
      </c>
      <c r="H43" s="632"/>
      <c r="I43" s="582"/>
      <c r="J43" s="633"/>
      <c r="K43" s="633"/>
      <c r="L43" s="582"/>
      <c r="M43" s="582"/>
      <c r="N43" s="438"/>
      <c r="O43" s="120"/>
      <c r="P43" s="634"/>
      <c r="Q43" s="635"/>
      <c r="R43" s="74"/>
      <c r="S43" s="120">
        <v>1371.60573</v>
      </c>
      <c r="T43" s="303"/>
      <c r="U43" s="120">
        <v>1550</v>
      </c>
      <c r="V43" s="608">
        <v>1528</v>
      </c>
    </row>
    <row r="44" spans="1:22" s="14" customFormat="1" ht="12.75" customHeight="1" thickBot="1" x14ac:dyDescent="0.25">
      <c r="A44" s="27" t="s">
        <v>175</v>
      </c>
      <c r="B44" s="28"/>
      <c r="C44" s="28"/>
      <c r="D44" s="28"/>
      <c r="E44" s="17">
        <v>40</v>
      </c>
      <c r="F44" s="735">
        <f t="shared" ref="F44:U44" si="5">F29+F33+F37+F41+F42+F43-F6-F27</f>
        <v>310</v>
      </c>
      <c r="G44" s="879">
        <f t="shared" si="5"/>
        <v>310</v>
      </c>
      <c r="H44" s="762">
        <f t="shared" si="5"/>
        <v>0</v>
      </c>
      <c r="I44" s="880">
        <f t="shared" si="5"/>
        <v>0</v>
      </c>
      <c r="J44" s="880">
        <f t="shared" si="5"/>
        <v>0</v>
      </c>
      <c r="K44" s="880">
        <f t="shared" si="5"/>
        <v>0</v>
      </c>
      <c r="L44" s="880">
        <f t="shared" si="5"/>
        <v>0</v>
      </c>
      <c r="M44" s="880">
        <f t="shared" si="5"/>
        <v>0</v>
      </c>
      <c r="N44" s="880">
        <f t="shared" si="5"/>
        <v>0</v>
      </c>
      <c r="O44" s="735">
        <f t="shared" si="5"/>
        <v>0</v>
      </c>
      <c r="P44" s="881">
        <f t="shared" si="5"/>
        <v>0</v>
      </c>
      <c r="Q44" s="882">
        <f t="shared" si="5"/>
        <v>0</v>
      </c>
      <c r="R44" s="735">
        <f t="shared" si="5"/>
        <v>0</v>
      </c>
      <c r="S44" s="735">
        <f t="shared" si="5"/>
        <v>448.48705999999902</v>
      </c>
      <c r="T44" s="164"/>
      <c r="U44" s="735">
        <f t="shared" si="5"/>
        <v>50</v>
      </c>
      <c r="V44" s="735">
        <v>431</v>
      </c>
    </row>
    <row r="45" spans="1:22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6">F28-F5</f>
        <v>310</v>
      </c>
      <c r="G45" s="309">
        <f t="shared" si="6"/>
        <v>310</v>
      </c>
      <c r="H45" s="440">
        <f t="shared" si="6"/>
        <v>0</v>
      </c>
      <c r="I45" s="161">
        <f t="shared" si="6"/>
        <v>0</v>
      </c>
      <c r="J45" s="616">
        <f t="shared" si="6"/>
        <v>0</v>
      </c>
      <c r="K45" s="616">
        <f t="shared" si="6"/>
        <v>0</v>
      </c>
      <c r="L45" s="161">
        <f t="shared" si="6"/>
        <v>0</v>
      </c>
      <c r="M45" s="161">
        <f t="shared" si="6"/>
        <v>0</v>
      </c>
      <c r="N45" s="251">
        <f>N28-N5</f>
        <v>0</v>
      </c>
      <c r="O45" s="117">
        <f t="shared" si="6"/>
        <v>0</v>
      </c>
      <c r="P45" s="117">
        <f t="shared" si="6"/>
        <v>0</v>
      </c>
      <c r="Q45" s="617"/>
      <c r="R45" s="434">
        <f>R28-R5</f>
        <v>0</v>
      </c>
      <c r="S45" s="586">
        <f>S28-S5</f>
        <v>448.48705999999947</v>
      </c>
      <c r="T45" s="303"/>
      <c r="U45" s="117">
        <f>U28-U5</f>
        <v>50</v>
      </c>
      <c r="V45" s="586">
        <f>V28-V5</f>
        <v>78</v>
      </c>
    </row>
    <row r="46" spans="1:22" x14ac:dyDescent="0.25">
      <c r="A46" s="29" t="s">
        <v>197</v>
      </c>
      <c r="C46" s="29"/>
      <c r="D46" s="29"/>
      <c r="E46" s="646" t="s">
        <v>168</v>
      </c>
      <c r="F46" s="648"/>
      <c r="G46" s="648"/>
      <c r="H46" s="645">
        <v>8969</v>
      </c>
      <c r="I46" s="645">
        <v>1546</v>
      </c>
      <c r="J46" s="645">
        <v>0</v>
      </c>
      <c r="K46" s="645">
        <v>350</v>
      </c>
      <c r="L46" s="645">
        <v>37</v>
      </c>
      <c r="M46" s="29"/>
      <c r="N46" s="29"/>
      <c r="O46" s="29"/>
      <c r="P46" s="29"/>
      <c r="R46" s="765"/>
      <c r="S46" s="765"/>
      <c r="T46" s="765"/>
      <c r="U46" s="765"/>
      <c r="V46" s="765"/>
    </row>
    <row r="47" spans="1:22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2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  <row r="49" spans="1:22" s="34" customFormat="1" ht="11.25" hidden="1" customHeight="1" x14ac:dyDescent="0.2">
      <c r="C49" s="149"/>
      <c r="D49" s="149"/>
      <c r="E49" s="394"/>
      <c r="F49" s="37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</row>
    <row r="50" spans="1:22" s="14" customFormat="1" ht="11.4" x14ac:dyDescent="0.2">
      <c r="A50" s="707"/>
      <c r="B50" s="707"/>
      <c r="C50" s="707"/>
      <c r="D50" s="707"/>
      <c r="E50" s="707"/>
      <c r="F50" s="707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</row>
    <row r="51" spans="1:22" s="328" customFormat="1" ht="11.4" x14ac:dyDescent="0.2">
      <c r="A51" s="701"/>
      <c r="B51" s="701"/>
      <c r="C51" s="701"/>
      <c r="D51" s="701"/>
      <c r="E51" s="701"/>
      <c r="F51" s="701"/>
      <c r="G51" s="301"/>
      <c r="H51" s="301"/>
      <c r="I51" s="301"/>
      <c r="J51" s="301"/>
      <c r="K51" s="301"/>
      <c r="L51" s="301"/>
      <c r="M51" s="301"/>
      <c r="N51" s="301"/>
      <c r="O51" s="701"/>
      <c r="P51" s="702"/>
      <c r="Q51" s="703"/>
      <c r="R51" s="701"/>
      <c r="S51" s="704"/>
      <c r="T51" s="303"/>
    </row>
    <row r="52" spans="1:22" s="34" customFormat="1" ht="11.25" hidden="1" customHeight="1" x14ac:dyDescent="0.2">
      <c r="A52" s="379"/>
      <c r="B52" s="379"/>
      <c r="C52" s="379"/>
      <c r="D52" s="379"/>
      <c r="E52" s="379"/>
      <c r="F52" s="379"/>
      <c r="G52" s="149"/>
      <c r="H52" s="149"/>
      <c r="I52" s="149"/>
      <c r="J52" s="149"/>
      <c r="K52" s="149"/>
      <c r="L52" s="149"/>
      <c r="M52" s="149"/>
      <c r="N52" s="149"/>
      <c r="O52" s="149"/>
      <c r="P52" s="724">
        <f>P41+P43-P49</f>
        <v>0</v>
      </c>
      <c r="Q52" s="698"/>
      <c r="R52" s="699" t="e">
        <f>P52/titl!$H$16*12</f>
        <v>#DIV/0!</v>
      </c>
      <c r="T52" s="397"/>
      <c r="U52" s="379"/>
    </row>
    <row r="53" spans="1:22" s="34" customFormat="1" ht="11.25" hidden="1" customHeight="1" x14ac:dyDescent="0.2">
      <c r="A53" s="379"/>
      <c r="B53" s="379"/>
      <c r="C53" s="379"/>
      <c r="D53" s="379"/>
      <c r="E53" s="379"/>
      <c r="F53" s="379"/>
      <c r="G53" s="149"/>
      <c r="H53" s="149"/>
      <c r="I53" s="149"/>
      <c r="J53" s="149"/>
      <c r="K53" s="149"/>
      <c r="L53" s="149"/>
      <c r="M53" s="149"/>
      <c r="N53" s="149"/>
      <c r="O53" s="149"/>
      <c r="P53" s="71"/>
      <c r="Q53" s="388"/>
      <c r="R53" s="383" t="e">
        <f>P53/titl!$H$16*12</f>
        <v>#DIV/0!</v>
      </c>
      <c r="T53" s="397"/>
      <c r="U53" s="379"/>
    </row>
    <row r="54" spans="1:22" s="34" customFormat="1" ht="11.25" hidden="1" customHeight="1" x14ac:dyDescent="0.2">
      <c r="A54" s="379"/>
      <c r="B54" s="379"/>
      <c r="C54" s="379"/>
      <c r="D54" s="379"/>
      <c r="E54" s="379"/>
      <c r="F54" s="379"/>
      <c r="G54" s="149"/>
      <c r="H54" s="149"/>
      <c r="I54" s="149"/>
      <c r="J54" s="149"/>
      <c r="K54" s="149"/>
      <c r="L54" s="149"/>
      <c r="M54" s="149"/>
      <c r="N54" s="149"/>
      <c r="O54" s="149"/>
      <c r="P54" s="295">
        <f>P52+P53</f>
        <v>0</v>
      </c>
      <c r="Q54" s="388"/>
      <c r="R54" s="383" t="e">
        <f>P54/titl!$H$16*12</f>
        <v>#DIV/0!</v>
      </c>
      <c r="T54" s="397"/>
      <c r="U54" s="379"/>
    </row>
    <row r="55" spans="1:22" s="34" customFormat="1" ht="12" hidden="1" customHeight="1" thickBot="1" x14ac:dyDescent="0.25">
      <c r="A55" s="380"/>
      <c r="B55" s="380"/>
      <c r="C55" s="380"/>
      <c r="D55" s="380"/>
      <c r="E55" s="380"/>
      <c r="F55" s="380"/>
      <c r="G55" s="381"/>
      <c r="H55" s="381"/>
      <c r="I55" s="381"/>
      <c r="J55" s="381"/>
      <c r="K55" s="381"/>
      <c r="L55" s="381"/>
      <c r="M55" s="381"/>
      <c r="N55" s="381"/>
      <c r="O55" s="381"/>
      <c r="P55" s="390">
        <f>P54*4%</f>
        <v>0</v>
      </c>
      <c r="Q55" s="385"/>
      <c r="R55" s="384" t="e">
        <f>P55/titl!$H$16*12</f>
        <v>#DIV/0!</v>
      </c>
      <c r="T55" s="397"/>
      <c r="U55" s="380"/>
    </row>
    <row r="56" spans="1:22" x14ac:dyDescent="0.25">
      <c r="A56" s="29"/>
      <c r="B56" s="29"/>
      <c r="C56" s="29"/>
      <c r="D56" s="29"/>
      <c r="E56" s="29"/>
      <c r="H56" s="153"/>
    </row>
    <row r="57" spans="1:22" x14ac:dyDescent="0.25">
      <c r="H57" s="153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8.5546875" style="34" hidden="1" customWidth="1"/>
    <col min="16" max="16" width="11.109375" style="34" hidden="1" customWidth="1"/>
    <col min="17" max="17" width="7.44140625" style="235" hidden="1" customWidth="1"/>
    <col min="18" max="18" width="8.5546875" style="235" hidden="1" customWidth="1"/>
    <col min="19" max="19" width="10.44140625" style="236" customWidth="1"/>
    <col min="20" max="20" width="2" style="397" customWidth="1"/>
    <col min="21" max="21" width="10.44140625" style="29" customWidth="1"/>
    <col min="22" max="22" width="10.44140625" style="236" customWidth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22" s="7" customFormat="1" ht="15" customHeight="1" thickBot="1" x14ac:dyDescent="0.3">
      <c r="A4" s="3" t="s">
        <v>109</v>
      </c>
      <c r="B4" s="4"/>
      <c r="C4" s="1600" t="s">
        <v>81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31796</v>
      </c>
      <c r="G5" s="309">
        <f t="shared" si="0"/>
        <v>25796</v>
      </c>
      <c r="H5" s="440">
        <f t="shared" si="0"/>
        <v>4000</v>
      </c>
      <c r="I5" s="161">
        <f t="shared" si="0"/>
        <v>2000</v>
      </c>
      <c r="J5" s="616">
        <f t="shared" si="0"/>
        <v>0</v>
      </c>
      <c r="K5" s="616">
        <f t="shared" si="0"/>
        <v>0</v>
      </c>
      <c r="L5" s="161">
        <f t="shared" si="0"/>
        <v>0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S6+SUM(S18:S27)</f>
        <v>37363.328280000002</v>
      </c>
      <c r="T5" s="303"/>
      <c r="U5" s="117">
        <f>SUM(U7:U27)</f>
        <v>37132</v>
      </c>
      <c r="V5" s="586">
        <f>SUM(V7:V27)</f>
        <v>37937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M6" si="1">SUM(F7:F17)</f>
        <v>6431</v>
      </c>
      <c r="G6" s="764">
        <f t="shared" si="1"/>
        <v>2431</v>
      </c>
      <c r="H6" s="441">
        <f t="shared" si="1"/>
        <v>4000</v>
      </c>
      <c r="I6" s="436">
        <f t="shared" si="1"/>
        <v>0</v>
      </c>
      <c r="J6" s="436">
        <f t="shared" si="1"/>
        <v>0</v>
      </c>
      <c r="K6" s="436">
        <f>SUM(K7:K17)</f>
        <v>0</v>
      </c>
      <c r="L6" s="436">
        <f t="shared" si="1"/>
        <v>0</v>
      </c>
      <c r="M6" s="436">
        <f t="shared" si="1"/>
        <v>0</v>
      </c>
      <c r="N6" s="436">
        <f>SUM(N7:N17)</f>
        <v>0</v>
      </c>
      <c r="O6" s="118">
        <f t="shared" ref="O6:S6" si="2">SUM(O7:O17)</f>
        <v>0</v>
      </c>
      <c r="P6" s="619">
        <f t="shared" si="2"/>
        <v>0</v>
      </c>
      <c r="Q6" s="620">
        <f t="shared" si="2"/>
        <v>0</v>
      </c>
      <c r="R6" s="118">
        <f t="shared" si="2"/>
        <v>0</v>
      </c>
      <c r="S6" s="118">
        <f t="shared" si="2"/>
        <v>5178.3282799999997</v>
      </c>
      <c r="T6" s="303"/>
      <c r="U6" s="118">
        <v>5481</v>
      </c>
      <c r="V6" s="118">
        <v>4490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1500</v>
      </c>
      <c r="G7" s="312">
        <v>500</v>
      </c>
      <c r="H7" s="56">
        <v>1000</v>
      </c>
      <c r="I7" s="57"/>
      <c r="J7" s="189"/>
      <c r="K7" s="189"/>
      <c r="L7" s="57"/>
      <c r="M7" s="57"/>
      <c r="N7" s="58"/>
      <c r="O7" s="59"/>
      <c r="P7" s="244"/>
      <c r="Q7" s="245"/>
      <c r="R7" s="420"/>
      <c r="S7" s="588">
        <v>2121.0393100000001</v>
      </c>
      <c r="T7" s="573"/>
      <c r="U7" s="59">
        <v>1550</v>
      </c>
      <c r="V7" s="607">
        <v>1064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3">SUM(G8:N8)</f>
        <v>350</v>
      </c>
      <c r="G8" s="312">
        <v>350</v>
      </c>
      <c r="H8" s="56">
        <v>0</v>
      </c>
      <c r="I8" s="57"/>
      <c r="J8" s="189"/>
      <c r="K8" s="189"/>
      <c r="L8" s="57"/>
      <c r="M8" s="57"/>
      <c r="N8" s="58"/>
      <c r="O8" s="59"/>
      <c r="P8" s="244"/>
      <c r="Q8" s="245"/>
      <c r="R8" s="420"/>
      <c r="S8" s="588">
        <v>363.54784000000001</v>
      </c>
      <c r="T8" s="573"/>
      <c r="U8" s="59">
        <v>300</v>
      </c>
      <c r="V8" s="607">
        <v>321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3"/>
        <v>431</v>
      </c>
      <c r="G9" s="312">
        <v>79</v>
      </c>
      <c r="H9" s="155">
        <v>352</v>
      </c>
      <c r="I9" s="57"/>
      <c r="J9" s="189"/>
      <c r="K9" s="189"/>
      <c r="L9" s="57"/>
      <c r="M9" s="57"/>
      <c r="N9" s="58"/>
      <c r="O9" s="59"/>
      <c r="P9" s="244"/>
      <c r="Q9" s="245"/>
      <c r="R9" s="420"/>
      <c r="S9" s="588">
        <v>747.36775</v>
      </c>
      <c r="T9" s="573"/>
      <c r="U9" s="59">
        <v>581</v>
      </c>
      <c r="V9" s="607">
        <v>399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3"/>
        <v>400</v>
      </c>
      <c r="G10" s="312">
        <v>400</v>
      </c>
      <c r="H10" s="56">
        <v>0</v>
      </c>
      <c r="I10" s="57"/>
      <c r="J10" s="189"/>
      <c r="K10" s="189"/>
      <c r="L10" s="57"/>
      <c r="M10" s="57"/>
      <c r="N10" s="58"/>
      <c r="O10" s="59"/>
      <c r="P10" s="244"/>
      <c r="Q10" s="245"/>
      <c r="R10" s="59"/>
      <c r="S10" s="588">
        <v>0</v>
      </c>
      <c r="T10" s="573"/>
      <c r="U10" s="59">
        <v>500</v>
      </c>
      <c r="V10" s="607">
        <v>372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3"/>
        <v>300</v>
      </c>
      <c r="G11" s="312">
        <v>300</v>
      </c>
      <c r="H11" s="56">
        <v>0</v>
      </c>
      <c r="I11" s="57"/>
      <c r="J11" s="189"/>
      <c r="K11" s="189"/>
      <c r="L11" s="57"/>
      <c r="M11" s="57"/>
      <c r="N11" s="58"/>
      <c r="O11" s="59"/>
      <c r="P11" s="244"/>
      <c r="Q11" s="245"/>
      <c r="R11" s="59"/>
      <c r="S11" s="588">
        <v>11.94994</v>
      </c>
      <c r="T11" s="573"/>
      <c r="U11" s="59">
        <v>300</v>
      </c>
      <c r="V11" s="607">
        <v>230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3"/>
        <v>300</v>
      </c>
      <c r="G12" s="312">
        <v>152</v>
      </c>
      <c r="H12" s="56">
        <v>148</v>
      </c>
      <c r="I12" s="57"/>
      <c r="J12" s="189"/>
      <c r="K12" s="189"/>
      <c r="L12" s="57"/>
      <c r="M12" s="57"/>
      <c r="N12" s="58"/>
      <c r="O12" s="59"/>
      <c r="P12" s="244"/>
      <c r="Q12" s="245"/>
      <c r="R12" s="59"/>
      <c r="S12" s="588">
        <v>221.94085999999999</v>
      </c>
      <c r="T12" s="573"/>
      <c r="U12" s="59">
        <v>300</v>
      </c>
      <c r="V12" s="607">
        <v>258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3"/>
        <v>2500</v>
      </c>
      <c r="G13" s="312">
        <v>250</v>
      </c>
      <c r="H13" s="56">
        <v>2250</v>
      </c>
      <c r="I13" s="57"/>
      <c r="J13" s="189"/>
      <c r="K13" s="189"/>
      <c r="L13" s="57"/>
      <c r="M13" s="57"/>
      <c r="N13" s="58"/>
      <c r="O13" s="59"/>
      <c r="P13" s="244"/>
      <c r="Q13" s="245"/>
      <c r="R13" s="59"/>
      <c r="S13" s="588">
        <v>73.781509999999997</v>
      </c>
      <c r="T13" s="573"/>
      <c r="U13" s="59">
        <v>500</v>
      </c>
      <c r="V13" s="607">
        <v>453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3"/>
        <v>100</v>
      </c>
      <c r="G14" s="312">
        <v>100</v>
      </c>
      <c r="H14" s="56">
        <v>0</v>
      </c>
      <c r="I14" s="57"/>
      <c r="J14" s="189"/>
      <c r="K14" s="189"/>
      <c r="L14" s="57"/>
      <c r="M14" s="57"/>
      <c r="N14" s="58"/>
      <c r="O14" s="59"/>
      <c r="P14" s="244"/>
      <c r="Q14" s="245"/>
      <c r="R14" s="59"/>
      <c r="S14" s="588">
        <v>61.760959999999997</v>
      </c>
      <c r="T14" s="573"/>
      <c r="U14" s="59">
        <v>50</v>
      </c>
      <c r="V14" s="607">
        <v>39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3"/>
        <v>50</v>
      </c>
      <c r="G15" s="312">
        <v>50</v>
      </c>
      <c r="H15" s="56">
        <v>0</v>
      </c>
      <c r="I15" s="57"/>
      <c r="J15" s="189"/>
      <c r="K15" s="189"/>
      <c r="L15" s="57"/>
      <c r="M15" s="57"/>
      <c r="N15" s="58"/>
      <c r="O15" s="59"/>
      <c r="P15" s="244"/>
      <c r="Q15" s="245"/>
      <c r="R15" s="420"/>
      <c r="S15" s="588">
        <v>1303.64571</v>
      </c>
      <c r="T15" s="573"/>
      <c r="U15" s="59">
        <v>800</v>
      </c>
      <c r="V15" s="607">
        <v>834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3"/>
        <v>0</v>
      </c>
      <c r="G16" s="622">
        <v>0</v>
      </c>
      <c r="H16" s="56">
        <v>0</v>
      </c>
      <c r="I16" s="57"/>
      <c r="J16" s="189"/>
      <c r="K16" s="189"/>
      <c r="L16" s="57"/>
      <c r="M16" s="57"/>
      <c r="N16" s="58"/>
      <c r="O16" s="59"/>
      <c r="P16" s="244"/>
      <c r="Q16" s="245"/>
      <c r="R16" s="59"/>
      <c r="S16" s="588">
        <v>12</v>
      </c>
      <c r="T16" s="573"/>
      <c r="U16" s="59">
        <v>0</v>
      </c>
      <c r="V16" s="607">
        <v>0</v>
      </c>
    </row>
    <row r="17" spans="1:25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3"/>
        <v>500</v>
      </c>
      <c r="G17" s="884">
        <v>250</v>
      </c>
      <c r="H17" s="909">
        <v>250</v>
      </c>
      <c r="I17" s="733"/>
      <c r="J17" s="910"/>
      <c r="K17" s="910"/>
      <c r="L17" s="733"/>
      <c r="M17" s="733"/>
      <c r="N17" s="911"/>
      <c r="O17" s="193"/>
      <c r="P17" s="912"/>
      <c r="Q17" s="913"/>
      <c r="R17" s="193"/>
      <c r="S17" s="914">
        <v>261.2944</v>
      </c>
      <c r="T17" s="573"/>
      <c r="U17" s="667">
        <v>600</v>
      </c>
      <c r="V17" s="669">
        <v>520</v>
      </c>
    </row>
    <row r="18" spans="1:25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3"/>
        <v>0</v>
      </c>
      <c r="G18" s="686">
        <v>0</v>
      </c>
      <c r="H18" s="687">
        <v>0</v>
      </c>
      <c r="I18" s="688">
        <v>0</v>
      </c>
      <c r="J18" s="689"/>
      <c r="K18" s="689"/>
      <c r="L18" s="688"/>
      <c r="M18" s="688"/>
      <c r="N18" s="690"/>
      <c r="O18" s="673"/>
      <c r="P18" s="691"/>
      <c r="Q18" s="929"/>
      <c r="R18" s="673"/>
      <c r="S18" s="681">
        <v>0</v>
      </c>
      <c r="T18" s="303"/>
      <c r="U18" s="673">
        <v>0</v>
      </c>
      <c r="V18" s="682"/>
    </row>
    <row r="19" spans="1:25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3"/>
        <v>0</v>
      </c>
      <c r="G19" s="443">
        <v>0</v>
      </c>
      <c r="H19" s="442">
        <v>0</v>
      </c>
      <c r="I19" s="439">
        <v>0</v>
      </c>
      <c r="J19" s="626"/>
      <c r="K19" s="626"/>
      <c r="L19" s="439"/>
      <c r="M19" s="439"/>
      <c r="N19" s="437"/>
      <c r="O19" s="74"/>
      <c r="P19" s="248"/>
      <c r="Q19" s="930"/>
      <c r="R19" s="74"/>
      <c r="S19" s="589">
        <v>0</v>
      </c>
      <c r="T19" s="303"/>
      <c r="U19" s="74">
        <v>0</v>
      </c>
      <c r="V19" s="293"/>
    </row>
    <row r="20" spans="1:25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3"/>
        <v>16015</v>
      </c>
      <c r="G20" s="443">
        <v>16015</v>
      </c>
      <c r="H20" s="442">
        <v>0</v>
      </c>
      <c r="I20" s="439">
        <v>0</v>
      </c>
      <c r="J20" s="626"/>
      <c r="K20" s="626"/>
      <c r="L20" s="439"/>
      <c r="M20" s="439"/>
      <c r="N20" s="437"/>
      <c r="O20" s="74"/>
      <c r="P20" s="248"/>
      <c r="Q20" s="930"/>
      <c r="R20" s="74"/>
      <c r="S20" s="589">
        <v>16747</v>
      </c>
      <c r="T20" s="303"/>
      <c r="U20" s="74">
        <v>17041</v>
      </c>
      <c r="V20" s="293">
        <v>19235</v>
      </c>
    </row>
    <row r="21" spans="1:25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3"/>
        <v>0</v>
      </c>
      <c r="G21" s="443">
        <v>0</v>
      </c>
      <c r="H21" s="442">
        <v>0</v>
      </c>
      <c r="I21" s="439">
        <v>0</v>
      </c>
      <c r="J21" s="626"/>
      <c r="K21" s="626"/>
      <c r="L21" s="439"/>
      <c r="M21" s="439"/>
      <c r="N21" s="437"/>
      <c r="O21" s="74"/>
      <c r="P21" s="248"/>
      <c r="Q21" s="930"/>
      <c r="R21" s="74"/>
      <c r="S21" s="589">
        <v>0</v>
      </c>
      <c r="T21" s="303"/>
      <c r="U21" s="74">
        <v>0</v>
      </c>
      <c r="V21" s="293"/>
    </row>
    <row r="22" spans="1:25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3"/>
        <v>3978</v>
      </c>
      <c r="G22" s="330">
        <v>3978</v>
      </c>
      <c r="H22" s="322">
        <v>0</v>
      </c>
      <c r="I22" s="332">
        <v>0</v>
      </c>
      <c r="J22" s="332"/>
      <c r="K22" s="332"/>
      <c r="L22" s="332"/>
      <c r="M22" s="332"/>
      <c r="N22" s="581"/>
      <c r="O22" s="899"/>
      <c r="P22" s="320"/>
      <c r="Q22" s="931"/>
      <c r="R22" s="960"/>
      <c r="S22" s="320">
        <v>7379</v>
      </c>
      <c r="T22" s="303"/>
      <c r="U22" s="320">
        <v>6550</v>
      </c>
      <c r="V22" s="293">
        <v>5294</v>
      </c>
    </row>
    <row r="23" spans="1:25" s="14" customFormat="1" ht="11.4" x14ac:dyDescent="0.2">
      <c r="A23" s="11"/>
      <c r="B23" s="19" t="s">
        <v>40</v>
      </c>
      <c r="C23" s="19"/>
      <c r="D23" s="19"/>
      <c r="E23" s="21">
        <v>19</v>
      </c>
      <c r="F23" s="615">
        <f t="shared" si="3"/>
        <v>4922</v>
      </c>
      <c r="G23" s="443">
        <v>2922</v>
      </c>
      <c r="H23" s="442">
        <v>0</v>
      </c>
      <c r="I23" s="439">
        <v>2000</v>
      </c>
      <c r="J23" s="626"/>
      <c r="K23" s="626"/>
      <c r="L23" s="439"/>
      <c r="M23" s="439"/>
      <c r="N23" s="437"/>
      <c r="O23" s="74"/>
      <c r="P23" s="248"/>
      <c r="Q23" s="930"/>
      <c r="R23" s="74"/>
      <c r="S23" s="589">
        <v>7292</v>
      </c>
      <c r="T23" s="303"/>
      <c r="U23" s="74">
        <v>7610</v>
      </c>
      <c r="V23" s="293">
        <v>8245</v>
      </c>
    </row>
    <row r="24" spans="1:25" s="14" customFormat="1" ht="11.4" x14ac:dyDescent="0.2">
      <c r="A24" s="11"/>
      <c r="B24" s="19" t="s">
        <v>43</v>
      </c>
      <c r="C24" s="19"/>
      <c r="D24" s="19"/>
      <c r="E24" s="21">
        <v>20</v>
      </c>
      <c r="F24" s="615">
        <f t="shared" si="3"/>
        <v>0</v>
      </c>
      <c r="G24" s="443">
        <v>0</v>
      </c>
      <c r="H24" s="442">
        <v>0</v>
      </c>
      <c r="I24" s="439">
        <v>0</v>
      </c>
      <c r="J24" s="626"/>
      <c r="K24" s="626"/>
      <c r="L24" s="439"/>
      <c r="M24" s="439"/>
      <c r="N24" s="437"/>
      <c r="O24" s="74"/>
      <c r="P24" s="248"/>
      <c r="Q24" s="930"/>
      <c r="R24" s="74"/>
      <c r="S24" s="589">
        <v>0</v>
      </c>
      <c r="T24" s="303"/>
      <c r="U24" s="74">
        <v>0</v>
      </c>
      <c r="V24" s="293"/>
      <c r="W24" s="595" t="s">
        <v>190</v>
      </c>
      <c r="X24" s="595" t="s">
        <v>190</v>
      </c>
      <c r="Y24" s="595" t="s">
        <v>190</v>
      </c>
    </row>
    <row r="25" spans="1:25" s="14" customFormat="1" ht="11.4" x14ac:dyDescent="0.2">
      <c r="A25" s="11"/>
      <c r="B25" s="19" t="s">
        <v>147</v>
      </c>
      <c r="C25" s="19"/>
      <c r="D25" s="19"/>
      <c r="E25" s="21">
        <v>21</v>
      </c>
      <c r="F25" s="757">
        <f t="shared" si="3"/>
        <v>0</v>
      </c>
      <c r="G25" s="330">
        <v>0</v>
      </c>
      <c r="H25" s="322">
        <v>0</v>
      </c>
      <c r="I25" s="332">
        <v>0</v>
      </c>
      <c r="J25" s="332"/>
      <c r="K25" s="332"/>
      <c r="L25" s="332"/>
      <c r="M25" s="332"/>
      <c r="N25" s="581"/>
      <c r="O25" s="899"/>
      <c r="P25" s="320"/>
      <c r="Q25" s="931"/>
      <c r="R25" s="960"/>
      <c r="S25" s="320">
        <v>0</v>
      </c>
      <c r="T25" s="303"/>
      <c r="U25" s="74">
        <v>0</v>
      </c>
      <c r="V25" s="293"/>
    </row>
    <row r="26" spans="1:25" s="14" customFormat="1" ht="11.4" x14ac:dyDescent="0.2">
      <c r="A26" s="11"/>
      <c r="B26" s="19" t="s">
        <v>44</v>
      </c>
      <c r="C26" s="19"/>
      <c r="D26" s="19"/>
      <c r="E26" s="21">
        <v>22</v>
      </c>
      <c r="F26" s="615">
        <f t="shared" si="3"/>
        <v>0</v>
      </c>
      <c r="G26" s="443">
        <v>0</v>
      </c>
      <c r="H26" s="442">
        <v>0</v>
      </c>
      <c r="I26" s="439">
        <v>0</v>
      </c>
      <c r="J26" s="626"/>
      <c r="K26" s="626"/>
      <c r="L26" s="439"/>
      <c r="M26" s="439"/>
      <c r="N26" s="437"/>
      <c r="O26" s="74"/>
      <c r="P26" s="248"/>
      <c r="Q26" s="930"/>
      <c r="R26" s="74"/>
      <c r="S26" s="589">
        <v>0</v>
      </c>
      <c r="T26" s="303"/>
      <c r="U26" s="74">
        <v>0</v>
      </c>
      <c r="V26" s="293"/>
    </row>
    <row r="27" spans="1:25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3"/>
        <v>450</v>
      </c>
      <c r="G27" s="443">
        <v>450</v>
      </c>
      <c r="H27" s="442">
        <v>0</v>
      </c>
      <c r="I27" s="439">
        <v>0</v>
      </c>
      <c r="J27" s="626"/>
      <c r="K27" s="626"/>
      <c r="L27" s="439"/>
      <c r="M27" s="439"/>
      <c r="N27" s="437"/>
      <c r="O27" s="74"/>
      <c r="P27" s="248"/>
      <c r="Q27" s="930"/>
      <c r="R27" s="74"/>
      <c r="S27" s="589">
        <v>767</v>
      </c>
      <c r="T27" s="303"/>
      <c r="U27" s="74">
        <v>450</v>
      </c>
      <c r="V27" s="293">
        <v>673</v>
      </c>
    </row>
    <row r="28" spans="1:25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31846</v>
      </c>
      <c r="G28" s="309">
        <f t="shared" ref="G28:S28" si="4">SUM(G29:G43)</f>
        <v>25846</v>
      </c>
      <c r="H28" s="440">
        <f t="shared" si="4"/>
        <v>4000</v>
      </c>
      <c r="I28" s="161">
        <f t="shared" si="4"/>
        <v>2000</v>
      </c>
      <c r="J28" s="616">
        <f t="shared" si="4"/>
        <v>0</v>
      </c>
      <c r="K28" s="616">
        <f t="shared" si="4"/>
        <v>0</v>
      </c>
      <c r="L28" s="161">
        <f t="shared" si="4"/>
        <v>0</v>
      </c>
      <c r="M28" s="161">
        <f t="shared" si="4"/>
        <v>0</v>
      </c>
      <c r="N28" s="251">
        <f>SUM(N29:N43)</f>
        <v>0</v>
      </c>
      <c r="O28" s="117">
        <f t="shared" si="4"/>
        <v>0</v>
      </c>
      <c r="P28" s="117">
        <f t="shared" si="4"/>
        <v>0</v>
      </c>
      <c r="Q28" s="617">
        <f t="shared" si="4"/>
        <v>0</v>
      </c>
      <c r="R28" s="434">
        <f t="shared" si="4"/>
        <v>0</v>
      </c>
      <c r="S28" s="117">
        <f t="shared" si="4"/>
        <v>37711</v>
      </c>
      <c r="T28" s="303"/>
      <c r="U28" s="117">
        <f>SUM(U29:U43)</f>
        <v>37132</v>
      </c>
      <c r="V28" s="117">
        <f>SUM(V29:V43)</f>
        <v>38080</v>
      </c>
    </row>
    <row r="29" spans="1:25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1000</v>
      </c>
      <c r="G29" s="764">
        <v>1000</v>
      </c>
      <c r="H29" s="441">
        <v>0</v>
      </c>
      <c r="I29" s="436">
        <v>0</v>
      </c>
      <c r="J29" s="618"/>
      <c r="K29" s="618"/>
      <c r="L29" s="436"/>
      <c r="M29" s="436"/>
      <c r="N29" s="435"/>
      <c r="O29" s="118"/>
      <c r="P29" s="619"/>
      <c r="Q29" s="630"/>
      <c r="R29" s="118"/>
      <c r="S29" s="589">
        <v>253</v>
      </c>
      <c r="T29" s="303"/>
      <c r="U29" s="74">
        <v>0</v>
      </c>
      <c r="V29" s="293">
        <v>1183</v>
      </c>
    </row>
    <row r="30" spans="1:25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5">SUM(G30:N30)</f>
        <v>0</v>
      </c>
      <c r="G30" s="432">
        <v>0</v>
      </c>
      <c r="H30" s="249">
        <v>0</v>
      </c>
      <c r="I30" s="73">
        <v>0</v>
      </c>
      <c r="J30" s="187"/>
      <c r="K30" s="187"/>
      <c r="L30" s="73"/>
      <c r="M30" s="73"/>
      <c r="N30" s="291"/>
      <c r="O30" s="250"/>
      <c r="P30" s="629"/>
      <c r="Q30" s="630"/>
      <c r="R30" s="250"/>
      <c r="S30" s="589">
        <v>0</v>
      </c>
      <c r="T30" s="303"/>
      <c r="U30" s="74">
        <v>0</v>
      </c>
      <c r="V30" s="293"/>
    </row>
    <row r="31" spans="1:25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5"/>
        <v>0</v>
      </c>
      <c r="G31" s="432">
        <v>0</v>
      </c>
      <c r="H31" s="249">
        <v>0</v>
      </c>
      <c r="I31" s="73">
        <v>0</v>
      </c>
      <c r="J31" s="187"/>
      <c r="K31" s="187"/>
      <c r="L31" s="73"/>
      <c r="M31" s="73"/>
      <c r="N31" s="291"/>
      <c r="O31" s="250"/>
      <c r="P31" s="629"/>
      <c r="Q31" s="630"/>
      <c r="R31" s="250"/>
      <c r="S31" s="589">
        <v>0</v>
      </c>
      <c r="T31" s="303"/>
      <c r="U31" s="74">
        <v>0</v>
      </c>
      <c r="V31" s="293"/>
    </row>
    <row r="32" spans="1:25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5"/>
        <v>16015</v>
      </c>
      <c r="G32" s="432">
        <v>16015</v>
      </c>
      <c r="H32" s="249">
        <v>0</v>
      </c>
      <c r="I32" s="73">
        <v>0</v>
      </c>
      <c r="J32" s="187"/>
      <c r="K32" s="187"/>
      <c r="L32" s="73"/>
      <c r="M32" s="73"/>
      <c r="N32" s="291"/>
      <c r="O32" s="250"/>
      <c r="P32" s="629"/>
      <c r="Q32" s="630"/>
      <c r="R32" s="250"/>
      <c r="S32" s="589">
        <v>16747</v>
      </c>
      <c r="T32" s="303"/>
      <c r="U32" s="74">
        <v>17041</v>
      </c>
      <c r="V32" s="293">
        <v>19235</v>
      </c>
    </row>
    <row r="33" spans="1:22" s="14" customFormat="1" ht="11.4" x14ac:dyDescent="0.2">
      <c r="A33" s="11"/>
      <c r="B33" s="19" t="s">
        <v>51</v>
      </c>
      <c r="C33" s="19"/>
      <c r="D33" s="19"/>
      <c r="E33" s="21">
        <v>29</v>
      </c>
      <c r="F33" s="74">
        <f t="shared" si="5"/>
        <v>0</v>
      </c>
      <c r="G33" s="432">
        <v>0</v>
      </c>
      <c r="H33" s="249">
        <v>0</v>
      </c>
      <c r="I33" s="73">
        <v>0</v>
      </c>
      <c r="J33" s="187"/>
      <c r="K33" s="187"/>
      <c r="L33" s="73"/>
      <c r="M33" s="73"/>
      <c r="N33" s="291"/>
      <c r="O33" s="250"/>
      <c r="P33" s="629"/>
      <c r="Q33" s="630"/>
      <c r="R33" s="250"/>
      <c r="S33" s="589">
        <v>0</v>
      </c>
      <c r="T33" s="303"/>
      <c r="U33" s="74">
        <v>0</v>
      </c>
      <c r="V33" s="293"/>
    </row>
    <row r="34" spans="1:22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5"/>
        <v>0</v>
      </c>
      <c r="G34" s="432">
        <v>0</v>
      </c>
      <c r="H34" s="249">
        <v>0</v>
      </c>
      <c r="I34" s="73">
        <v>0</v>
      </c>
      <c r="J34" s="187"/>
      <c r="K34" s="187"/>
      <c r="L34" s="73"/>
      <c r="M34" s="73"/>
      <c r="N34" s="291"/>
      <c r="O34" s="250"/>
      <c r="P34" s="286"/>
      <c r="Q34" s="630"/>
      <c r="R34" s="250"/>
      <c r="S34" s="589">
        <v>0</v>
      </c>
      <c r="T34" s="303"/>
      <c r="U34" s="74">
        <v>0</v>
      </c>
      <c r="V34" s="293"/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5"/>
        <v>3978</v>
      </c>
      <c r="G35" s="330">
        <v>3978</v>
      </c>
      <c r="H35" s="322">
        <v>0</v>
      </c>
      <c r="I35" s="332">
        <v>0</v>
      </c>
      <c r="J35" s="332"/>
      <c r="K35" s="332"/>
      <c r="L35" s="332"/>
      <c r="M35" s="332"/>
      <c r="N35" s="581"/>
      <c r="O35" s="899"/>
      <c r="P35" s="320"/>
      <c r="Q35" s="931"/>
      <c r="R35" s="960"/>
      <c r="S35" s="320">
        <v>7379</v>
      </c>
      <c r="T35" s="303"/>
      <c r="U35" s="320">
        <v>6550</v>
      </c>
      <c r="V35" s="293">
        <v>5294</v>
      </c>
    </row>
    <row r="36" spans="1:22" s="14" customFormat="1" ht="11.4" x14ac:dyDescent="0.2">
      <c r="A36" s="11"/>
      <c r="B36" s="19" t="s">
        <v>53</v>
      </c>
      <c r="C36" s="19"/>
      <c r="D36" s="19"/>
      <c r="E36" s="21">
        <v>32</v>
      </c>
      <c r="F36" s="74">
        <f t="shared" si="5"/>
        <v>4922</v>
      </c>
      <c r="G36" s="432">
        <v>2922</v>
      </c>
      <c r="H36" s="249">
        <v>0</v>
      </c>
      <c r="I36" s="893">
        <v>2000</v>
      </c>
      <c r="J36" s="187"/>
      <c r="K36" s="187"/>
      <c r="L36" s="73"/>
      <c r="M36" s="73"/>
      <c r="N36" s="291"/>
      <c r="O36" s="250"/>
      <c r="P36" s="629"/>
      <c r="Q36" s="630"/>
      <c r="R36" s="250"/>
      <c r="S36" s="589">
        <v>7292</v>
      </c>
      <c r="T36" s="303"/>
      <c r="U36" s="74">
        <v>7610</v>
      </c>
      <c r="V36" s="293">
        <v>8245</v>
      </c>
    </row>
    <row r="37" spans="1:22" s="14" customFormat="1" ht="11.4" x14ac:dyDescent="0.2">
      <c r="A37" s="11"/>
      <c r="B37" s="19" t="s">
        <v>128</v>
      </c>
      <c r="C37" s="19"/>
      <c r="D37" s="19"/>
      <c r="E37" s="21">
        <v>33</v>
      </c>
      <c r="F37" s="74">
        <f t="shared" si="5"/>
        <v>581</v>
      </c>
      <c r="G37" s="460">
        <v>581</v>
      </c>
      <c r="H37" s="249">
        <v>0</v>
      </c>
      <c r="I37" s="893">
        <v>0</v>
      </c>
      <c r="J37" s="187"/>
      <c r="K37" s="187"/>
      <c r="L37" s="73"/>
      <c r="M37" s="73"/>
      <c r="N37" s="291"/>
      <c r="O37" s="250"/>
      <c r="P37" s="629"/>
      <c r="Q37" s="630"/>
      <c r="R37" s="250"/>
      <c r="S37" s="589">
        <v>581</v>
      </c>
      <c r="T37" s="303"/>
      <c r="U37" s="74">
        <v>581</v>
      </c>
      <c r="V37" s="293">
        <v>581</v>
      </c>
    </row>
    <row r="38" spans="1:22" s="14" customFormat="1" ht="11.4" x14ac:dyDescent="0.2">
      <c r="A38" s="11"/>
      <c r="B38" s="19" t="s">
        <v>55</v>
      </c>
      <c r="C38" s="19"/>
      <c r="D38" s="19"/>
      <c r="E38" s="21">
        <v>34</v>
      </c>
      <c r="F38" s="74">
        <f t="shared" si="5"/>
        <v>0</v>
      </c>
      <c r="G38" s="432">
        <v>0</v>
      </c>
      <c r="H38" s="249">
        <v>0</v>
      </c>
      <c r="I38" s="73">
        <v>0</v>
      </c>
      <c r="J38" s="187"/>
      <c r="K38" s="187"/>
      <c r="L38" s="73"/>
      <c r="M38" s="73"/>
      <c r="N38" s="291"/>
      <c r="O38" s="250"/>
      <c r="P38" s="629"/>
      <c r="Q38" s="630"/>
      <c r="R38" s="250"/>
      <c r="S38" s="589">
        <v>0</v>
      </c>
      <c r="T38" s="303"/>
      <c r="U38" s="74">
        <v>0</v>
      </c>
      <c r="V38" s="293"/>
    </row>
    <row r="39" spans="1:22" s="14" customFormat="1" ht="11.4" x14ac:dyDescent="0.2">
      <c r="A39" s="11"/>
      <c r="B39" s="19" t="s">
        <v>147</v>
      </c>
      <c r="C39" s="19"/>
      <c r="D39" s="19"/>
      <c r="E39" s="21">
        <v>35</v>
      </c>
      <c r="F39" s="757">
        <f t="shared" si="5"/>
        <v>0</v>
      </c>
      <c r="G39" s="330">
        <v>0</v>
      </c>
      <c r="H39" s="322">
        <v>0</v>
      </c>
      <c r="I39" s="332">
        <v>0</v>
      </c>
      <c r="J39" s="332"/>
      <c r="K39" s="332"/>
      <c r="L39" s="332"/>
      <c r="M39" s="332"/>
      <c r="N39" s="581"/>
      <c r="O39" s="899"/>
      <c r="P39" s="320"/>
      <c r="Q39" s="931"/>
      <c r="R39" s="960"/>
      <c r="S39" s="320">
        <v>0</v>
      </c>
      <c r="T39" s="303"/>
      <c r="U39" s="74">
        <v>0</v>
      </c>
      <c r="V39" s="293"/>
    </row>
    <row r="40" spans="1:22" s="14" customFormat="1" ht="11.4" x14ac:dyDescent="0.2">
      <c r="A40" s="11"/>
      <c r="B40" s="19" t="s">
        <v>56</v>
      </c>
      <c r="C40" s="19"/>
      <c r="D40" s="19"/>
      <c r="E40" s="21">
        <v>36</v>
      </c>
      <c r="F40" s="74">
        <f t="shared" si="5"/>
        <v>0</v>
      </c>
      <c r="G40" s="432">
        <v>0</v>
      </c>
      <c r="H40" s="249">
        <v>0</v>
      </c>
      <c r="I40" s="73">
        <v>0</v>
      </c>
      <c r="J40" s="187"/>
      <c r="K40" s="187"/>
      <c r="L40" s="73"/>
      <c r="M40" s="73"/>
      <c r="N40" s="291"/>
      <c r="O40" s="250"/>
      <c r="P40" s="629"/>
      <c r="Q40" s="630"/>
      <c r="R40" s="250"/>
      <c r="S40" s="589">
        <v>0</v>
      </c>
      <c r="T40" s="303"/>
      <c r="U40" s="74">
        <v>0</v>
      </c>
      <c r="V40" s="293"/>
    </row>
    <row r="41" spans="1:22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5"/>
        <v>850</v>
      </c>
      <c r="G41" s="432">
        <v>850</v>
      </c>
      <c r="H41" s="249">
        <v>0</v>
      </c>
      <c r="I41" s="73">
        <v>0</v>
      </c>
      <c r="J41" s="187"/>
      <c r="K41" s="187"/>
      <c r="L41" s="73"/>
      <c r="M41" s="73"/>
      <c r="N41" s="291"/>
      <c r="O41" s="250"/>
      <c r="P41" s="629"/>
      <c r="Q41" s="630"/>
      <c r="R41" s="250"/>
      <c r="S41" s="589">
        <v>2511</v>
      </c>
      <c r="T41" s="303"/>
      <c r="U41" s="74">
        <v>850</v>
      </c>
      <c r="V41" s="293">
        <v>1379</v>
      </c>
    </row>
    <row r="42" spans="1:22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5"/>
        <v>4000</v>
      </c>
      <c r="G42" s="897">
        <v>0</v>
      </c>
      <c r="H42" s="249">
        <v>4000</v>
      </c>
      <c r="I42" s="893">
        <v>0</v>
      </c>
      <c r="J42" s="187"/>
      <c r="K42" s="187"/>
      <c r="L42" s="73"/>
      <c r="M42" s="73"/>
      <c r="N42" s="291"/>
      <c r="O42" s="250"/>
      <c r="P42" s="629"/>
      <c r="Q42" s="630"/>
      <c r="R42" s="250"/>
      <c r="S42" s="589">
        <v>2036</v>
      </c>
      <c r="T42" s="303"/>
      <c r="U42" s="74">
        <v>4000</v>
      </c>
      <c r="V42" s="293">
        <v>1366</v>
      </c>
    </row>
    <row r="43" spans="1:22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5"/>
        <v>500</v>
      </c>
      <c r="G43" s="631">
        <v>500</v>
      </c>
      <c r="H43" s="632">
        <v>0</v>
      </c>
      <c r="I43" s="582">
        <v>0</v>
      </c>
      <c r="J43" s="633"/>
      <c r="K43" s="633"/>
      <c r="L43" s="582"/>
      <c r="M43" s="582"/>
      <c r="N43" s="438"/>
      <c r="O43" s="120"/>
      <c r="P43" s="634"/>
      <c r="Q43" s="635"/>
      <c r="R43" s="74"/>
      <c r="S43" s="120">
        <v>912</v>
      </c>
      <c r="T43" s="303"/>
      <c r="U43" s="120">
        <v>500</v>
      </c>
      <c r="V43" s="608">
        <v>797</v>
      </c>
    </row>
    <row r="44" spans="1:22" s="14" customFormat="1" ht="12.75" customHeight="1" thickBot="1" x14ac:dyDescent="0.25">
      <c r="A44" s="27" t="s">
        <v>175</v>
      </c>
      <c r="B44" s="28"/>
      <c r="C44" s="28"/>
      <c r="D44" s="28"/>
      <c r="E44" s="17">
        <v>40</v>
      </c>
      <c r="F44" s="735">
        <f t="shared" ref="F44:S44" si="6">F29+F33+F37+F41+F42+F43-F6-F27</f>
        <v>50</v>
      </c>
      <c r="G44" s="879">
        <f t="shared" si="6"/>
        <v>50</v>
      </c>
      <c r="H44" s="762">
        <f t="shared" si="6"/>
        <v>0</v>
      </c>
      <c r="I44" s="880">
        <f t="shared" si="6"/>
        <v>0</v>
      </c>
      <c r="J44" s="880">
        <f t="shared" si="6"/>
        <v>0</v>
      </c>
      <c r="K44" s="880">
        <f t="shared" si="6"/>
        <v>0</v>
      </c>
      <c r="L44" s="880">
        <f t="shared" si="6"/>
        <v>0</v>
      </c>
      <c r="M44" s="880">
        <f t="shared" si="6"/>
        <v>0</v>
      </c>
      <c r="N44" s="880">
        <f t="shared" si="6"/>
        <v>0</v>
      </c>
      <c r="O44" s="735">
        <f t="shared" si="6"/>
        <v>0</v>
      </c>
      <c r="P44" s="881">
        <f t="shared" si="6"/>
        <v>0</v>
      </c>
      <c r="Q44" s="882">
        <f t="shared" si="6"/>
        <v>0</v>
      </c>
      <c r="R44" s="735">
        <f t="shared" si="6"/>
        <v>0</v>
      </c>
      <c r="S44" s="735">
        <f t="shared" si="6"/>
        <v>347.67172000000028</v>
      </c>
      <c r="T44" s="164"/>
      <c r="U44" s="735">
        <v>49.75</v>
      </c>
      <c r="V44" s="735">
        <v>42</v>
      </c>
    </row>
    <row r="45" spans="1:22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M45" si="7">F28-F5</f>
        <v>50</v>
      </c>
      <c r="G45" s="309">
        <f t="shared" si="7"/>
        <v>50</v>
      </c>
      <c r="H45" s="440">
        <f t="shared" si="7"/>
        <v>0</v>
      </c>
      <c r="I45" s="161">
        <f t="shared" si="7"/>
        <v>0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 t="shared" ref="N45:S45" si="8">N28-N5</f>
        <v>0</v>
      </c>
      <c r="O45" s="117">
        <f t="shared" si="8"/>
        <v>0</v>
      </c>
      <c r="P45" s="117">
        <f t="shared" si="8"/>
        <v>0</v>
      </c>
      <c r="Q45" s="617">
        <f t="shared" si="8"/>
        <v>0</v>
      </c>
      <c r="R45" s="434">
        <f t="shared" si="8"/>
        <v>0</v>
      </c>
      <c r="S45" s="586">
        <f t="shared" si="8"/>
        <v>347.67171999999846</v>
      </c>
      <c r="T45" s="303"/>
      <c r="U45" s="117">
        <f>U28-U5</f>
        <v>0</v>
      </c>
      <c r="V45" s="586">
        <f>V28-V5</f>
        <v>143</v>
      </c>
    </row>
    <row r="46" spans="1:22" ht="12.75" customHeight="1" x14ac:dyDescent="0.25">
      <c r="A46" s="29" t="s">
        <v>197</v>
      </c>
      <c r="C46" s="29"/>
      <c r="D46" s="29"/>
      <c r="E46" s="646" t="s">
        <v>168</v>
      </c>
      <c r="F46" s="648"/>
      <c r="G46" s="648"/>
      <c r="H46" s="650">
        <v>2018</v>
      </c>
      <c r="I46" s="650">
        <v>0</v>
      </c>
      <c r="J46" s="650">
        <v>0</v>
      </c>
      <c r="K46" s="650">
        <v>163</v>
      </c>
      <c r="L46" s="650">
        <v>710</v>
      </c>
      <c r="M46" s="650"/>
      <c r="N46" s="752"/>
      <c r="O46" s="29"/>
      <c r="P46" s="29"/>
      <c r="S46" s="239">
        <v>266</v>
      </c>
      <c r="T46" s="239">
        <v>266</v>
      </c>
      <c r="U46" s="239">
        <v>266</v>
      </c>
      <c r="V46" s="239">
        <v>266</v>
      </c>
    </row>
    <row r="47" spans="1:22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2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  <row r="49" spans="1:22" s="29" customFormat="1" ht="8.25" customHeight="1" x14ac:dyDescent="0.2">
      <c r="C49" s="379"/>
      <c r="D49" s="379"/>
      <c r="E49" s="394"/>
      <c r="F49" s="379"/>
      <c r="G49" s="149"/>
      <c r="H49" s="150"/>
      <c r="I49" s="149"/>
      <c r="J49" s="149"/>
      <c r="K49" s="149"/>
      <c r="L49" s="149"/>
      <c r="M49" s="149"/>
      <c r="N49" s="149"/>
      <c r="O49" s="149"/>
      <c r="P49" s="149"/>
      <c r="Q49" s="241"/>
      <c r="R49" s="241"/>
      <c r="S49" s="723"/>
      <c r="T49" s="397"/>
    </row>
    <row r="50" spans="1:22" s="14" customFormat="1" ht="11.4" x14ac:dyDescent="0.2">
      <c r="C50" s="575"/>
      <c r="D50" s="575"/>
      <c r="E50" s="706"/>
      <c r="F50" s="707"/>
      <c r="G50" s="150"/>
      <c r="H50" s="150"/>
      <c r="I50" s="150"/>
      <c r="J50" s="150"/>
      <c r="K50" s="150"/>
      <c r="L50" s="150"/>
      <c r="M50" s="150"/>
      <c r="N50" s="150"/>
      <c r="O50" s="707"/>
      <c r="P50" s="708"/>
      <c r="Q50" s="709"/>
      <c r="R50" s="150"/>
      <c r="S50" s="704"/>
      <c r="T50" s="397"/>
    </row>
    <row r="51" spans="1:22" s="328" customFormat="1" ht="11.4" x14ac:dyDescent="0.2">
      <c r="A51" s="317"/>
      <c r="C51" s="574"/>
      <c r="D51" s="574"/>
      <c r="E51" s="700"/>
      <c r="F51" s="701"/>
      <c r="G51" s="701"/>
      <c r="H51" s="701"/>
      <c r="I51" s="701"/>
      <c r="J51" s="701"/>
      <c r="K51" s="701"/>
      <c r="L51" s="701"/>
      <c r="M51" s="701"/>
      <c r="N51" s="701"/>
      <c r="O51" s="701"/>
      <c r="P51" s="702"/>
      <c r="Q51" s="703"/>
      <c r="R51" s="701"/>
      <c r="S51" s="704"/>
      <c r="T51" s="303"/>
    </row>
    <row r="52" spans="1:22" s="29" customFormat="1" ht="10.199999999999999" x14ac:dyDescent="0.2">
      <c r="A52" s="31"/>
      <c r="B52" s="31"/>
      <c r="C52" s="31"/>
      <c r="D52" s="31"/>
      <c r="E52" s="30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235"/>
      <c r="R52" s="235"/>
      <c r="S52" s="239"/>
      <c r="T52" s="397"/>
      <c r="V52" s="239"/>
    </row>
    <row r="53" spans="1:22" s="34" customFormat="1" ht="10.199999999999999" x14ac:dyDescent="0.2">
      <c r="A53" s="31"/>
      <c r="B53" s="31"/>
      <c r="C53" s="31"/>
      <c r="D53" s="31"/>
      <c r="E53" s="33"/>
      <c r="F53" s="29"/>
      <c r="Q53" s="235"/>
      <c r="R53" s="235"/>
      <c r="S53" s="239"/>
      <c r="T53" s="397"/>
      <c r="U53" s="29"/>
      <c r="V53" s="239"/>
    </row>
    <row r="54" spans="1:22" s="34" customFormat="1" ht="10.199999999999999" x14ac:dyDescent="0.2">
      <c r="A54" s="31"/>
      <c r="B54" s="31"/>
      <c r="C54" s="31"/>
      <c r="D54" s="31"/>
      <c r="E54" s="33"/>
      <c r="F54" s="29"/>
      <c r="Q54" s="235"/>
      <c r="R54" s="235"/>
      <c r="S54" s="239"/>
      <c r="T54" s="397"/>
      <c r="U54" s="29"/>
      <c r="V54" s="239"/>
    </row>
    <row r="55" spans="1:22" s="34" customFormat="1" ht="10.199999999999999" x14ac:dyDescent="0.2">
      <c r="A55" s="31"/>
      <c r="B55" s="31"/>
      <c r="C55" s="31"/>
      <c r="D55" s="31"/>
      <c r="E55" s="33"/>
      <c r="F55" s="29"/>
      <c r="Q55" s="235"/>
      <c r="R55" s="235"/>
      <c r="S55" s="239"/>
      <c r="T55" s="397"/>
      <c r="U55" s="29"/>
      <c r="V55" s="239"/>
    </row>
    <row r="58" spans="1:22" s="34" customFormat="1" ht="11.25" hidden="1" customHeight="1" x14ac:dyDescent="0.2">
      <c r="B58" s="363" t="s">
        <v>137</v>
      </c>
      <c r="C58" s="197"/>
      <c r="D58" s="197"/>
      <c r="E58" s="392"/>
      <c r="F58" s="378"/>
      <c r="G58" s="197"/>
      <c r="H58" s="197"/>
      <c r="I58" s="197"/>
      <c r="J58" s="197"/>
      <c r="K58" s="197"/>
      <c r="L58" s="197"/>
      <c r="M58" s="197"/>
      <c r="N58" s="197"/>
      <c r="O58" s="197"/>
      <c r="P58" s="391"/>
      <c r="Q58" s="387"/>
      <c r="R58" s="382" t="e">
        <f>P58/titl!$H$16*12</f>
        <v>#DIV/0!</v>
      </c>
      <c r="S58" s="239"/>
      <c r="T58" s="397"/>
      <c r="U58" s="378"/>
      <c r="V58" s="239"/>
    </row>
    <row r="59" spans="1:22" s="34" customFormat="1" ht="11.25" hidden="1" customHeight="1" x14ac:dyDescent="0.2">
      <c r="B59" s="393" t="s">
        <v>138</v>
      </c>
      <c r="C59" s="149"/>
      <c r="D59" s="149"/>
      <c r="E59" s="394"/>
      <c r="F59" s="379"/>
      <c r="G59" s="149"/>
      <c r="H59" s="149"/>
      <c r="I59" s="149"/>
      <c r="J59" s="149"/>
      <c r="K59" s="149"/>
      <c r="L59" s="149"/>
      <c r="M59" s="149"/>
      <c r="N59" s="149"/>
      <c r="O59" s="149"/>
      <c r="P59" s="295">
        <f>P41+P43-P58</f>
        <v>0</v>
      </c>
      <c r="Q59" s="388"/>
      <c r="R59" s="383" t="e">
        <f>P59/titl!$H$16*12</f>
        <v>#DIV/0!</v>
      </c>
      <c r="S59" s="239"/>
      <c r="T59" s="397"/>
      <c r="U59" s="379"/>
      <c r="V59" s="239"/>
    </row>
    <row r="60" spans="1:22" s="34" customFormat="1" ht="11.25" hidden="1" customHeight="1" x14ac:dyDescent="0.2">
      <c r="B60" s="393" t="s">
        <v>139</v>
      </c>
      <c r="C60" s="149"/>
      <c r="D60" s="149"/>
      <c r="E60" s="394"/>
      <c r="F60" s="379"/>
      <c r="G60" s="149"/>
      <c r="H60" s="149"/>
      <c r="I60" s="149"/>
      <c r="J60" s="149"/>
      <c r="K60" s="149"/>
      <c r="L60" s="149"/>
      <c r="M60" s="149"/>
      <c r="N60" s="149"/>
      <c r="O60" s="149"/>
      <c r="P60" s="71"/>
      <c r="Q60" s="388"/>
      <c r="R60" s="383" t="e">
        <f>P60/titl!$H$16*12</f>
        <v>#DIV/0!</v>
      </c>
      <c r="S60" s="239"/>
      <c r="T60" s="397"/>
      <c r="U60" s="379"/>
      <c r="V60" s="239"/>
    </row>
    <row r="61" spans="1:22" s="34" customFormat="1" ht="11.25" hidden="1" customHeight="1" x14ac:dyDescent="0.2">
      <c r="B61" s="393" t="s">
        <v>140</v>
      </c>
      <c r="C61" s="149"/>
      <c r="D61" s="149"/>
      <c r="E61" s="394"/>
      <c r="F61" s="379"/>
      <c r="G61" s="149"/>
      <c r="H61" s="149"/>
      <c r="I61" s="149"/>
      <c r="J61" s="149"/>
      <c r="K61" s="149"/>
      <c r="L61" s="149"/>
      <c r="M61" s="149"/>
      <c r="N61" s="149"/>
      <c r="O61" s="149"/>
      <c r="P61" s="295">
        <f>P59+P60</f>
        <v>0</v>
      </c>
      <c r="Q61" s="388"/>
      <c r="R61" s="383" t="e">
        <f>P61/titl!$H$16*12</f>
        <v>#DIV/0!</v>
      </c>
      <c r="S61" s="239"/>
      <c r="T61" s="397"/>
      <c r="U61" s="379"/>
      <c r="V61" s="239"/>
    </row>
    <row r="62" spans="1:22" s="34" customFormat="1" ht="12" hidden="1" customHeight="1" thickBot="1" x14ac:dyDescent="0.25">
      <c r="B62" s="395" t="s">
        <v>141</v>
      </c>
      <c r="C62" s="381"/>
      <c r="D62" s="381"/>
      <c r="E62" s="396"/>
      <c r="F62" s="380"/>
      <c r="G62" s="381"/>
      <c r="H62" s="381"/>
      <c r="I62" s="381"/>
      <c r="J62" s="381"/>
      <c r="K62" s="381"/>
      <c r="L62" s="381"/>
      <c r="M62" s="381"/>
      <c r="N62" s="381"/>
      <c r="O62" s="381"/>
      <c r="P62" s="390">
        <f>P61*4%</f>
        <v>0</v>
      </c>
      <c r="Q62" s="386"/>
      <c r="R62" s="384" t="e">
        <f>P62/titl!$H$16*12</f>
        <v>#DIV/0!</v>
      </c>
      <c r="S62" s="239"/>
      <c r="T62" s="397"/>
      <c r="U62" s="380"/>
      <c r="V62" s="239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8.109375" style="34" hidden="1" customWidth="1"/>
    <col min="16" max="16" width="12.88671875" style="34" hidden="1" customWidth="1" collapsed="1"/>
    <col min="17" max="17" width="7.44140625" style="165" hidden="1" customWidth="1"/>
    <col min="18" max="18" width="9.44140625" hidden="1" customWidth="1"/>
    <col min="19" max="19" width="10.44140625" style="453" customWidth="1" collapsed="1"/>
    <col min="20" max="20" width="2" style="305" customWidth="1"/>
    <col min="21" max="21" width="10.44140625" style="29" customWidth="1"/>
    <col min="22" max="22" width="10.44140625" style="453" customWidth="1" collapsed="1"/>
    <col min="24" max="24" width="9" bestFit="1" customWidth="1"/>
  </cols>
  <sheetData>
    <row r="1" spans="1:22" x14ac:dyDescent="0.25">
      <c r="A1" t="s">
        <v>193</v>
      </c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22" s="7" customFormat="1" ht="15" customHeight="1" thickBot="1" x14ac:dyDescent="0.3">
      <c r="A4" s="3" t="s">
        <v>109</v>
      </c>
      <c r="B4" s="4"/>
      <c r="C4" s="1600" t="s">
        <v>154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17956</v>
      </c>
      <c r="G5" s="309">
        <f t="shared" si="0"/>
        <v>17129</v>
      </c>
      <c r="H5" s="440">
        <f t="shared" si="0"/>
        <v>0</v>
      </c>
      <c r="I5" s="161">
        <f t="shared" si="0"/>
        <v>753</v>
      </c>
      <c r="J5" s="616">
        <f t="shared" si="0"/>
        <v>0</v>
      </c>
      <c r="K5" s="616">
        <f t="shared" si="0"/>
        <v>0</v>
      </c>
      <c r="L5" s="161">
        <f t="shared" si="0"/>
        <v>74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17112.413519999998</v>
      </c>
      <c r="T5" s="306"/>
      <c r="U5" s="117">
        <f>SUM(U7:U27)</f>
        <v>16611</v>
      </c>
      <c r="V5" s="586">
        <f>SUM(V7:V27)</f>
        <v>15090.957590000002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P6" si="1">SUM(F7:F17)</f>
        <v>10604</v>
      </c>
      <c r="G6" s="764">
        <f t="shared" si="1"/>
        <v>10079</v>
      </c>
      <c r="H6" s="441">
        <f t="shared" si="1"/>
        <v>0</v>
      </c>
      <c r="I6" s="436">
        <f t="shared" si="1"/>
        <v>451</v>
      </c>
      <c r="J6" s="436">
        <f t="shared" si="1"/>
        <v>0</v>
      </c>
      <c r="K6" s="436">
        <f>SUM(K7:K17)</f>
        <v>0</v>
      </c>
      <c r="L6" s="436">
        <f t="shared" si="1"/>
        <v>74</v>
      </c>
      <c r="M6" s="436">
        <f t="shared" si="1"/>
        <v>0</v>
      </c>
      <c r="N6" s="436">
        <f>SUM(N7:N17)</f>
        <v>0</v>
      </c>
      <c r="O6" s="118">
        <f t="shared" si="1"/>
        <v>0</v>
      </c>
      <c r="P6" s="619">
        <f t="shared" si="1"/>
        <v>0</v>
      </c>
      <c r="Q6" s="620">
        <f>IF(F6=0,0,P6/F6)</f>
        <v>0</v>
      </c>
      <c r="R6" s="118">
        <f>SUM(R7:R17)</f>
        <v>0</v>
      </c>
      <c r="S6" s="118">
        <f t="shared" ref="S6" si="2">SUM(S7:S17)</f>
        <v>10501.946319999999</v>
      </c>
      <c r="T6" s="306"/>
      <c r="U6" s="118">
        <v>10561</v>
      </c>
      <c r="V6" s="118">
        <v>10386.89516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5251</v>
      </c>
      <c r="G7" s="312">
        <v>4800</v>
      </c>
      <c r="H7" s="56">
        <v>0</v>
      </c>
      <c r="I7" s="57">
        <v>451</v>
      </c>
      <c r="J7" s="189"/>
      <c r="K7" s="189"/>
      <c r="L7" s="57"/>
      <c r="M7" s="57"/>
      <c r="N7" s="58"/>
      <c r="O7" s="59"/>
      <c r="P7" s="244"/>
      <c r="Q7" s="245"/>
      <c r="R7" s="420"/>
      <c r="S7" s="588">
        <v>3586.8482000000004</v>
      </c>
      <c r="T7" s="569"/>
      <c r="U7" s="59">
        <v>4995</v>
      </c>
      <c r="V7" s="607">
        <v>4990.8285700000006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3">SUM(G8:N8)</f>
        <v>150</v>
      </c>
      <c r="G8" s="312">
        <v>150</v>
      </c>
      <c r="H8" s="56">
        <v>0</v>
      </c>
      <c r="I8" s="57">
        <v>0</v>
      </c>
      <c r="J8" s="189"/>
      <c r="K8" s="189"/>
      <c r="L8" s="57"/>
      <c r="M8" s="57"/>
      <c r="N8" s="58"/>
      <c r="O8" s="59"/>
      <c r="P8" s="244"/>
      <c r="Q8" s="245"/>
      <c r="R8" s="420"/>
      <c r="S8" s="588">
        <v>154.91999999999999</v>
      </c>
      <c r="T8" s="569"/>
      <c r="U8" s="59">
        <v>100</v>
      </c>
      <c r="V8" s="607">
        <v>74.900000000000006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3"/>
        <v>1838</v>
      </c>
      <c r="G9" s="312">
        <v>1838</v>
      </c>
      <c r="H9" s="155">
        <v>0</v>
      </c>
      <c r="I9" s="57">
        <v>0</v>
      </c>
      <c r="J9" s="189"/>
      <c r="K9" s="189"/>
      <c r="L9" s="57"/>
      <c r="M9" s="57"/>
      <c r="N9" s="58"/>
      <c r="O9" s="59"/>
      <c r="P9" s="244"/>
      <c r="Q9" s="245"/>
      <c r="R9" s="420"/>
      <c r="S9" s="588">
        <v>1243.9648099999999</v>
      </c>
      <c r="T9" s="569"/>
      <c r="U9" s="59">
        <v>1740</v>
      </c>
      <c r="V9" s="607">
        <v>1740.3266999999998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3"/>
        <v>110</v>
      </c>
      <c r="G10" s="312">
        <v>110</v>
      </c>
      <c r="H10" s="56">
        <v>0</v>
      </c>
      <c r="I10" s="57">
        <v>0</v>
      </c>
      <c r="J10" s="189"/>
      <c r="K10" s="189"/>
      <c r="L10" s="57"/>
      <c r="M10" s="57"/>
      <c r="N10" s="58"/>
      <c r="O10" s="59"/>
      <c r="P10" s="244"/>
      <c r="Q10" s="245"/>
      <c r="R10" s="59"/>
      <c r="S10" s="588">
        <v>95.649810000000002</v>
      </c>
      <c r="T10" s="569"/>
      <c r="U10" s="59">
        <v>120</v>
      </c>
      <c r="V10" s="607">
        <v>112.49414999999999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3"/>
        <v>120</v>
      </c>
      <c r="G11" s="312">
        <v>120</v>
      </c>
      <c r="H11" s="56">
        <v>0</v>
      </c>
      <c r="I11" s="57">
        <v>0</v>
      </c>
      <c r="J11" s="189"/>
      <c r="K11" s="189"/>
      <c r="L11" s="57"/>
      <c r="M11" s="57"/>
      <c r="N11" s="58"/>
      <c r="O11" s="59"/>
      <c r="P11" s="244"/>
      <c r="Q11" s="245"/>
      <c r="R11" s="59"/>
      <c r="S11" s="588">
        <v>178.92802</v>
      </c>
      <c r="T11" s="569"/>
      <c r="U11" s="59">
        <v>120</v>
      </c>
      <c r="V11" s="607">
        <v>59.477460000000001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3"/>
        <v>120</v>
      </c>
      <c r="G12" s="312">
        <v>120</v>
      </c>
      <c r="H12" s="56">
        <v>0</v>
      </c>
      <c r="I12" s="57">
        <v>0</v>
      </c>
      <c r="J12" s="189"/>
      <c r="K12" s="189"/>
      <c r="L12" s="57"/>
      <c r="M12" s="57"/>
      <c r="N12" s="58"/>
      <c r="O12" s="59"/>
      <c r="P12" s="244"/>
      <c r="Q12" s="245"/>
      <c r="R12" s="59"/>
      <c r="S12" s="588">
        <v>144.61828</v>
      </c>
      <c r="T12" s="569"/>
      <c r="U12" s="59">
        <v>100</v>
      </c>
      <c r="V12" s="607">
        <v>61.512980000000006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3"/>
        <v>950</v>
      </c>
      <c r="G13" s="312">
        <v>950</v>
      </c>
      <c r="H13" s="56">
        <v>0</v>
      </c>
      <c r="I13" s="57">
        <v>0</v>
      </c>
      <c r="J13" s="189"/>
      <c r="K13" s="189"/>
      <c r="L13" s="57"/>
      <c r="M13" s="57"/>
      <c r="N13" s="58"/>
      <c r="O13" s="59"/>
      <c r="P13" s="244"/>
      <c r="Q13" s="245"/>
      <c r="R13" s="59"/>
      <c r="S13" s="588">
        <v>724.56468000000007</v>
      </c>
      <c r="T13" s="569"/>
      <c r="U13" s="59">
        <v>1001</v>
      </c>
      <c r="V13" s="607">
        <v>842.15112999999997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3"/>
        <v>100</v>
      </c>
      <c r="G14" s="312">
        <v>100</v>
      </c>
      <c r="H14" s="56">
        <v>0</v>
      </c>
      <c r="I14" s="57">
        <v>0</v>
      </c>
      <c r="J14" s="189"/>
      <c r="K14" s="189"/>
      <c r="L14" s="57"/>
      <c r="M14" s="57"/>
      <c r="N14" s="58"/>
      <c r="O14" s="59"/>
      <c r="P14" s="244"/>
      <c r="Q14" s="245"/>
      <c r="R14" s="59"/>
      <c r="S14" s="588">
        <v>38.812650000000005</v>
      </c>
      <c r="T14" s="569"/>
      <c r="U14" s="59">
        <v>200</v>
      </c>
      <c r="V14" s="607">
        <v>101.21028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3"/>
        <v>1055</v>
      </c>
      <c r="G15" s="312">
        <v>1055</v>
      </c>
      <c r="H15" s="56">
        <v>0</v>
      </c>
      <c r="I15" s="57">
        <v>0</v>
      </c>
      <c r="J15" s="189"/>
      <c r="K15" s="189"/>
      <c r="L15" s="57"/>
      <c r="M15" s="57"/>
      <c r="N15" s="58"/>
      <c r="O15" s="59"/>
      <c r="P15" s="244"/>
      <c r="Q15" s="245"/>
      <c r="R15" s="420"/>
      <c r="S15" s="588">
        <v>1189.0263500000001</v>
      </c>
      <c r="T15" s="569"/>
      <c r="U15" s="59">
        <v>1050</v>
      </c>
      <c r="V15" s="607">
        <v>1038.5383100000001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3"/>
        <v>0</v>
      </c>
      <c r="G16" s="622">
        <v>0</v>
      </c>
      <c r="H16" s="56">
        <v>0</v>
      </c>
      <c r="I16" s="57">
        <v>0</v>
      </c>
      <c r="J16" s="189"/>
      <c r="K16" s="189"/>
      <c r="L16" s="57"/>
      <c r="M16" s="57"/>
      <c r="N16" s="58"/>
      <c r="O16" s="59"/>
      <c r="P16" s="244"/>
      <c r="Q16" s="245"/>
      <c r="R16" s="59"/>
      <c r="S16" s="588">
        <v>0</v>
      </c>
      <c r="T16" s="569"/>
      <c r="U16" s="59">
        <v>0</v>
      </c>
      <c r="V16" s="607">
        <v>0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3"/>
        <v>910</v>
      </c>
      <c r="G17" s="884">
        <v>836</v>
      </c>
      <c r="H17" s="909">
        <v>0</v>
      </c>
      <c r="I17" s="733">
        <v>0</v>
      </c>
      <c r="J17" s="910"/>
      <c r="K17" s="910"/>
      <c r="L17" s="733">
        <v>74</v>
      </c>
      <c r="M17" s="733"/>
      <c r="N17" s="911"/>
      <c r="O17" s="193"/>
      <c r="P17" s="912"/>
      <c r="Q17" s="913"/>
      <c r="R17" s="193"/>
      <c r="S17" s="914">
        <v>3144.6135199999999</v>
      </c>
      <c r="T17" s="569"/>
      <c r="U17" s="667">
        <v>1135</v>
      </c>
      <c r="V17" s="669">
        <v>1365.4555800000001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3"/>
        <v>0</v>
      </c>
      <c r="G18" s="686">
        <v>0</v>
      </c>
      <c r="H18" s="687">
        <v>0</v>
      </c>
      <c r="I18" s="688">
        <v>0</v>
      </c>
      <c r="J18" s="689"/>
      <c r="K18" s="689"/>
      <c r="L18" s="688"/>
      <c r="M18" s="688"/>
      <c r="N18" s="690"/>
      <c r="O18" s="673"/>
      <c r="P18" s="691"/>
      <c r="Q18" s="929"/>
      <c r="R18" s="673"/>
      <c r="S18" s="681">
        <v>0</v>
      </c>
      <c r="T18" s="306"/>
      <c r="U18" s="673">
        <v>0</v>
      </c>
      <c r="V18" s="683">
        <v>0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3"/>
        <v>0</v>
      </c>
      <c r="G19" s="443">
        <v>0</v>
      </c>
      <c r="H19" s="442">
        <v>0</v>
      </c>
      <c r="I19" s="439">
        <v>0</v>
      </c>
      <c r="J19" s="626"/>
      <c r="K19" s="626"/>
      <c r="L19" s="439"/>
      <c r="M19" s="439"/>
      <c r="N19" s="437"/>
      <c r="O19" s="74"/>
      <c r="P19" s="248"/>
      <c r="Q19" s="930"/>
      <c r="R19" s="74"/>
      <c r="S19" s="589">
        <v>0</v>
      </c>
      <c r="T19" s="306"/>
      <c r="U19" s="74">
        <v>0</v>
      </c>
      <c r="V19" s="609">
        <v>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3"/>
        <v>4200</v>
      </c>
      <c r="G20" s="443">
        <v>4200</v>
      </c>
      <c r="H20" s="442">
        <v>0</v>
      </c>
      <c r="I20" s="439">
        <v>0</v>
      </c>
      <c r="J20" s="626"/>
      <c r="K20" s="626"/>
      <c r="L20" s="439"/>
      <c r="M20" s="439"/>
      <c r="N20" s="437"/>
      <c r="O20" s="74"/>
      <c r="P20" s="248"/>
      <c r="Q20" s="930"/>
      <c r="R20" s="74"/>
      <c r="S20" s="589">
        <v>0</v>
      </c>
      <c r="T20" s="306"/>
      <c r="U20" s="74">
        <v>0</v>
      </c>
      <c r="V20" s="609">
        <v>0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3"/>
        <v>0</v>
      </c>
      <c r="G21" s="443">
        <v>0</v>
      </c>
      <c r="H21" s="442">
        <v>0</v>
      </c>
      <c r="I21" s="439">
        <v>0</v>
      </c>
      <c r="J21" s="626"/>
      <c r="K21" s="626"/>
      <c r="L21" s="439"/>
      <c r="M21" s="439"/>
      <c r="N21" s="437"/>
      <c r="O21" s="74"/>
      <c r="P21" s="248"/>
      <c r="Q21" s="930"/>
      <c r="R21" s="74"/>
      <c r="S21" s="589">
        <v>0</v>
      </c>
      <c r="T21" s="306"/>
      <c r="U21" s="74">
        <v>0</v>
      </c>
      <c r="V21" s="609">
        <v>0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3"/>
        <v>0</v>
      </c>
      <c r="G22" s="330">
        <v>0</v>
      </c>
      <c r="H22" s="322">
        <v>0</v>
      </c>
      <c r="I22" s="332">
        <v>0</v>
      </c>
      <c r="J22" s="332"/>
      <c r="K22" s="332"/>
      <c r="L22" s="332"/>
      <c r="M22" s="332"/>
      <c r="N22" s="581"/>
      <c r="O22" s="899"/>
      <c r="P22" s="320"/>
      <c r="Q22" s="931"/>
      <c r="R22" s="960"/>
      <c r="S22" s="320">
        <v>0</v>
      </c>
      <c r="T22" s="164"/>
      <c r="U22" s="320">
        <v>0</v>
      </c>
      <c r="V22" s="320">
        <v>0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615">
        <f t="shared" si="3"/>
        <v>0</v>
      </c>
      <c r="G23" s="443">
        <v>0</v>
      </c>
      <c r="H23" s="442">
        <v>0</v>
      </c>
      <c r="I23" s="439">
        <v>0</v>
      </c>
      <c r="J23" s="626"/>
      <c r="K23" s="626"/>
      <c r="L23" s="439"/>
      <c r="M23" s="439"/>
      <c r="N23" s="437"/>
      <c r="O23" s="74"/>
      <c r="P23" s="248"/>
      <c r="Q23" s="930"/>
      <c r="R23" s="74"/>
      <c r="S23" s="589">
        <v>157.21322000000001</v>
      </c>
      <c r="T23" s="306"/>
      <c r="U23" s="74">
        <v>100</v>
      </c>
      <c r="V23" s="609">
        <v>354.05131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615">
        <f t="shared" si="3"/>
        <v>602</v>
      </c>
      <c r="G24" s="443">
        <v>300</v>
      </c>
      <c r="H24" s="442">
        <v>0</v>
      </c>
      <c r="I24" s="439">
        <v>302</v>
      </c>
      <c r="J24" s="626"/>
      <c r="K24" s="626"/>
      <c r="L24" s="439"/>
      <c r="M24" s="439"/>
      <c r="N24" s="437"/>
      <c r="O24" s="74"/>
      <c r="P24" s="248"/>
      <c r="Q24" s="930"/>
      <c r="R24" s="74"/>
      <c r="S24" s="589">
        <v>484.28890999999999</v>
      </c>
      <c r="T24" s="306"/>
      <c r="U24" s="74">
        <v>300</v>
      </c>
      <c r="V24" s="609">
        <v>252.43257999999997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757">
        <f t="shared" si="3"/>
        <v>2000</v>
      </c>
      <c r="G25" s="330">
        <v>2000</v>
      </c>
      <c r="H25" s="322">
        <v>0</v>
      </c>
      <c r="I25" s="332">
        <v>0</v>
      </c>
      <c r="J25" s="332"/>
      <c r="K25" s="332"/>
      <c r="L25" s="332"/>
      <c r="M25" s="332"/>
      <c r="N25" s="581"/>
      <c r="O25" s="899"/>
      <c r="P25" s="320"/>
      <c r="Q25" s="931"/>
      <c r="R25" s="960"/>
      <c r="S25" s="320">
        <v>5905.0808899999993</v>
      </c>
      <c r="T25" s="164"/>
      <c r="U25" s="320">
        <v>5000</v>
      </c>
      <c r="V25" s="320">
        <v>4024.27054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615">
        <f t="shared" si="3"/>
        <v>0</v>
      </c>
      <c r="G26" s="443">
        <v>0</v>
      </c>
      <c r="H26" s="442">
        <v>0</v>
      </c>
      <c r="I26" s="439">
        <v>0</v>
      </c>
      <c r="J26" s="626"/>
      <c r="K26" s="626"/>
      <c r="L26" s="439"/>
      <c r="M26" s="439"/>
      <c r="N26" s="437"/>
      <c r="O26" s="74"/>
      <c r="P26" s="248"/>
      <c r="Q26" s="930"/>
      <c r="R26" s="74"/>
      <c r="S26" s="589">
        <v>0</v>
      </c>
      <c r="T26" s="306"/>
      <c r="U26" s="74">
        <v>0</v>
      </c>
      <c r="V26" s="609">
        <v>76.316000000000003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3"/>
        <v>550</v>
      </c>
      <c r="G27" s="443">
        <v>550</v>
      </c>
      <c r="H27" s="442">
        <v>0</v>
      </c>
      <c r="I27" s="439">
        <v>0</v>
      </c>
      <c r="J27" s="626"/>
      <c r="K27" s="626"/>
      <c r="L27" s="439"/>
      <c r="M27" s="439"/>
      <c r="N27" s="437"/>
      <c r="O27" s="74"/>
      <c r="P27" s="248"/>
      <c r="Q27" s="930"/>
      <c r="R27" s="74"/>
      <c r="S27" s="589">
        <v>63.884180000000001</v>
      </c>
      <c r="T27" s="306"/>
      <c r="U27" s="74">
        <v>650</v>
      </c>
      <c r="V27" s="609">
        <v>-3.008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 t="shared" ref="F28:P28" si="4">SUM(F29:F43)</f>
        <v>17956</v>
      </c>
      <c r="G28" s="309">
        <f t="shared" si="4"/>
        <v>17129</v>
      </c>
      <c r="H28" s="440">
        <f t="shared" si="4"/>
        <v>0</v>
      </c>
      <c r="I28" s="161">
        <f t="shared" si="4"/>
        <v>753</v>
      </c>
      <c r="J28" s="616">
        <f t="shared" si="4"/>
        <v>0</v>
      </c>
      <c r="K28" s="616">
        <f t="shared" si="4"/>
        <v>0</v>
      </c>
      <c r="L28" s="161">
        <f t="shared" si="4"/>
        <v>74</v>
      </c>
      <c r="M28" s="161">
        <f t="shared" si="4"/>
        <v>0</v>
      </c>
      <c r="N28" s="251">
        <f>SUM(N29:N43)</f>
        <v>0</v>
      </c>
      <c r="O28" s="117">
        <f t="shared" si="4"/>
        <v>0</v>
      </c>
      <c r="P28" s="117">
        <f t="shared" si="4"/>
        <v>0</v>
      </c>
      <c r="Q28" s="617">
        <f>IF(F28=0,0,P28/F28)</f>
        <v>0</v>
      </c>
      <c r="R28" s="434">
        <f>SUM(R29:R43)</f>
        <v>0</v>
      </c>
      <c r="S28" s="117">
        <f>SUM(S29:S43)</f>
        <v>46709.358189999999</v>
      </c>
      <c r="T28" s="306"/>
      <c r="U28" s="117">
        <f>SUM(U29:U43)</f>
        <v>16611</v>
      </c>
      <c r="V28" s="117">
        <f>SUM(V29:V43)</f>
        <v>15852.7639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0</v>
      </c>
      <c r="G29" s="764">
        <v>0</v>
      </c>
      <c r="H29" s="441">
        <v>0</v>
      </c>
      <c r="I29" s="436">
        <v>0</v>
      </c>
      <c r="J29" s="618"/>
      <c r="K29" s="618"/>
      <c r="L29" s="436"/>
      <c r="M29" s="436"/>
      <c r="N29" s="435"/>
      <c r="O29" s="118"/>
      <c r="P29" s="619"/>
      <c r="Q29" s="630"/>
      <c r="R29" s="118"/>
      <c r="S29" s="589">
        <v>0</v>
      </c>
      <c r="T29" s="306"/>
      <c r="U29" s="74">
        <v>0</v>
      </c>
      <c r="V29" s="609">
        <v>0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5">SUM(G30:N30)</f>
        <v>0</v>
      </c>
      <c r="G30" s="432">
        <v>0</v>
      </c>
      <c r="H30" s="249">
        <v>0</v>
      </c>
      <c r="I30" s="73">
        <v>0</v>
      </c>
      <c r="J30" s="187"/>
      <c r="K30" s="187"/>
      <c r="L30" s="73"/>
      <c r="M30" s="73"/>
      <c r="N30" s="291"/>
      <c r="O30" s="250"/>
      <c r="P30" s="629"/>
      <c r="Q30" s="630"/>
      <c r="R30" s="250"/>
      <c r="S30" s="589">
        <v>0</v>
      </c>
      <c r="T30" s="306"/>
      <c r="U30" s="74">
        <v>0</v>
      </c>
      <c r="V30" s="609">
        <v>0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5"/>
        <v>0</v>
      </c>
      <c r="G31" s="432">
        <v>0</v>
      </c>
      <c r="H31" s="249">
        <v>0</v>
      </c>
      <c r="I31" s="73">
        <v>0</v>
      </c>
      <c r="J31" s="187"/>
      <c r="K31" s="187"/>
      <c r="L31" s="73"/>
      <c r="M31" s="73"/>
      <c r="N31" s="291"/>
      <c r="O31" s="250"/>
      <c r="P31" s="629"/>
      <c r="Q31" s="630"/>
      <c r="R31" s="250"/>
      <c r="S31" s="589">
        <v>0</v>
      </c>
      <c r="T31" s="306"/>
      <c r="U31" s="74">
        <v>0</v>
      </c>
      <c r="V31" s="609">
        <v>0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5"/>
        <v>4200</v>
      </c>
      <c r="G32" s="432">
        <v>4200</v>
      </c>
      <c r="H32" s="249">
        <v>0</v>
      </c>
      <c r="I32" s="73">
        <v>0</v>
      </c>
      <c r="J32" s="187"/>
      <c r="K32" s="187"/>
      <c r="L32" s="73"/>
      <c r="M32" s="73"/>
      <c r="N32" s="291"/>
      <c r="O32" s="250"/>
      <c r="P32" s="629"/>
      <c r="Q32" s="630"/>
      <c r="R32" s="250"/>
      <c r="S32" s="589">
        <v>0</v>
      </c>
      <c r="T32" s="306"/>
      <c r="U32" s="74">
        <v>0</v>
      </c>
      <c r="V32" s="609">
        <v>0</v>
      </c>
    </row>
    <row r="33" spans="1:22" s="14" customFormat="1" ht="11.4" x14ac:dyDescent="0.2">
      <c r="A33" s="11"/>
      <c r="B33" s="19" t="s">
        <v>51</v>
      </c>
      <c r="C33" s="19"/>
      <c r="D33" s="19"/>
      <c r="E33" s="21">
        <v>29</v>
      </c>
      <c r="F33" s="74">
        <f t="shared" si="5"/>
        <v>0</v>
      </c>
      <c r="G33" s="432">
        <v>0</v>
      </c>
      <c r="H33" s="249">
        <v>0</v>
      </c>
      <c r="I33" s="73">
        <v>0</v>
      </c>
      <c r="J33" s="187"/>
      <c r="K33" s="187"/>
      <c r="L33" s="73"/>
      <c r="M33" s="73"/>
      <c r="N33" s="291"/>
      <c r="O33" s="250"/>
      <c r="P33" s="629"/>
      <c r="Q33" s="630"/>
      <c r="R33" s="250"/>
      <c r="S33" s="589">
        <v>0</v>
      </c>
      <c r="T33" s="306"/>
      <c r="U33" s="74">
        <v>0</v>
      </c>
      <c r="V33" s="609">
        <v>0</v>
      </c>
    </row>
    <row r="34" spans="1:22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5"/>
        <v>0</v>
      </c>
      <c r="G34" s="432">
        <v>0</v>
      </c>
      <c r="H34" s="249">
        <v>0</v>
      </c>
      <c r="I34" s="73">
        <v>0</v>
      </c>
      <c r="J34" s="187"/>
      <c r="K34" s="187"/>
      <c r="L34" s="73"/>
      <c r="M34" s="73"/>
      <c r="N34" s="291"/>
      <c r="O34" s="250"/>
      <c r="P34" s="286"/>
      <c r="Q34" s="630"/>
      <c r="R34" s="250"/>
      <c r="S34" s="589">
        <v>0</v>
      </c>
      <c r="T34" s="306"/>
      <c r="U34" s="74">
        <v>0</v>
      </c>
      <c r="V34" s="609">
        <v>0</v>
      </c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5"/>
        <v>0</v>
      </c>
      <c r="G35" s="330">
        <v>0</v>
      </c>
      <c r="H35" s="322">
        <v>0</v>
      </c>
      <c r="I35" s="332">
        <v>0</v>
      </c>
      <c r="J35" s="332"/>
      <c r="K35" s="332"/>
      <c r="L35" s="332"/>
      <c r="M35" s="332"/>
      <c r="N35" s="581"/>
      <c r="O35" s="899"/>
      <c r="P35" s="320"/>
      <c r="Q35" s="931"/>
      <c r="R35" s="960"/>
      <c r="S35" s="320">
        <v>0</v>
      </c>
      <c r="T35" s="164"/>
      <c r="U35" s="320">
        <v>0</v>
      </c>
      <c r="V35" s="320">
        <v>0</v>
      </c>
    </row>
    <row r="36" spans="1:22" s="14" customFormat="1" ht="11.4" x14ac:dyDescent="0.2">
      <c r="A36" s="11"/>
      <c r="B36" s="19" t="s">
        <v>53</v>
      </c>
      <c r="C36" s="19"/>
      <c r="D36" s="19"/>
      <c r="E36" s="21">
        <v>32</v>
      </c>
      <c r="F36" s="74">
        <f t="shared" si="5"/>
        <v>0</v>
      </c>
      <c r="G36" s="432">
        <v>0</v>
      </c>
      <c r="H36" s="249">
        <v>0</v>
      </c>
      <c r="I36" s="893">
        <v>0</v>
      </c>
      <c r="J36" s="187"/>
      <c r="K36" s="187"/>
      <c r="L36" s="73"/>
      <c r="M36" s="73"/>
      <c r="N36" s="291"/>
      <c r="O36" s="250"/>
      <c r="P36" s="629"/>
      <c r="Q36" s="630"/>
      <c r="R36" s="250"/>
      <c r="S36" s="589">
        <v>157.21322000000001</v>
      </c>
      <c r="T36" s="306"/>
      <c r="U36" s="74">
        <v>100</v>
      </c>
      <c r="V36" s="609">
        <v>354.05131</v>
      </c>
    </row>
    <row r="37" spans="1:22" s="14" customFormat="1" ht="11.4" x14ac:dyDescent="0.2">
      <c r="A37" s="11"/>
      <c r="B37" s="19" t="s">
        <v>128</v>
      </c>
      <c r="C37" s="19"/>
      <c r="D37" s="19"/>
      <c r="E37" s="21">
        <v>33</v>
      </c>
      <c r="F37" s="74">
        <f t="shared" si="5"/>
        <v>9630</v>
      </c>
      <c r="G37" s="432">
        <v>9179</v>
      </c>
      <c r="H37" s="249">
        <v>0</v>
      </c>
      <c r="I37" s="893">
        <v>451</v>
      </c>
      <c r="J37" s="187"/>
      <c r="K37" s="187"/>
      <c r="L37" s="73"/>
      <c r="M37" s="73"/>
      <c r="N37" s="291"/>
      <c r="O37" s="250"/>
      <c r="P37" s="629"/>
      <c r="Q37" s="630"/>
      <c r="R37" s="250"/>
      <c r="S37" s="589">
        <v>9040.3590100000001</v>
      </c>
      <c r="T37" s="306"/>
      <c r="U37" s="74">
        <v>9040</v>
      </c>
      <c r="V37" s="609">
        <v>9094.8178499999995</v>
      </c>
    </row>
    <row r="38" spans="1:22" s="14" customFormat="1" ht="11.4" x14ac:dyDescent="0.2">
      <c r="A38" s="11"/>
      <c r="B38" s="19" t="s">
        <v>55</v>
      </c>
      <c r="C38" s="19"/>
      <c r="D38" s="19"/>
      <c r="E38" s="21">
        <v>34</v>
      </c>
      <c r="F38" s="74">
        <f t="shared" si="5"/>
        <v>602</v>
      </c>
      <c r="G38" s="432">
        <v>300</v>
      </c>
      <c r="H38" s="249">
        <v>0</v>
      </c>
      <c r="I38" s="73">
        <v>302</v>
      </c>
      <c r="J38" s="187"/>
      <c r="K38" s="187"/>
      <c r="L38" s="73"/>
      <c r="M38" s="73"/>
      <c r="N38" s="291"/>
      <c r="O38" s="250"/>
      <c r="P38" s="629"/>
      <c r="Q38" s="630"/>
      <c r="R38" s="250"/>
      <c r="S38" s="589">
        <v>484.28890999999999</v>
      </c>
      <c r="T38" s="306"/>
      <c r="U38" s="74">
        <v>300</v>
      </c>
      <c r="V38" s="609">
        <v>252.43257999999997</v>
      </c>
    </row>
    <row r="39" spans="1:22" s="328" customFormat="1" ht="11.4" x14ac:dyDescent="0.2">
      <c r="A39" s="317"/>
      <c r="B39" s="318" t="s">
        <v>147</v>
      </c>
      <c r="C39" s="318"/>
      <c r="D39" s="318"/>
      <c r="E39" s="319">
        <v>35</v>
      </c>
      <c r="F39" s="757">
        <f t="shared" si="5"/>
        <v>2000</v>
      </c>
      <c r="G39" s="330">
        <v>2000</v>
      </c>
      <c r="H39" s="322">
        <v>0</v>
      </c>
      <c r="I39" s="332">
        <v>0</v>
      </c>
      <c r="J39" s="332"/>
      <c r="K39" s="332"/>
      <c r="L39" s="332"/>
      <c r="M39" s="332"/>
      <c r="N39" s="581"/>
      <c r="O39" s="899"/>
      <c r="P39" s="320"/>
      <c r="Q39" s="931"/>
      <c r="R39" s="960"/>
      <c r="S39" s="320">
        <v>5905.0808899999993</v>
      </c>
      <c r="T39" s="164"/>
      <c r="U39" s="320">
        <v>5000</v>
      </c>
      <c r="V39" s="320">
        <v>4024.27054</v>
      </c>
    </row>
    <row r="40" spans="1:22" s="14" customFormat="1" ht="11.4" x14ac:dyDescent="0.2">
      <c r="A40" s="11"/>
      <c r="B40" s="19" t="s">
        <v>56</v>
      </c>
      <c r="C40" s="19"/>
      <c r="D40" s="19"/>
      <c r="E40" s="21">
        <v>36</v>
      </c>
      <c r="F40" s="74">
        <f t="shared" si="5"/>
        <v>0</v>
      </c>
      <c r="G40" s="432">
        <v>0</v>
      </c>
      <c r="H40" s="249">
        <v>0</v>
      </c>
      <c r="I40" s="73">
        <v>0</v>
      </c>
      <c r="J40" s="187"/>
      <c r="K40" s="187"/>
      <c r="L40" s="73"/>
      <c r="M40" s="73"/>
      <c r="N40" s="291"/>
      <c r="O40" s="250"/>
      <c r="P40" s="629"/>
      <c r="Q40" s="630"/>
      <c r="R40" s="250"/>
      <c r="S40" s="589">
        <v>0</v>
      </c>
      <c r="T40" s="306"/>
      <c r="U40" s="74">
        <v>0</v>
      </c>
      <c r="V40" s="609">
        <v>76.316000000000003</v>
      </c>
    </row>
    <row r="41" spans="1:22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5"/>
        <v>450</v>
      </c>
      <c r="G41" s="432">
        <v>450</v>
      </c>
      <c r="H41" s="249">
        <v>0</v>
      </c>
      <c r="I41" s="73">
        <v>0</v>
      </c>
      <c r="J41" s="187"/>
      <c r="K41" s="187"/>
      <c r="L41" s="73"/>
      <c r="M41" s="73"/>
      <c r="N41" s="291"/>
      <c r="O41" s="250"/>
      <c r="P41" s="629"/>
      <c r="Q41" s="630"/>
      <c r="R41" s="250"/>
      <c r="S41" s="589">
        <v>1072.75621</v>
      </c>
      <c r="T41" s="306"/>
      <c r="U41" s="74">
        <v>1100</v>
      </c>
      <c r="V41" s="609">
        <v>1009.3440000000001</v>
      </c>
    </row>
    <row r="42" spans="1:22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5"/>
        <v>74</v>
      </c>
      <c r="G42" s="897">
        <v>0</v>
      </c>
      <c r="H42" s="249">
        <v>0</v>
      </c>
      <c r="I42" s="893">
        <v>0</v>
      </c>
      <c r="J42" s="187"/>
      <c r="K42" s="187"/>
      <c r="L42" s="73">
        <v>74</v>
      </c>
      <c r="M42" s="73"/>
      <c r="N42" s="291"/>
      <c r="O42" s="250"/>
      <c r="P42" s="629"/>
      <c r="Q42" s="630"/>
      <c r="R42" s="250"/>
      <c r="S42" s="589">
        <v>73.774000000000001</v>
      </c>
      <c r="T42" s="306"/>
      <c r="U42" s="74">
        <v>71</v>
      </c>
      <c r="V42" s="609">
        <v>70.734999999999999</v>
      </c>
    </row>
    <row r="43" spans="1:22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5"/>
        <v>1000</v>
      </c>
      <c r="G43" s="631">
        <v>1000</v>
      </c>
      <c r="H43" s="632">
        <v>0</v>
      </c>
      <c r="I43" s="582">
        <v>0</v>
      </c>
      <c r="J43" s="633"/>
      <c r="K43" s="633"/>
      <c r="L43" s="582"/>
      <c r="M43" s="582"/>
      <c r="N43" s="438"/>
      <c r="O43" s="120"/>
      <c r="P43" s="634"/>
      <c r="Q43" s="635"/>
      <c r="R43" s="74"/>
      <c r="S43" s="120">
        <v>29975.88595</v>
      </c>
      <c r="T43" s="306"/>
      <c r="U43" s="120">
        <v>1000</v>
      </c>
      <c r="V43" s="608">
        <v>970.79661999999996</v>
      </c>
    </row>
    <row r="44" spans="1:22" s="14" customFormat="1" ht="12.75" customHeight="1" thickBot="1" x14ac:dyDescent="0.25">
      <c r="A44" s="27" t="s">
        <v>175</v>
      </c>
      <c r="B44" s="28"/>
      <c r="C44" s="28"/>
      <c r="D44" s="28"/>
      <c r="E44" s="17">
        <v>40</v>
      </c>
      <c r="F44" s="735">
        <f t="shared" ref="F44:R44" si="6">F29+F33+F37+F41+F42+F43-F6-F27</f>
        <v>0</v>
      </c>
      <c r="G44" s="879">
        <f t="shared" si="6"/>
        <v>0</v>
      </c>
      <c r="H44" s="762">
        <f t="shared" si="6"/>
        <v>0</v>
      </c>
      <c r="I44" s="880">
        <f t="shared" si="6"/>
        <v>0</v>
      </c>
      <c r="J44" s="880">
        <f t="shared" si="6"/>
        <v>0</v>
      </c>
      <c r="K44" s="880">
        <f t="shared" si="6"/>
        <v>0</v>
      </c>
      <c r="L44" s="880">
        <f t="shared" si="6"/>
        <v>0</v>
      </c>
      <c r="M44" s="880">
        <f t="shared" si="6"/>
        <v>0</v>
      </c>
      <c r="N44" s="880">
        <f t="shared" si="6"/>
        <v>0</v>
      </c>
      <c r="O44" s="735">
        <f t="shared" si="6"/>
        <v>0</v>
      </c>
      <c r="P44" s="881">
        <f t="shared" si="6"/>
        <v>0</v>
      </c>
      <c r="Q44" s="882">
        <f t="shared" si="6"/>
        <v>0</v>
      </c>
      <c r="R44" s="735">
        <f t="shared" si="6"/>
        <v>0</v>
      </c>
      <c r="S44" s="735">
        <f>S29+S33+S37+S41+S42+S43-S6-S27</f>
        <v>29596.944670000001</v>
      </c>
      <c r="T44" s="164"/>
      <c r="U44" s="735">
        <v>0</v>
      </c>
      <c r="V44" s="735">
        <f>V29+V33+V37+V41+V42+V43-V6-V27</f>
        <v>761.80631000000017</v>
      </c>
    </row>
    <row r="45" spans="1:22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7">F28-F5</f>
        <v>0</v>
      </c>
      <c r="G45" s="309">
        <f t="shared" si="7"/>
        <v>0</v>
      </c>
      <c r="H45" s="440">
        <f t="shared" si="7"/>
        <v>0</v>
      </c>
      <c r="I45" s="161">
        <f t="shared" si="7"/>
        <v>0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>N28-N5</f>
        <v>0</v>
      </c>
      <c r="O45" s="117">
        <f t="shared" si="7"/>
        <v>0</v>
      </c>
      <c r="P45" s="117">
        <f t="shared" si="7"/>
        <v>0</v>
      </c>
      <c r="Q45" s="617"/>
      <c r="R45" s="434">
        <f>R28-R5</f>
        <v>0</v>
      </c>
      <c r="S45" s="586">
        <f>S28-S5</f>
        <v>29596.944670000001</v>
      </c>
      <c r="T45" s="306"/>
      <c r="U45" s="117">
        <f>U28-U5</f>
        <v>0</v>
      </c>
      <c r="V45" s="586">
        <f>V28-V5</f>
        <v>761.80630999999812</v>
      </c>
    </row>
    <row r="46" spans="1:22" x14ac:dyDescent="0.25">
      <c r="A46" s="29" t="s">
        <v>197</v>
      </c>
      <c r="C46" s="29"/>
      <c r="D46" s="29"/>
      <c r="E46" s="646" t="s">
        <v>168</v>
      </c>
      <c r="F46" s="648"/>
      <c r="G46" s="648"/>
      <c r="H46" s="650">
        <v>373</v>
      </c>
      <c r="I46" s="645">
        <v>0</v>
      </c>
      <c r="J46" s="645">
        <v>33</v>
      </c>
      <c r="K46" s="650">
        <v>525</v>
      </c>
      <c r="L46" s="650">
        <v>28</v>
      </c>
      <c r="M46" s="650"/>
      <c r="N46" s="752"/>
      <c r="O46" s="29"/>
      <c r="P46" s="29"/>
      <c r="R46" s="765"/>
      <c r="S46" s="765"/>
      <c r="T46" s="765"/>
      <c r="U46" s="765"/>
      <c r="V46" s="765"/>
    </row>
    <row r="47" spans="1:22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2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  <row r="49" spans="1:22" s="29" customFormat="1" ht="10.199999999999999" x14ac:dyDescent="0.2">
      <c r="C49" s="379"/>
      <c r="D49" s="379"/>
      <c r="E49" s="394"/>
      <c r="F49" s="37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719"/>
      <c r="R49" s="379"/>
      <c r="S49" s="149"/>
      <c r="T49" s="305"/>
    </row>
    <row r="50" spans="1:22" s="14" customFormat="1" ht="11.4" x14ac:dyDescent="0.2">
      <c r="C50" s="575"/>
      <c r="D50" s="575"/>
      <c r="E50" s="706"/>
      <c r="F50" s="707"/>
      <c r="G50" s="150"/>
      <c r="H50" s="150"/>
      <c r="I50" s="150"/>
      <c r="J50" s="150"/>
      <c r="K50" s="150"/>
      <c r="L50" s="150"/>
      <c r="M50" s="150"/>
      <c r="N50" s="150"/>
      <c r="O50" s="707"/>
      <c r="P50" s="708"/>
      <c r="Q50" s="709"/>
      <c r="R50" s="150"/>
      <c r="S50" s="710"/>
      <c r="T50" s="305"/>
    </row>
    <row r="51" spans="1:22" s="328" customFormat="1" ht="11.4" x14ac:dyDescent="0.2">
      <c r="A51" s="317"/>
      <c r="C51" s="574"/>
      <c r="D51" s="574"/>
      <c r="E51" s="700"/>
      <c r="F51" s="701"/>
      <c r="G51" s="301"/>
      <c r="H51" s="701"/>
      <c r="I51" s="301"/>
      <c r="J51" s="301"/>
      <c r="K51" s="301"/>
      <c r="L51" s="301"/>
      <c r="M51" s="701"/>
      <c r="N51" s="701"/>
      <c r="O51" s="701"/>
      <c r="P51" s="702"/>
      <c r="Q51" s="703"/>
      <c r="R51" s="701"/>
      <c r="S51" s="710"/>
      <c r="T51" s="306"/>
    </row>
    <row r="52" spans="1:22" s="29" customFormat="1" ht="10.199999999999999" x14ac:dyDescent="0.2">
      <c r="A52" s="31"/>
      <c r="B52" s="31"/>
      <c r="C52" s="31"/>
      <c r="D52" s="31"/>
      <c r="E52" s="30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65"/>
      <c r="S52" s="34"/>
      <c r="T52" s="305"/>
      <c r="V52" s="34"/>
    </row>
    <row r="53" spans="1:22" s="34" customFormat="1" ht="10.199999999999999" x14ac:dyDescent="0.2">
      <c r="A53" s="31"/>
      <c r="B53" s="31"/>
      <c r="C53" s="31"/>
      <c r="D53" s="31"/>
      <c r="E53" s="33"/>
      <c r="F53" s="29"/>
      <c r="Q53" s="165"/>
      <c r="T53" s="305"/>
      <c r="U53" s="29"/>
    </row>
    <row r="54" spans="1:22" s="34" customFormat="1" ht="10.199999999999999" x14ac:dyDescent="0.2">
      <c r="A54" s="31"/>
      <c r="B54" s="31"/>
      <c r="C54" s="31"/>
      <c r="D54" s="31"/>
      <c r="E54" s="33"/>
      <c r="F54" s="29"/>
      <c r="Q54" s="165"/>
      <c r="T54" s="305"/>
      <c r="U54" s="29"/>
    </row>
    <row r="55" spans="1:22" s="34" customFormat="1" ht="10.199999999999999" x14ac:dyDescent="0.2">
      <c r="A55" s="31"/>
      <c r="B55" s="31"/>
      <c r="C55" s="31"/>
      <c r="D55" s="31"/>
      <c r="E55" s="33"/>
      <c r="F55" s="29"/>
      <c r="Q55" s="165"/>
      <c r="T55" s="305"/>
      <c r="U55" s="29"/>
    </row>
    <row r="58" spans="1:22" s="34" customFormat="1" ht="11.25" hidden="1" customHeight="1" x14ac:dyDescent="0.2">
      <c r="B58" s="363" t="s">
        <v>137</v>
      </c>
      <c r="C58" s="197"/>
      <c r="D58" s="197"/>
      <c r="E58" s="392"/>
      <c r="F58" s="378"/>
      <c r="G58" s="197"/>
      <c r="H58" s="197"/>
      <c r="I58" s="197"/>
      <c r="J58" s="197"/>
      <c r="K58" s="197"/>
      <c r="L58" s="197"/>
      <c r="M58" s="197"/>
      <c r="N58" s="197"/>
      <c r="O58" s="197"/>
      <c r="P58" s="391"/>
      <c r="Q58" s="387"/>
      <c r="R58" s="382" t="e">
        <f>P58/titl!$H$16*12</f>
        <v>#DIV/0!</v>
      </c>
      <c r="T58" s="305"/>
      <c r="U58" s="378"/>
    </row>
    <row r="59" spans="1:22" s="34" customFormat="1" ht="11.25" hidden="1" customHeight="1" x14ac:dyDescent="0.2">
      <c r="B59" s="393" t="s">
        <v>138</v>
      </c>
      <c r="C59" s="149"/>
      <c r="D59" s="149"/>
      <c r="E59" s="394"/>
      <c r="F59" s="379"/>
      <c r="G59" s="149"/>
      <c r="H59" s="149"/>
      <c r="I59" s="149"/>
      <c r="J59" s="149"/>
      <c r="K59" s="149"/>
      <c r="L59" s="149"/>
      <c r="M59" s="149"/>
      <c r="N59" s="149"/>
      <c r="O59" s="149"/>
      <c r="P59" s="295">
        <f>P41+P43-P58</f>
        <v>0</v>
      </c>
      <c r="Q59" s="388"/>
      <c r="R59" s="383" t="e">
        <f>P59/titl!$H$16*12</f>
        <v>#DIV/0!</v>
      </c>
      <c r="T59" s="305"/>
      <c r="U59" s="379"/>
    </row>
    <row r="60" spans="1:22" s="34" customFormat="1" ht="11.25" hidden="1" customHeight="1" x14ac:dyDescent="0.2">
      <c r="B60" s="393" t="s">
        <v>139</v>
      </c>
      <c r="C60" s="149"/>
      <c r="D60" s="149"/>
      <c r="E60" s="394"/>
      <c r="F60" s="379"/>
      <c r="G60" s="149"/>
      <c r="H60" s="149"/>
      <c r="I60" s="149"/>
      <c r="J60" s="149"/>
      <c r="K60" s="149"/>
      <c r="L60" s="149"/>
      <c r="M60" s="149"/>
      <c r="N60" s="149"/>
      <c r="O60" s="149"/>
      <c r="P60" s="71"/>
      <c r="Q60" s="388"/>
      <c r="R60" s="383" t="e">
        <f>P60/titl!$H$16*12</f>
        <v>#DIV/0!</v>
      </c>
      <c r="T60" s="305"/>
      <c r="U60" s="379"/>
    </row>
    <row r="61" spans="1:22" s="34" customFormat="1" ht="11.25" hidden="1" customHeight="1" x14ac:dyDescent="0.2">
      <c r="B61" s="393" t="s">
        <v>140</v>
      </c>
      <c r="C61" s="149"/>
      <c r="D61" s="149"/>
      <c r="E61" s="394"/>
      <c r="F61" s="379"/>
      <c r="G61" s="149"/>
      <c r="H61" s="149"/>
      <c r="I61" s="149"/>
      <c r="J61" s="149"/>
      <c r="K61" s="149"/>
      <c r="L61" s="149"/>
      <c r="M61" s="149"/>
      <c r="N61" s="149"/>
      <c r="O61" s="149"/>
      <c r="P61" s="295">
        <f>P59+P60</f>
        <v>0</v>
      </c>
      <c r="Q61" s="388"/>
      <c r="R61" s="383" t="e">
        <f>P61/titl!$H$16*12</f>
        <v>#DIV/0!</v>
      </c>
      <c r="T61" s="305"/>
      <c r="U61" s="379"/>
    </row>
    <row r="62" spans="1:22" s="34" customFormat="1" ht="12" hidden="1" customHeight="1" thickBot="1" x14ac:dyDescent="0.25">
      <c r="B62" s="395" t="s">
        <v>141</v>
      </c>
      <c r="C62" s="381"/>
      <c r="D62" s="381"/>
      <c r="E62" s="396"/>
      <c r="F62" s="380"/>
      <c r="G62" s="381"/>
      <c r="H62" s="381"/>
      <c r="I62" s="381"/>
      <c r="J62" s="381"/>
      <c r="K62" s="381"/>
      <c r="L62" s="381"/>
      <c r="M62" s="381"/>
      <c r="N62" s="381"/>
      <c r="O62" s="381"/>
      <c r="P62" s="390">
        <f>P61*4%</f>
        <v>0</v>
      </c>
      <c r="Q62" s="385"/>
      <c r="R62" s="384" t="e">
        <f>P62/titl!$H$16*12</f>
        <v>#DIV/0!</v>
      </c>
      <c r="T62" s="305"/>
      <c r="U62" s="380"/>
    </row>
    <row r="63" spans="1:22" ht="12.75" hidden="1" customHeight="1" x14ac:dyDescent="0.25"/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GridLines="0" zoomScaleNormal="10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10.44140625" style="34" hidden="1" customWidth="1"/>
    <col min="16" max="16" width="11.44140625" style="34" hidden="1" customWidth="1"/>
    <col min="17" max="17" width="7" style="235" hidden="1" customWidth="1"/>
    <col min="18" max="18" width="10.44140625" style="235" hidden="1" customWidth="1"/>
    <col min="19" max="19" width="10.44140625" style="153" customWidth="1"/>
    <col min="20" max="20" width="2" style="397" customWidth="1"/>
    <col min="21" max="21" width="10.44140625" style="29" customWidth="1"/>
    <col min="22" max="22" width="10.44140625" style="153" customWidth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22" s="7" customFormat="1" ht="15" customHeight="1" thickBot="1" x14ac:dyDescent="0.3">
      <c r="A4" s="3" t="s">
        <v>109</v>
      </c>
      <c r="B4" s="4"/>
      <c r="C4" s="1600" t="s">
        <v>82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335245.99101</v>
      </c>
      <c r="G5" s="309">
        <f t="shared" si="0"/>
        <v>326459</v>
      </c>
      <c r="H5" s="440">
        <f t="shared" si="0"/>
        <v>0</v>
      </c>
      <c r="I5" s="161">
        <f t="shared" si="0"/>
        <v>8786.9910099999997</v>
      </c>
      <c r="J5" s="616">
        <f t="shared" si="0"/>
        <v>0</v>
      </c>
      <c r="K5" s="616">
        <f t="shared" si="0"/>
        <v>0</v>
      </c>
      <c r="L5" s="161">
        <f t="shared" si="0"/>
        <v>0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S6+SUM(S18:S27)</f>
        <v>319606</v>
      </c>
      <c r="T5" s="303"/>
      <c r="U5" s="117">
        <f>SUM(U7:U27)</f>
        <v>351065</v>
      </c>
      <c r="V5" s="586">
        <f>SUM(V7:V27)</f>
        <v>316160.54920000001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P6" si="1">SUM(F7:F17)</f>
        <v>226683.99101</v>
      </c>
      <c r="G6" s="764">
        <f t="shared" si="1"/>
        <v>226172</v>
      </c>
      <c r="H6" s="441">
        <f t="shared" si="1"/>
        <v>0</v>
      </c>
      <c r="I6" s="436">
        <f t="shared" si="1"/>
        <v>511.99101000000002</v>
      </c>
      <c r="J6" s="436">
        <f t="shared" si="1"/>
        <v>0</v>
      </c>
      <c r="K6" s="436">
        <f>SUM(K7:K17)</f>
        <v>0</v>
      </c>
      <c r="L6" s="436">
        <f t="shared" si="1"/>
        <v>0</v>
      </c>
      <c r="M6" s="436">
        <f t="shared" si="1"/>
        <v>0</v>
      </c>
      <c r="N6" s="436">
        <f>SUM(N7:N17)</f>
        <v>0</v>
      </c>
      <c r="O6" s="118">
        <f t="shared" si="1"/>
        <v>0</v>
      </c>
      <c r="P6" s="619">
        <f t="shared" si="1"/>
        <v>0</v>
      </c>
      <c r="Q6" s="620">
        <f>IF(F6=0,0,P6/F6)</f>
        <v>0</v>
      </c>
      <c r="R6" s="118">
        <f>SUM(R7:R17)</f>
        <v>0</v>
      </c>
      <c r="S6" s="118">
        <f t="shared" ref="S6" si="2">SUM(S7:S17)</f>
        <v>223439</v>
      </c>
      <c r="T6" s="303"/>
      <c r="U6" s="118">
        <v>213449</v>
      </c>
      <c r="V6" s="932">
        <v>202101.22744999998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77930</v>
      </c>
      <c r="G7" s="312">
        <v>77930</v>
      </c>
      <c r="H7" s="56"/>
      <c r="I7" s="57"/>
      <c r="J7" s="189"/>
      <c r="K7" s="189"/>
      <c r="L7" s="57"/>
      <c r="M7" s="57"/>
      <c r="N7" s="58"/>
      <c r="O7" s="59"/>
      <c r="P7" s="244"/>
      <c r="Q7" s="245"/>
      <c r="R7" s="420"/>
      <c r="S7" s="588">
        <v>80258</v>
      </c>
      <c r="T7" s="573"/>
      <c r="U7" s="59">
        <v>74055</v>
      </c>
      <c r="V7" s="607">
        <v>74576.591490000006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3">SUM(G8:N8)</f>
        <v>2000</v>
      </c>
      <c r="G8" s="312">
        <v>2000</v>
      </c>
      <c r="H8" s="56"/>
      <c r="I8" s="57"/>
      <c r="J8" s="189"/>
      <c r="K8" s="189"/>
      <c r="L8" s="57"/>
      <c r="M8" s="57"/>
      <c r="N8" s="58"/>
      <c r="O8" s="59"/>
      <c r="P8" s="244"/>
      <c r="Q8" s="245"/>
      <c r="R8" s="420"/>
      <c r="S8" s="588">
        <v>3311</v>
      </c>
      <c r="T8" s="573"/>
      <c r="U8" s="59">
        <v>4000</v>
      </c>
      <c r="V8" s="607">
        <v>4592.6726699999999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3"/>
        <v>27593</v>
      </c>
      <c r="G9" s="312">
        <v>27593</v>
      </c>
      <c r="H9" s="155"/>
      <c r="I9" s="57"/>
      <c r="J9" s="189"/>
      <c r="K9" s="189"/>
      <c r="L9" s="57"/>
      <c r="M9" s="57"/>
      <c r="N9" s="58"/>
      <c r="O9" s="59"/>
      <c r="P9" s="244"/>
      <c r="Q9" s="245"/>
      <c r="R9" s="420"/>
      <c r="S9" s="588">
        <v>28596</v>
      </c>
      <c r="T9" s="573"/>
      <c r="U9" s="59">
        <v>27075</v>
      </c>
      <c r="V9" s="607">
        <v>27029.885760000001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3"/>
        <v>4200</v>
      </c>
      <c r="G10" s="312">
        <v>4200</v>
      </c>
      <c r="H10" s="56"/>
      <c r="I10" s="57"/>
      <c r="J10" s="189"/>
      <c r="K10" s="189"/>
      <c r="L10" s="57"/>
      <c r="M10" s="57"/>
      <c r="N10" s="58"/>
      <c r="O10" s="59"/>
      <c r="P10" s="244"/>
      <c r="Q10" s="245"/>
      <c r="R10" s="59"/>
      <c r="S10" s="588">
        <v>4032</v>
      </c>
      <c r="T10" s="573"/>
      <c r="U10" s="59">
        <v>5200</v>
      </c>
      <c r="V10" s="607">
        <v>4751.3142900000003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3"/>
        <v>3800</v>
      </c>
      <c r="G11" s="312">
        <v>3800</v>
      </c>
      <c r="H11" s="56"/>
      <c r="I11" s="57"/>
      <c r="J11" s="189"/>
      <c r="K11" s="189"/>
      <c r="L11" s="57"/>
      <c r="M11" s="57"/>
      <c r="N11" s="58"/>
      <c r="O11" s="59"/>
      <c r="P11" s="244"/>
      <c r="Q11" s="245"/>
      <c r="R11" s="59"/>
      <c r="S11" s="588">
        <v>3661</v>
      </c>
      <c r="T11" s="573"/>
      <c r="U11" s="59">
        <v>4500</v>
      </c>
      <c r="V11" s="607">
        <v>2365.2220900000002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3"/>
        <v>4550</v>
      </c>
      <c r="G12" s="312">
        <v>4550</v>
      </c>
      <c r="H12" s="56"/>
      <c r="I12" s="57"/>
      <c r="J12" s="189"/>
      <c r="K12" s="189"/>
      <c r="L12" s="57"/>
      <c r="M12" s="57"/>
      <c r="N12" s="58"/>
      <c r="O12" s="59"/>
      <c r="P12" s="244"/>
      <c r="Q12" s="245"/>
      <c r="R12" s="59"/>
      <c r="S12" s="588">
        <v>5981</v>
      </c>
      <c r="T12" s="573"/>
      <c r="U12" s="59">
        <v>4700</v>
      </c>
      <c r="V12" s="607">
        <v>5062.1501799999996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3"/>
        <v>40080</v>
      </c>
      <c r="G13" s="312">
        <v>40080</v>
      </c>
      <c r="H13" s="56"/>
      <c r="I13" s="57"/>
      <c r="J13" s="189"/>
      <c r="K13" s="189"/>
      <c r="L13" s="57"/>
      <c r="M13" s="57"/>
      <c r="N13" s="58"/>
      <c r="O13" s="59"/>
      <c r="P13" s="244"/>
      <c r="Q13" s="245"/>
      <c r="R13" s="59"/>
      <c r="S13" s="588">
        <v>36230</v>
      </c>
      <c r="T13" s="573"/>
      <c r="U13" s="59">
        <v>40638</v>
      </c>
      <c r="V13" s="607">
        <v>31841.556779999999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3"/>
        <v>1212.99101</v>
      </c>
      <c r="G14" s="312">
        <v>701</v>
      </c>
      <c r="H14" s="56"/>
      <c r="I14" s="57">
        <v>511.99101000000002</v>
      </c>
      <c r="J14" s="189"/>
      <c r="K14" s="189"/>
      <c r="L14" s="57"/>
      <c r="M14" s="57"/>
      <c r="N14" s="58"/>
      <c r="O14" s="59"/>
      <c r="P14" s="244"/>
      <c r="Q14" s="245"/>
      <c r="R14" s="59"/>
      <c r="S14" s="588">
        <v>204</v>
      </c>
      <c r="T14" s="573"/>
      <c r="U14" s="59">
        <v>1423</v>
      </c>
      <c r="V14" s="607">
        <v>723.72484999999995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3"/>
        <v>65118</v>
      </c>
      <c r="G15" s="312">
        <v>65118</v>
      </c>
      <c r="H15" s="56"/>
      <c r="I15" s="57"/>
      <c r="J15" s="189"/>
      <c r="K15" s="189"/>
      <c r="L15" s="57"/>
      <c r="M15" s="57"/>
      <c r="N15" s="58"/>
      <c r="O15" s="59"/>
      <c r="P15" s="244"/>
      <c r="Q15" s="245"/>
      <c r="R15" s="420"/>
      <c r="S15" s="588">
        <v>64844</v>
      </c>
      <c r="T15" s="573"/>
      <c r="U15" s="59">
        <v>51658</v>
      </c>
      <c r="V15" s="607">
        <v>55839.986870000001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3"/>
        <v>200</v>
      </c>
      <c r="G16" s="622">
        <v>200</v>
      </c>
      <c r="H16" s="56"/>
      <c r="I16" s="57"/>
      <c r="J16" s="189"/>
      <c r="K16" s="189"/>
      <c r="L16" s="57"/>
      <c r="M16" s="57"/>
      <c r="N16" s="58"/>
      <c r="O16" s="59"/>
      <c r="P16" s="244"/>
      <c r="Q16" s="245"/>
      <c r="R16" s="59"/>
      <c r="S16" s="588">
        <v>24</v>
      </c>
      <c r="T16" s="573"/>
      <c r="U16" s="59">
        <v>200</v>
      </c>
      <c r="V16" s="607">
        <v>94.3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3"/>
        <v>0</v>
      </c>
      <c r="G17" s="884"/>
      <c r="H17" s="909"/>
      <c r="I17" s="733"/>
      <c r="J17" s="910"/>
      <c r="K17" s="910"/>
      <c r="L17" s="733"/>
      <c r="M17" s="733"/>
      <c r="N17" s="911"/>
      <c r="O17" s="193"/>
      <c r="P17" s="912"/>
      <c r="Q17" s="913"/>
      <c r="R17" s="193"/>
      <c r="S17" s="914">
        <v>-3702</v>
      </c>
      <c r="T17" s="573"/>
      <c r="U17" s="667">
        <v>0</v>
      </c>
      <c r="V17" s="669">
        <v>-4776.1775299999999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3"/>
        <v>0</v>
      </c>
      <c r="G18" s="686"/>
      <c r="H18" s="687"/>
      <c r="I18" s="688"/>
      <c r="J18" s="689"/>
      <c r="K18" s="689"/>
      <c r="L18" s="688"/>
      <c r="M18" s="688"/>
      <c r="N18" s="690"/>
      <c r="O18" s="673"/>
      <c r="P18" s="691"/>
      <c r="Q18" s="929"/>
      <c r="R18" s="673"/>
      <c r="S18" s="681"/>
      <c r="T18" s="303"/>
      <c r="U18" s="673">
        <v>0</v>
      </c>
      <c r="V18" s="682"/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3"/>
        <v>0</v>
      </c>
      <c r="G19" s="443"/>
      <c r="H19" s="442"/>
      <c r="I19" s="439"/>
      <c r="J19" s="626"/>
      <c r="K19" s="626"/>
      <c r="L19" s="439"/>
      <c r="M19" s="439"/>
      <c r="N19" s="437"/>
      <c r="O19" s="74"/>
      <c r="P19" s="248"/>
      <c r="Q19" s="930"/>
      <c r="R19" s="74"/>
      <c r="S19" s="589"/>
      <c r="T19" s="303"/>
      <c r="U19" s="74">
        <v>0</v>
      </c>
      <c r="V19" s="293"/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3"/>
        <v>3615</v>
      </c>
      <c r="G20" s="443">
        <v>3615</v>
      </c>
      <c r="H20" s="442"/>
      <c r="I20" s="439"/>
      <c r="J20" s="626"/>
      <c r="K20" s="626"/>
      <c r="L20" s="439"/>
      <c r="M20" s="439"/>
      <c r="N20" s="437"/>
      <c r="O20" s="74"/>
      <c r="P20" s="248"/>
      <c r="Q20" s="930"/>
      <c r="R20" s="74"/>
      <c r="S20" s="589">
        <v>1400</v>
      </c>
      <c r="T20" s="303"/>
      <c r="U20" s="74">
        <v>915</v>
      </c>
      <c r="V20" s="293">
        <v>2784.1962400000002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3"/>
        <v>365</v>
      </c>
      <c r="G21" s="443">
        <v>365</v>
      </c>
      <c r="H21" s="442"/>
      <c r="I21" s="439"/>
      <c r="J21" s="626"/>
      <c r="K21" s="626"/>
      <c r="L21" s="439"/>
      <c r="M21" s="439"/>
      <c r="N21" s="437"/>
      <c r="O21" s="74"/>
      <c r="P21" s="248"/>
      <c r="Q21" s="930"/>
      <c r="R21" s="74"/>
      <c r="S21" s="589">
        <v>379</v>
      </c>
      <c r="T21" s="303"/>
      <c r="U21" s="74">
        <v>379</v>
      </c>
      <c r="V21" s="293">
        <v>399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3"/>
        <v>0</v>
      </c>
      <c r="G22" s="330"/>
      <c r="H22" s="322"/>
      <c r="I22" s="332"/>
      <c r="J22" s="332"/>
      <c r="K22" s="332"/>
      <c r="L22" s="332"/>
      <c r="M22" s="332"/>
      <c r="N22" s="581"/>
      <c r="O22" s="899"/>
      <c r="P22" s="320"/>
      <c r="Q22" s="931"/>
      <c r="R22" s="960"/>
      <c r="S22" s="320"/>
      <c r="T22" s="164"/>
      <c r="U22" s="320">
        <v>0</v>
      </c>
      <c r="V22" s="320">
        <v>765.49361999999996</v>
      </c>
    </row>
    <row r="23" spans="1:22" s="14" customFormat="1" ht="11.4" x14ac:dyDescent="0.2">
      <c r="A23" s="11"/>
      <c r="B23" s="638" t="s">
        <v>40</v>
      </c>
      <c r="C23" s="19"/>
      <c r="D23" s="638"/>
      <c r="E23" s="639">
        <v>19</v>
      </c>
      <c r="F23" s="615">
        <f t="shared" si="3"/>
        <v>0</v>
      </c>
      <c r="G23" s="443"/>
      <c r="H23" s="442"/>
      <c r="I23" s="439"/>
      <c r="J23" s="626"/>
      <c r="K23" s="626"/>
      <c r="L23" s="439"/>
      <c r="M23" s="439"/>
      <c r="N23" s="437"/>
      <c r="O23" s="74"/>
      <c r="P23" s="248"/>
      <c r="Q23" s="930"/>
      <c r="R23" s="74"/>
      <c r="S23" s="589"/>
      <c r="T23" s="303"/>
      <c r="U23" s="640">
        <v>0</v>
      </c>
      <c r="V23" s="293">
        <v>16.18731</v>
      </c>
    </row>
    <row r="24" spans="1:22" s="14" customFormat="1" ht="11.4" x14ac:dyDescent="0.2">
      <c r="A24" s="11"/>
      <c r="B24" s="638" t="s">
        <v>43</v>
      </c>
      <c r="C24" s="19"/>
      <c r="D24" s="638"/>
      <c r="E24" s="639">
        <v>20</v>
      </c>
      <c r="F24" s="615">
        <f t="shared" si="3"/>
        <v>10073</v>
      </c>
      <c r="G24" s="443">
        <v>9627</v>
      </c>
      <c r="H24" s="442"/>
      <c r="I24" s="439">
        <v>446</v>
      </c>
      <c r="J24" s="626"/>
      <c r="K24" s="626"/>
      <c r="L24" s="439"/>
      <c r="M24" s="439"/>
      <c r="N24" s="437"/>
      <c r="O24" s="74"/>
      <c r="P24" s="248"/>
      <c r="Q24" s="930"/>
      <c r="R24" s="74"/>
      <c r="S24" s="589">
        <v>15490</v>
      </c>
      <c r="T24" s="303"/>
      <c r="U24" s="640">
        <v>17885</v>
      </c>
      <c r="V24" s="293">
        <v>28443.219730000001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757">
        <f t="shared" si="3"/>
        <v>54712</v>
      </c>
      <c r="G25" s="330">
        <v>47613</v>
      </c>
      <c r="H25" s="322"/>
      <c r="I25" s="332">
        <v>7099</v>
      </c>
      <c r="J25" s="332"/>
      <c r="K25" s="332"/>
      <c r="L25" s="332"/>
      <c r="M25" s="332"/>
      <c r="N25" s="581"/>
      <c r="O25" s="899"/>
      <c r="P25" s="320"/>
      <c r="Q25" s="931"/>
      <c r="R25" s="960"/>
      <c r="S25" s="320">
        <v>40963</v>
      </c>
      <c r="T25" s="164"/>
      <c r="U25" s="320">
        <v>86027</v>
      </c>
      <c r="V25" s="320">
        <v>53408.040979999998</v>
      </c>
    </row>
    <row r="26" spans="1:22" s="14" customFormat="1" ht="11.4" x14ac:dyDescent="0.2">
      <c r="A26" s="11"/>
      <c r="B26" s="638" t="s">
        <v>44</v>
      </c>
      <c r="C26" s="19"/>
      <c r="D26" s="638"/>
      <c r="E26" s="639">
        <v>22</v>
      </c>
      <c r="F26" s="615">
        <f t="shared" si="3"/>
        <v>22797</v>
      </c>
      <c r="G26" s="443">
        <v>22067</v>
      </c>
      <c r="H26" s="442"/>
      <c r="I26" s="439">
        <v>730</v>
      </c>
      <c r="J26" s="626"/>
      <c r="K26" s="626"/>
      <c r="L26" s="439"/>
      <c r="M26" s="439"/>
      <c r="N26" s="437"/>
      <c r="O26" s="74"/>
      <c r="P26" s="248"/>
      <c r="Q26" s="930"/>
      <c r="R26" s="74"/>
      <c r="S26" s="589">
        <v>18798</v>
      </c>
      <c r="T26" s="303"/>
      <c r="U26" s="640">
        <v>15410</v>
      </c>
      <c r="V26" s="293">
        <v>8304.2311699999991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3"/>
        <v>17000</v>
      </c>
      <c r="G27" s="443">
        <v>17000</v>
      </c>
      <c r="H27" s="442"/>
      <c r="I27" s="439"/>
      <c r="J27" s="626"/>
      <c r="K27" s="626"/>
      <c r="L27" s="439"/>
      <c r="M27" s="439"/>
      <c r="N27" s="437"/>
      <c r="O27" s="74"/>
      <c r="P27" s="248"/>
      <c r="Q27" s="930"/>
      <c r="R27" s="74"/>
      <c r="S27" s="589">
        <v>19137</v>
      </c>
      <c r="T27" s="303"/>
      <c r="U27" s="74">
        <v>17000</v>
      </c>
      <c r="V27" s="293">
        <v>19938.952700000002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336246</v>
      </c>
      <c r="G28" s="309">
        <f t="shared" ref="G28:S28" si="4">SUM(G29:G43)</f>
        <v>327459</v>
      </c>
      <c r="H28" s="440">
        <f t="shared" si="4"/>
        <v>0</v>
      </c>
      <c r="I28" s="161">
        <f t="shared" si="4"/>
        <v>8787</v>
      </c>
      <c r="J28" s="616">
        <f t="shared" si="4"/>
        <v>0</v>
      </c>
      <c r="K28" s="616">
        <f t="shared" si="4"/>
        <v>0</v>
      </c>
      <c r="L28" s="161">
        <f t="shared" si="4"/>
        <v>0</v>
      </c>
      <c r="M28" s="161">
        <f t="shared" si="4"/>
        <v>0</v>
      </c>
      <c r="N28" s="251">
        <f>SUM(N29:N43)</f>
        <v>0</v>
      </c>
      <c r="O28" s="117">
        <f t="shared" si="4"/>
        <v>0</v>
      </c>
      <c r="P28" s="117">
        <f t="shared" si="4"/>
        <v>0</v>
      </c>
      <c r="Q28" s="617">
        <f t="shared" si="4"/>
        <v>0</v>
      </c>
      <c r="R28" s="434">
        <f t="shared" si="4"/>
        <v>0</v>
      </c>
      <c r="S28" s="117">
        <f t="shared" si="4"/>
        <v>324014</v>
      </c>
      <c r="T28" s="303"/>
      <c r="U28" s="117">
        <f>SUM(U29:U43)</f>
        <v>352065</v>
      </c>
      <c r="V28" s="117">
        <f>SUM(V29:V43)</f>
        <v>320056.07486999995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176612</v>
      </c>
      <c r="G29" s="764">
        <v>176612</v>
      </c>
      <c r="H29" s="441"/>
      <c r="I29" s="436"/>
      <c r="J29" s="618"/>
      <c r="K29" s="618"/>
      <c r="L29" s="436"/>
      <c r="M29" s="436"/>
      <c r="N29" s="435"/>
      <c r="O29" s="118"/>
      <c r="P29" s="619"/>
      <c r="Q29" s="630"/>
      <c r="R29" s="118"/>
      <c r="S29" s="589">
        <v>168382</v>
      </c>
      <c r="T29" s="303"/>
      <c r="U29" s="74">
        <v>169190</v>
      </c>
      <c r="V29" s="293">
        <v>163996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5">SUM(G30:N30)</f>
        <v>0</v>
      </c>
      <c r="G30" s="432"/>
      <c r="H30" s="249"/>
      <c r="I30" s="73"/>
      <c r="J30" s="187"/>
      <c r="K30" s="187"/>
      <c r="L30" s="73"/>
      <c r="M30" s="73"/>
      <c r="N30" s="291"/>
      <c r="O30" s="250"/>
      <c r="P30" s="629"/>
      <c r="Q30" s="630"/>
      <c r="R30" s="250"/>
      <c r="S30" s="589"/>
      <c r="T30" s="303"/>
      <c r="U30" s="74">
        <v>0</v>
      </c>
      <c r="V30" s="293"/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5"/>
        <v>0</v>
      </c>
      <c r="G31" s="432"/>
      <c r="H31" s="249"/>
      <c r="I31" s="73"/>
      <c r="J31" s="187"/>
      <c r="K31" s="187"/>
      <c r="L31" s="73"/>
      <c r="M31" s="73"/>
      <c r="N31" s="291"/>
      <c r="O31" s="250"/>
      <c r="P31" s="629"/>
      <c r="Q31" s="630"/>
      <c r="R31" s="250"/>
      <c r="S31" s="589"/>
      <c r="T31" s="303"/>
      <c r="U31" s="74">
        <v>0</v>
      </c>
      <c r="V31" s="293"/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5"/>
        <v>3615</v>
      </c>
      <c r="G32" s="432">
        <v>3615</v>
      </c>
      <c r="H32" s="249"/>
      <c r="I32" s="73"/>
      <c r="J32" s="187"/>
      <c r="K32" s="187"/>
      <c r="L32" s="73"/>
      <c r="M32" s="73"/>
      <c r="N32" s="291"/>
      <c r="O32" s="250"/>
      <c r="P32" s="629"/>
      <c r="Q32" s="630"/>
      <c r="R32" s="250"/>
      <c r="S32" s="589">
        <v>1400</v>
      </c>
      <c r="T32" s="303"/>
      <c r="U32" s="74">
        <v>915</v>
      </c>
      <c r="V32" s="293">
        <v>2784.1962400000002</v>
      </c>
    </row>
    <row r="33" spans="1:22" s="14" customFormat="1" ht="11.4" x14ac:dyDescent="0.2">
      <c r="A33" s="11"/>
      <c r="B33" s="19" t="s">
        <v>51</v>
      </c>
      <c r="C33" s="19"/>
      <c r="D33" s="19"/>
      <c r="E33" s="21">
        <v>29</v>
      </c>
      <c r="F33" s="74">
        <f t="shared" si="5"/>
        <v>0</v>
      </c>
      <c r="G33" s="432"/>
      <c r="H33" s="249"/>
      <c r="I33" s="73"/>
      <c r="J33" s="187"/>
      <c r="K33" s="187"/>
      <c r="L33" s="73"/>
      <c r="M33" s="73"/>
      <c r="N33" s="291"/>
      <c r="O33" s="250"/>
      <c r="P33" s="629"/>
      <c r="Q33" s="630"/>
      <c r="R33" s="250"/>
      <c r="S33" s="589"/>
      <c r="T33" s="303"/>
      <c r="U33" s="74">
        <v>0</v>
      </c>
      <c r="V33" s="293"/>
    </row>
    <row r="34" spans="1:22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5"/>
        <v>365</v>
      </c>
      <c r="G34" s="432">
        <v>365</v>
      </c>
      <c r="H34" s="249"/>
      <c r="I34" s="73"/>
      <c r="J34" s="187"/>
      <c r="K34" s="187"/>
      <c r="L34" s="73"/>
      <c r="M34" s="73"/>
      <c r="N34" s="291"/>
      <c r="O34" s="250"/>
      <c r="P34" s="286"/>
      <c r="Q34" s="630"/>
      <c r="R34" s="250"/>
      <c r="S34" s="589">
        <v>379</v>
      </c>
      <c r="T34" s="303"/>
      <c r="U34" s="74">
        <v>379</v>
      </c>
      <c r="V34" s="293">
        <v>399</v>
      </c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5"/>
        <v>0</v>
      </c>
      <c r="G35" s="330"/>
      <c r="H35" s="322"/>
      <c r="I35" s="332"/>
      <c r="J35" s="332"/>
      <c r="K35" s="332"/>
      <c r="L35" s="332"/>
      <c r="M35" s="332"/>
      <c r="N35" s="581"/>
      <c r="O35" s="899"/>
      <c r="P35" s="320"/>
      <c r="Q35" s="931"/>
      <c r="R35" s="960"/>
      <c r="S35" s="320"/>
      <c r="T35" s="164"/>
      <c r="U35" s="320">
        <v>0</v>
      </c>
      <c r="V35" s="320">
        <v>765.49361999999996</v>
      </c>
    </row>
    <row r="36" spans="1:22" s="14" customFormat="1" ht="11.4" x14ac:dyDescent="0.2">
      <c r="A36" s="11"/>
      <c r="B36" s="638" t="s">
        <v>53</v>
      </c>
      <c r="C36" s="638"/>
      <c r="D36" s="19"/>
      <c r="E36" s="639">
        <v>32</v>
      </c>
      <c r="F36" s="74">
        <f t="shared" si="5"/>
        <v>0</v>
      </c>
      <c r="G36" s="432"/>
      <c r="H36" s="249"/>
      <c r="I36" s="893"/>
      <c r="J36" s="187"/>
      <c r="K36" s="187"/>
      <c r="L36" s="73"/>
      <c r="M36" s="73"/>
      <c r="N36" s="291"/>
      <c r="O36" s="250"/>
      <c r="P36" s="629"/>
      <c r="Q36" s="630"/>
      <c r="R36" s="250"/>
      <c r="S36" s="589"/>
      <c r="T36" s="303"/>
      <c r="U36" s="640">
        <v>0</v>
      </c>
      <c r="V36" s="293">
        <v>16.18731</v>
      </c>
    </row>
    <row r="37" spans="1:22" s="14" customFormat="1" ht="11.4" x14ac:dyDescent="0.2">
      <c r="A37" s="11"/>
      <c r="B37" s="638" t="s">
        <v>128</v>
      </c>
      <c r="C37" s="638"/>
      <c r="D37" s="19"/>
      <c r="E37" s="639">
        <v>33</v>
      </c>
      <c r="F37" s="74">
        <f t="shared" si="5"/>
        <v>8213</v>
      </c>
      <c r="G37" s="460">
        <v>7701</v>
      </c>
      <c r="H37" s="249"/>
      <c r="I37" s="893">
        <v>512</v>
      </c>
      <c r="J37" s="187"/>
      <c r="K37" s="187"/>
      <c r="L37" s="73"/>
      <c r="M37" s="73"/>
      <c r="N37" s="291"/>
      <c r="O37" s="250"/>
      <c r="P37" s="629"/>
      <c r="Q37" s="630"/>
      <c r="R37" s="250"/>
      <c r="S37" s="589">
        <v>10500</v>
      </c>
      <c r="T37" s="303"/>
      <c r="U37" s="640">
        <v>9411</v>
      </c>
      <c r="V37" s="293">
        <v>5502.4044700000004</v>
      </c>
    </row>
    <row r="38" spans="1:22" s="14" customFormat="1" ht="11.4" x14ac:dyDescent="0.2">
      <c r="A38" s="11"/>
      <c r="B38" s="638" t="s">
        <v>55</v>
      </c>
      <c r="C38" s="638"/>
      <c r="D38" s="19"/>
      <c r="E38" s="639">
        <v>34</v>
      </c>
      <c r="F38" s="74">
        <f t="shared" si="5"/>
        <v>10073</v>
      </c>
      <c r="G38" s="432">
        <v>9627</v>
      </c>
      <c r="H38" s="249"/>
      <c r="I38" s="73">
        <v>446</v>
      </c>
      <c r="J38" s="187"/>
      <c r="K38" s="187"/>
      <c r="L38" s="73"/>
      <c r="M38" s="73"/>
      <c r="N38" s="291"/>
      <c r="O38" s="250"/>
      <c r="P38" s="629"/>
      <c r="Q38" s="630"/>
      <c r="R38" s="250"/>
      <c r="S38" s="589">
        <v>15490</v>
      </c>
      <c r="T38" s="303"/>
      <c r="U38" s="640">
        <v>17885</v>
      </c>
      <c r="V38" s="293">
        <v>28443.219730000001</v>
      </c>
    </row>
    <row r="39" spans="1:22" s="328" customFormat="1" ht="11.4" x14ac:dyDescent="0.2">
      <c r="A39" s="317"/>
      <c r="B39" s="318" t="s">
        <v>147</v>
      </c>
      <c r="C39" s="318"/>
      <c r="D39" s="318"/>
      <c r="E39" s="319">
        <v>35</v>
      </c>
      <c r="F39" s="757">
        <f t="shared" si="5"/>
        <v>54712</v>
      </c>
      <c r="G39" s="330">
        <v>47613</v>
      </c>
      <c r="H39" s="322"/>
      <c r="I39" s="332">
        <v>7099</v>
      </c>
      <c r="J39" s="332"/>
      <c r="K39" s="332"/>
      <c r="L39" s="332"/>
      <c r="M39" s="332"/>
      <c r="N39" s="581"/>
      <c r="O39" s="899"/>
      <c r="P39" s="320"/>
      <c r="Q39" s="931"/>
      <c r="R39" s="960"/>
      <c r="S39" s="320">
        <v>40963</v>
      </c>
      <c r="T39" s="164"/>
      <c r="U39" s="320">
        <v>86027</v>
      </c>
      <c r="V39" s="320">
        <v>53408.040979999998</v>
      </c>
    </row>
    <row r="40" spans="1:22" s="14" customFormat="1" ht="11.4" x14ac:dyDescent="0.2">
      <c r="A40" s="11"/>
      <c r="B40" s="638" t="s">
        <v>56</v>
      </c>
      <c r="C40" s="638"/>
      <c r="D40" s="19"/>
      <c r="E40" s="639">
        <v>36</v>
      </c>
      <c r="F40" s="74">
        <f t="shared" si="5"/>
        <v>22797</v>
      </c>
      <c r="G40" s="432">
        <v>22067</v>
      </c>
      <c r="H40" s="249"/>
      <c r="I40" s="73">
        <v>730</v>
      </c>
      <c r="J40" s="187"/>
      <c r="K40" s="187"/>
      <c r="L40" s="73"/>
      <c r="M40" s="73"/>
      <c r="N40" s="291"/>
      <c r="O40" s="250"/>
      <c r="P40" s="629"/>
      <c r="Q40" s="630"/>
      <c r="R40" s="250"/>
      <c r="S40" s="589">
        <v>18798</v>
      </c>
      <c r="T40" s="303"/>
      <c r="U40" s="640">
        <v>15410</v>
      </c>
      <c r="V40" s="293">
        <v>8304.2311699999991</v>
      </c>
    </row>
    <row r="41" spans="1:22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5"/>
        <v>41859</v>
      </c>
      <c r="G41" s="432">
        <v>41859</v>
      </c>
      <c r="H41" s="249"/>
      <c r="I41" s="73"/>
      <c r="J41" s="187"/>
      <c r="K41" s="187"/>
      <c r="L41" s="73"/>
      <c r="M41" s="73"/>
      <c r="N41" s="291"/>
      <c r="O41" s="250"/>
      <c r="P41" s="629"/>
      <c r="Q41" s="630"/>
      <c r="R41" s="250"/>
      <c r="S41" s="589">
        <v>37395</v>
      </c>
      <c r="T41" s="303"/>
      <c r="U41" s="74">
        <v>34848</v>
      </c>
      <c r="V41" s="293">
        <v>30267.96113</v>
      </c>
    </row>
    <row r="42" spans="1:22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5"/>
        <v>0</v>
      </c>
      <c r="G42" s="897"/>
      <c r="H42" s="249"/>
      <c r="I42" s="893"/>
      <c r="J42" s="187"/>
      <c r="K42" s="187"/>
      <c r="L42" s="73"/>
      <c r="M42" s="73"/>
      <c r="N42" s="291"/>
      <c r="O42" s="250"/>
      <c r="P42" s="629"/>
      <c r="Q42" s="630"/>
      <c r="R42" s="250"/>
      <c r="S42" s="589">
        <v>7174</v>
      </c>
      <c r="T42" s="303"/>
      <c r="U42" s="74">
        <v>0</v>
      </c>
      <c r="V42" s="293">
        <v>2480.5729999999999</v>
      </c>
    </row>
    <row r="43" spans="1:22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5"/>
        <v>18000</v>
      </c>
      <c r="G43" s="631">
        <v>18000</v>
      </c>
      <c r="H43" s="632"/>
      <c r="I43" s="582"/>
      <c r="J43" s="633"/>
      <c r="K43" s="633"/>
      <c r="L43" s="582"/>
      <c r="M43" s="582"/>
      <c r="N43" s="438"/>
      <c r="O43" s="120"/>
      <c r="P43" s="634"/>
      <c r="Q43" s="635"/>
      <c r="R43" s="74"/>
      <c r="S43" s="120">
        <v>23533</v>
      </c>
      <c r="T43" s="303"/>
      <c r="U43" s="120">
        <v>18000</v>
      </c>
      <c r="V43" s="608">
        <v>23688.767220000002</v>
      </c>
    </row>
    <row r="44" spans="1:22" s="14" customFormat="1" ht="12.75" customHeight="1" thickBot="1" x14ac:dyDescent="0.25">
      <c r="A44" s="27" t="s">
        <v>175</v>
      </c>
      <c r="B44" s="28"/>
      <c r="C44" s="28"/>
      <c r="D44" s="28"/>
      <c r="E44" s="17">
        <v>40</v>
      </c>
      <c r="F44" s="735">
        <f t="shared" ref="F44:R44" si="6">F29+F33+F37+F41+F42+F43-F6-F27</f>
        <v>1000.0089900000021</v>
      </c>
      <c r="G44" s="879">
        <f t="shared" si="6"/>
        <v>1000</v>
      </c>
      <c r="H44" s="762">
        <f t="shared" si="6"/>
        <v>0</v>
      </c>
      <c r="I44" s="880">
        <f t="shared" si="6"/>
        <v>8.9899999999829561E-3</v>
      </c>
      <c r="J44" s="880">
        <f t="shared" si="6"/>
        <v>0</v>
      </c>
      <c r="K44" s="880">
        <f t="shared" si="6"/>
        <v>0</v>
      </c>
      <c r="L44" s="880">
        <f t="shared" si="6"/>
        <v>0</v>
      </c>
      <c r="M44" s="880">
        <f t="shared" si="6"/>
        <v>0</v>
      </c>
      <c r="N44" s="880">
        <f t="shared" si="6"/>
        <v>0</v>
      </c>
      <c r="O44" s="735">
        <f t="shared" si="6"/>
        <v>0</v>
      </c>
      <c r="P44" s="881">
        <f t="shared" si="6"/>
        <v>0</v>
      </c>
      <c r="Q44" s="882">
        <f t="shared" si="6"/>
        <v>0</v>
      </c>
      <c r="R44" s="735">
        <f t="shared" si="6"/>
        <v>0</v>
      </c>
      <c r="S44" s="735">
        <f>S29+S33+S37+S41+S42+S43-S6-S27</f>
        <v>4408</v>
      </c>
      <c r="T44" s="164"/>
      <c r="U44" s="735">
        <f>U29+U33+U37+U41+U42+U43-U6-U27</f>
        <v>1000</v>
      </c>
      <c r="V44" s="735">
        <f>V29+V33+V37+V41+V42+V43-V6-V27</f>
        <v>3895.5256700000537</v>
      </c>
    </row>
    <row r="45" spans="1:22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S45" si="7">F28-F5</f>
        <v>1000.0089900000021</v>
      </c>
      <c r="G45" s="309">
        <f t="shared" si="7"/>
        <v>1000</v>
      </c>
      <c r="H45" s="440">
        <f t="shared" si="7"/>
        <v>0</v>
      </c>
      <c r="I45" s="161">
        <f t="shared" si="7"/>
        <v>8.9900000002671732E-3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>N28-N5</f>
        <v>0</v>
      </c>
      <c r="O45" s="117">
        <f t="shared" si="7"/>
        <v>0</v>
      </c>
      <c r="P45" s="117">
        <f t="shared" si="7"/>
        <v>0</v>
      </c>
      <c r="Q45" s="617">
        <f t="shared" si="7"/>
        <v>0</v>
      </c>
      <c r="R45" s="434">
        <f t="shared" si="7"/>
        <v>0</v>
      </c>
      <c r="S45" s="586">
        <f t="shared" si="7"/>
        <v>4408</v>
      </c>
      <c r="T45" s="303"/>
      <c r="U45" s="117">
        <f>U28-U5</f>
        <v>1000</v>
      </c>
      <c r="V45" s="586">
        <f>V28-V5</f>
        <v>3895.5256699999445</v>
      </c>
    </row>
    <row r="46" spans="1:22" x14ac:dyDescent="0.25">
      <c r="A46" s="570" t="s">
        <v>199</v>
      </c>
      <c r="C46" s="29"/>
      <c r="D46" s="29"/>
      <c r="E46" s="649"/>
      <c r="F46" s="649"/>
      <c r="G46" s="650"/>
      <c r="H46" s="645">
        <v>6875</v>
      </c>
      <c r="I46" s="645">
        <v>5989</v>
      </c>
      <c r="J46" s="645">
        <v>0</v>
      </c>
      <c r="K46" s="645">
        <v>6480</v>
      </c>
      <c r="L46" s="645">
        <v>1553</v>
      </c>
      <c r="M46" s="650"/>
      <c r="N46" s="752"/>
      <c r="O46" s="29"/>
      <c r="P46" s="29"/>
      <c r="S46" s="898"/>
      <c r="T46" s="898"/>
      <c r="U46" s="898"/>
      <c r="V46" s="898"/>
    </row>
    <row r="47" spans="1:22" x14ac:dyDescent="0.25">
      <c r="A47" s="570" t="s">
        <v>214</v>
      </c>
      <c r="C47" s="29"/>
      <c r="D47" s="29"/>
      <c r="E47" s="1453"/>
      <c r="F47" s="1453"/>
      <c r="G47" s="752"/>
      <c r="H47" s="753"/>
      <c r="I47" s="753"/>
      <c r="J47" s="753"/>
      <c r="K47" s="753"/>
      <c r="L47" s="753"/>
      <c r="M47" s="752"/>
      <c r="N47" s="752"/>
      <c r="O47" s="29"/>
      <c r="P47" s="29"/>
      <c r="S47" s="898"/>
      <c r="T47" s="898"/>
      <c r="U47" s="898"/>
      <c r="V47" s="898"/>
    </row>
    <row r="48" spans="1:22" s="29" customFormat="1" ht="24.75" customHeight="1" x14ac:dyDescent="0.25">
      <c r="A48" s="1593" t="s">
        <v>85</v>
      </c>
      <c r="B48" s="1593"/>
      <c r="C48" s="1593"/>
      <c r="D48" s="1593"/>
      <c r="E48" s="655"/>
      <c r="F48" s="717">
        <v>0</v>
      </c>
      <c r="G48" s="30"/>
    </row>
    <row r="49" spans="1:20" s="29" customFormat="1" ht="24.75" customHeight="1" x14ac:dyDescent="0.25">
      <c r="A49" s="1586" t="s">
        <v>158</v>
      </c>
      <c r="B49" s="1587"/>
      <c r="C49" s="1587"/>
      <c r="D49" s="1587"/>
      <c r="E49" s="1587"/>
      <c r="F49" s="718">
        <v>0</v>
      </c>
      <c r="G49" s="30"/>
    </row>
    <row r="50" spans="1:20" s="29" customFormat="1" ht="10.199999999999999" x14ac:dyDescent="0.2">
      <c r="C50" s="379"/>
      <c r="D50" s="379"/>
      <c r="E50" s="394"/>
      <c r="F50" s="379"/>
      <c r="G50" s="149"/>
      <c r="H50" s="150"/>
      <c r="I50" s="149"/>
      <c r="J50" s="149"/>
      <c r="K50" s="149"/>
      <c r="L50" s="149"/>
      <c r="M50" s="149"/>
      <c r="N50" s="149"/>
      <c r="O50" s="149"/>
      <c r="P50" s="149"/>
      <c r="Q50" s="241"/>
      <c r="R50" s="241"/>
      <c r="S50" s="150"/>
      <c r="T50" s="397"/>
    </row>
    <row r="51" spans="1:20" s="14" customFormat="1" ht="11.4" x14ac:dyDescent="0.2">
      <c r="C51" s="575"/>
      <c r="D51" s="575"/>
      <c r="E51" s="706"/>
      <c r="F51" s="707"/>
      <c r="G51" s="150"/>
      <c r="H51" s="150"/>
      <c r="I51" s="150"/>
      <c r="J51" s="150"/>
      <c r="K51" s="150"/>
      <c r="L51" s="150"/>
      <c r="M51" s="150"/>
      <c r="N51" s="150"/>
      <c r="O51" s="707"/>
      <c r="P51" s="708"/>
      <c r="Q51" s="709"/>
      <c r="R51" s="150"/>
      <c r="S51" s="704"/>
      <c r="T51" s="397"/>
    </row>
    <row r="52" spans="1:20" s="328" customFormat="1" ht="11.4" x14ac:dyDescent="0.2">
      <c r="A52" s="317"/>
      <c r="C52" s="728"/>
      <c r="D52" s="574"/>
      <c r="E52" s="729"/>
      <c r="F52" s="730"/>
      <c r="G52" s="731"/>
      <c r="H52" s="730"/>
      <c r="I52" s="730"/>
      <c r="J52" s="701"/>
      <c r="K52" s="701"/>
      <c r="L52" s="701"/>
      <c r="M52" s="701"/>
      <c r="N52" s="701"/>
      <c r="O52" s="701"/>
      <c r="P52" s="702"/>
      <c r="Q52" s="703"/>
      <c r="R52" s="701"/>
      <c r="S52" s="704"/>
      <c r="T52" s="303"/>
    </row>
    <row r="53" spans="1:20" x14ac:dyDescent="0.25">
      <c r="H53" s="153"/>
    </row>
    <row r="54" spans="1:20" x14ac:dyDescent="0.25">
      <c r="H54" s="153"/>
    </row>
    <row r="55" spans="1:20" x14ac:dyDescent="0.25">
      <c r="H55" s="153"/>
    </row>
  </sheetData>
  <mergeCells count="5">
    <mergeCell ref="A3:D3"/>
    <mergeCell ref="C4:D4"/>
    <mergeCell ref="A48:D48"/>
    <mergeCell ref="A49:E49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9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" style="34" hidden="1" customWidth="1"/>
    <col min="16" max="16" width="12.88671875" style="34" hidden="1" customWidth="1" collapsed="1"/>
    <col min="17" max="17" width="7.5546875" style="165" hidden="1" customWidth="1"/>
    <col min="18" max="18" width="10.109375" hidden="1" customWidth="1"/>
    <col min="19" max="19" width="10.44140625" style="453" customWidth="1" collapsed="1"/>
    <col min="20" max="20" width="2" style="397" customWidth="1"/>
    <col min="21" max="21" width="10.44140625" style="29" customWidth="1"/>
    <col min="22" max="22" width="10.44140625" style="4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95" t="s">
        <v>113</v>
      </c>
      <c r="S3" s="1458" t="s">
        <v>4</v>
      </c>
      <c r="T3" s="587"/>
      <c r="U3" s="1454" t="s">
        <v>0</v>
      </c>
      <c r="V3" s="1458" t="s">
        <v>4</v>
      </c>
    </row>
    <row r="4" spans="1:22" s="7" customFormat="1" ht="15" customHeight="1" thickBot="1" x14ac:dyDescent="0.3">
      <c r="A4" s="3" t="s">
        <v>109</v>
      </c>
      <c r="B4" s="4"/>
      <c r="C4" s="1600" t="s">
        <v>83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96"/>
      <c r="S4" s="1459">
        <v>2020</v>
      </c>
      <c r="T4" s="587"/>
      <c r="U4" s="1455">
        <v>2020</v>
      </c>
      <c r="V4" s="1459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55202</v>
      </c>
      <c r="G5" s="309">
        <f t="shared" si="0"/>
        <v>52702</v>
      </c>
      <c r="H5" s="440">
        <f t="shared" si="0"/>
        <v>1000</v>
      </c>
      <c r="I5" s="161">
        <f t="shared" si="0"/>
        <v>0</v>
      </c>
      <c r="J5" s="616">
        <f t="shared" si="0"/>
        <v>1500</v>
      </c>
      <c r="K5" s="616">
        <f t="shared" si="0"/>
        <v>0</v>
      </c>
      <c r="L5" s="161">
        <f t="shared" si="0"/>
        <v>0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53981</v>
      </c>
      <c r="T5" s="303"/>
      <c r="U5" s="117">
        <f>SUM(U7:U27)</f>
        <v>50027</v>
      </c>
      <c r="V5" s="586">
        <f>SUM(V7:V27)</f>
        <v>49651.037990000004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P6" si="1">SUM(F7:F17)</f>
        <v>48182</v>
      </c>
      <c r="G6" s="764">
        <f t="shared" si="1"/>
        <v>45682</v>
      </c>
      <c r="H6" s="441">
        <f t="shared" si="1"/>
        <v>1000</v>
      </c>
      <c r="I6" s="436">
        <f t="shared" si="1"/>
        <v>0</v>
      </c>
      <c r="J6" s="436">
        <f t="shared" si="1"/>
        <v>1500</v>
      </c>
      <c r="K6" s="436">
        <f>SUM(K7:K17)</f>
        <v>0</v>
      </c>
      <c r="L6" s="436">
        <f t="shared" si="1"/>
        <v>0</v>
      </c>
      <c r="M6" s="436">
        <f t="shared" si="1"/>
        <v>0</v>
      </c>
      <c r="N6" s="436">
        <f>SUM(N7:N17)</f>
        <v>0</v>
      </c>
      <c r="O6" s="118">
        <f>SUM(O7:O17)</f>
        <v>0</v>
      </c>
      <c r="P6" s="619">
        <f t="shared" si="1"/>
        <v>0</v>
      </c>
      <c r="Q6" s="620">
        <f>IF(F6=0,0,P6/F6)</f>
        <v>0</v>
      </c>
      <c r="R6" s="118">
        <f>SUM(R7:R17)</f>
        <v>0</v>
      </c>
      <c r="S6" s="118">
        <f t="shared" ref="S6" si="2">SUM(S7:S17)</f>
        <v>43630</v>
      </c>
      <c r="T6" s="303"/>
      <c r="U6" s="118">
        <v>43749</v>
      </c>
      <c r="V6" s="118">
        <v>41446.66173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33802</v>
      </c>
      <c r="G7" s="312">
        <v>31950</v>
      </c>
      <c r="H7" s="56">
        <v>740</v>
      </c>
      <c r="I7" s="57">
        <v>0</v>
      </c>
      <c r="J7" s="189">
        <v>1112</v>
      </c>
      <c r="K7" s="189"/>
      <c r="L7" s="57"/>
      <c r="M7" s="57"/>
      <c r="N7" s="58"/>
      <c r="O7" s="59"/>
      <c r="P7" s="244"/>
      <c r="Q7" s="245"/>
      <c r="R7" s="420"/>
      <c r="S7" s="588">
        <v>31169</v>
      </c>
      <c r="T7" s="573"/>
      <c r="U7" s="59">
        <v>29630</v>
      </c>
      <c r="V7" s="736">
        <v>29713.275109999999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3">SUM(G8:N8)</f>
        <v>850</v>
      </c>
      <c r="G8" s="312">
        <v>850</v>
      </c>
      <c r="H8" s="56">
        <v>0</v>
      </c>
      <c r="I8" s="57">
        <v>0</v>
      </c>
      <c r="J8" s="189">
        <v>0</v>
      </c>
      <c r="K8" s="189"/>
      <c r="L8" s="57"/>
      <c r="M8" s="57"/>
      <c r="N8" s="58"/>
      <c r="O8" s="59"/>
      <c r="P8" s="244"/>
      <c r="Q8" s="245"/>
      <c r="R8" s="420"/>
      <c r="S8" s="588">
        <v>1058</v>
      </c>
      <c r="T8" s="573"/>
      <c r="U8" s="59">
        <v>1647</v>
      </c>
      <c r="V8" s="736">
        <v>1569.4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3"/>
        <v>11830</v>
      </c>
      <c r="G9" s="312">
        <v>11182</v>
      </c>
      <c r="H9" s="155">
        <v>260</v>
      </c>
      <c r="I9" s="57">
        <v>0</v>
      </c>
      <c r="J9" s="189">
        <v>388</v>
      </c>
      <c r="K9" s="189"/>
      <c r="L9" s="57"/>
      <c r="M9" s="57"/>
      <c r="N9" s="58"/>
      <c r="O9" s="59"/>
      <c r="P9" s="244"/>
      <c r="Q9" s="245"/>
      <c r="R9" s="420"/>
      <c r="S9" s="588">
        <v>10966</v>
      </c>
      <c r="T9" s="573"/>
      <c r="U9" s="59">
        <v>10372</v>
      </c>
      <c r="V9" s="736">
        <v>10587.136359999999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3"/>
        <v>200</v>
      </c>
      <c r="G10" s="312">
        <v>200</v>
      </c>
      <c r="H10" s="56">
        <v>0</v>
      </c>
      <c r="I10" s="57">
        <v>0</v>
      </c>
      <c r="J10" s="189">
        <v>0</v>
      </c>
      <c r="K10" s="189"/>
      <c r="L10" s="57"/>
      <c r="M10" s="57"/>
      <c r="N10" s="58"/>
      <c r="O10" s="59"/>
      <c r="P10" s="244"/>
      <c r="Q10" s="245"/>
      <c r="R10" s="59"/>
      <c r="S10" s="588">
        <v>188</v>
      </c>
      <c r="T10" s="573"/>
      <c r="U10" s="59">
        <v>270</v>
      </c>
      <c r="V10" s="736">
        <v>229.93979999999999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3"/>
        <v>50</v>
      </c>
      <c r="G11" s="312">
        <v>50</v>
      </c>
      <c r="H11" s="56">
        <v>0</v>
      </c>
      <c r="I11" s="57">
        <v>0</v>
      </c>
      <c r="J11" s="189">
        <v>0</v>
      </c>
      <c r="K11" s="189"/>
      <c r="L11" s="57"/>
      <c r="M11" s="57"/>
      <c r="N11" s="58"/>
      <c r="O11" s="59"/>
      <c r="P11" s="244"/>
      <c r="Q11" s="245"/>
      <c r="R11" s="59"/>
      <c r="S11" s="588">
        <v>29</v>
      </c>
      <c r="T11" s="573"/>
      <c r="U11" s="59">
        <v>90</v>
      </c>
      <c r="V11" s="736">
        <v>49.584040000000002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3"/>
        <v>350</v>
      </c>
      <c r="G12" s="312">
        <v>350</v>
      </c>
      <c r="H12" s="56">
        <v>0</v>
      </c>
      <c r="I12" s="57">
        <v>0</v>
      </c>
      <c r="J12" s="189">
        <v>0</v>
      </c>
      <c r="K12" s="189"/>
      <c r="L12" s="57"/>
      <c r="M12" s="57"/>
      <c r="N12" s="58"/>
      <c r="O12" s="59"/>
      <c r="P12" s="244"/>
      <c r="Q12" s="245"/>
      <c r="R12" s="59"/>
      <c r="S12" s="588">
        <v>292</v>
      </c>
      <c r="T12" s="573"/>
      <c r="U12" s="59">
        <v>290</v>
      </c>
      <c r="V12" s="736">
        <v>240.7226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3"/>
        <v>900</v>
      </c>
      <c r="G13" s="312">
        <v>900</v>
      </c>
      <c r="H13" s="56">
        <v>0</v>
      </c>
      <c r="I13" s="57">
        <v>0</v>
      </c>
      <c r="J13" s="189">
        <v>0</v>
      </c>
      <c r="K13" s="189"/>
      <c r="L13" s="57"/>
      <c r="M13" s="57"/>
      <c r="N13" s="58"/>
      <c r="O13" s="59"/>
      <c r="P13" s="244"/>
      <c r="Q13" s="245"/>
      <c r="R13" s="59"/>
      <c r="S13" s="588">
        <v>839</v>
      </c>
      <c r="T13" s="573"/>
      <c r="U13" s="59">
        <v>900</v>
      </c>
      <c r="V13" s="736">
        <v>957.84428000000003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3"/>
        <v>100</v>
      </c>
      <c r="G14" s="312">
        <v>100</v>
      </c>
      <c r="H14" s="56">
        <v>0</v>
      </c>
      <c r="I14" s="57">
        <v>0</v>
      </c>
      <c r="J14" s="189">
        <v>0</v>
      </c>
      <c r="K14" s="189"/>
      <c r="L14" s="57"/>
      <c r="M14" s="57"/>
      <c r="N14" s="58"/>
      <c r="O14" s="59"/>
      <c r="P14" s="244"/>
      <c r="Q14" s="245"/>
      <c r="R14" s="59"/>
      <c r="S14" s="588">
        <v>38</v>
      </c>
      <c r="T14" s="573"/>
      <c r="U14" s="59">
        <v>350</v>
      </c>
      <c r="V14" s="736">
        <v>248.50644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3"/>
        <v>0</v>
      </c>
      <c r="G15" s="312">
        <v>0</v>
      </c>
      <c r="H15" s="56">
        <v>0</v>
      </c>
      <c r="I15" s="57">
        <v>0</v>
      </c>
      <c r="J15" s="189">
        <v>0</v>
      </c>
      <c r="K15" s="189"/>
      <c r="L15" s="57"/>
      <c r="M15" s="57"/>
      <c r="N15" s="58"/>
      <c r="O15" s="59"/>
      <c r="P15" s="244"/>
      <c r="Q15" s="245"/>
      <c r="R15" s="420"/>
      <c r="S15" s="588">
        <v>372</v>
      </c>
      <c r="T15" s="573"/>
      <c r="U15" s="59">
        <v>0</v>
      </c>
      <c r="V15" s="736">
        <v>348.33499999999998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3"/>
        <v>0</v>
      </c>
      <c r="G16" s="622">
        <v>0</v>
      </c>
      <c r="H16" s="56">
        <v>0</v>
      </c>
      <c r="I16" s="57">
        <v>0</v>
      </c>
      <c r="J16" s="189">
        <v>0</v>
      </c>
      <c r="K16" s="189"/>
      <c r="L16" s="57"/>
      <c r="M16" s="57"/>
      <c r="N16" s="58"/>
      <c r="O16" s="59"/>
      <c r="P16" s="244"/>
      <c r="Q16" s="245"/>
      <c r="R16" s="59"/>
      <c r="S16" s="588">
        <v>0</v>
      </c>
      <c r="T16" s="573"/>
      <c r="U16" s="59">
        <v>0</v>
      </c>
      <c r="V16" s="736">
        <v>0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3"/>
        <v>100</v>
      </c>
      <c r="G17" s="884">
        <v>100</v>
      </c>
      <c r="H17" s="909">
        <v>0</v>
      </c>
      <c r="I17" s="733">
        <v>0</v>
      </c>
      <c r="J17" s="910">
        <v>0</v>
      </c>
      <c r="K17" s="910"/>
      <c r="L17" s="733"/>
      <c r="M17" s="733"/>
      <c r="N17" s="911"/>
      <c r="O17" s="193"/>
      <c r="P17" s="912"/>
      <c r="Q17" s="913"/>
      <c r="R17" s="193"/>
      <c r="S17" s="914">
        <v>-1321</v>
      </c>
      <c r="T17" s="573"/>
      <c r="U17" s="667">
        <v>200</v>
      </c>
      <c r="V17" s="737">
        <v>-2498.0819000000001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3"/>
        <v>0</v>
      </c>
      <c r="G18" s="686">
        <v>0</v>
      </c>
      <c r="H18" s="687">
        <v>0</v>
      </c>
      <c r="I18" s="688">
        <v>0</v>
      </c>
      <c r="J18" s="689">
        <v>0</v>
      </c>
      <c r="K18" s="689"/>
      <c r="L18" s="688"/>
      <c r="M18" s="688"/>
      <c r="N18" s="690"/>
      <c r="O18" s="673"/>
      <c r="P18" s="691"/>
      <c r="Q18" s="929"/>
      <c r="R18" s="673"/>
      <c r="S18" s="681">
        <v>0</v>
      </c>
      <c r="T18" s="303"/>
      <c r="U18" s="673">
        <v>0</v>
      </c>
      <c r="V18" s="738">
        <v>0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3"/>
        <v>0</v>
      </c>
      <c r="G19" s="443">
        <v>0</v>
      </c>
      <c r="H19" s="442">
        <v>0</v>
      </c>
      <c r="I19" s="439">
        <v>0</v>
      </c>
      <c r="J19" s="626">
        <v>0</v>
      </c>
      <c r="K19" s="626"/>
      <c r="L19" s="439"/>
      <c r="M19" s="439"/>
      <c r="N19" s="437"/>
      <c r="O19" s="74"/>
      <c r="P19" s="248"/>
      <c r="Q19" s="930"/>
      <c r="R19" s="74"/>
      <c r="S19" s="589">
        <v>0</v>
      </c>
      <c r="T19" s="303"/>
      <c r="U19" s="74">
        <v>0</v>
      </c>
      <c r="V19" s="739">
        <v>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3"/>
        <v>539</v>
      </c>
      <c r="G20" s="443">
        <v>539</v>
      </c>
      <c r="H20" s="442">
        <v>0</v>
      </c>
      <c r="I20" s="439">
        <v>0</v>
      </c>
      <c r="J20" s="626">
        <v>0</v>
      </c>
      <c r="K20" s="626"/>
      <c r="L20" s="439"/>
      <c r="M20" s="439"/>
      <c r="N20" s="437"/>
      <c r="O20" s="74"/>
      <c r="P20" s="248"/>
      <c r="Q20" s="930"/>
      <c r="R20" s="74"/>
      <c r="S20" s="589">
        <v>1283</v>
      </c>
      <c r="T20" s="303"/>
      <c r="U20" s="74">
        <v>1478</v>
      </c>
      <c r="V20" s="739">
        <v>1777.433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3"/>
        <v>0</v>
      </c>
      <c r="G21" s="443">
        <v>0</v>
      </c>
      <c r="H21" s="442">
        <v>0</v>
      </c>
      <c r="I21" s="439">
        <v>0</v>
      </c>
      <c r="J21" s="626">
        <v>0</v>
      </c>
      <c r="K21" s="626"/>
      <c r="L21" s="439"/>
      <c r="M21" s="439"/>
      <c r="N21" s="437"/>
      <c r="O21" s="74"/>
      <c r="P21" s="248"/>
      <c r="Q21" s="930"/>
      <c r="R21" s="74"/>
      <c r="S21" s="589">
        <v>0</v>
      </c>
      <c r="T21" s="303"/>
      <c r="U21" s="74">
        <v>0</v>
      </c>
      <c r="V21" s="739">
        <v>0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3"/>
        <v>2589</v>
      </c>
      <c r="G22" s="330">
        <v>2589</v>
      </c>
      <c r="H22" s="322">
        <v>0</v>
      </c>
      <c r="I22" s="332">
        <v>0</v>
      </c>
      <c r="J22" s="332">
        <v>0</v>
      </c>
      <c r="K22" s="332"/>
      <c r="L22" s="332"/>
      <c r="M22" s="332"/>
      <c r="N22" s="581"/>
      <c r="O22" s="899"/>
      <c r="P22" s="320"/>
      <c r="Q22" s="931"/>
      <c r="R22" s="960"/>
      <c r="S22" s="320">
        <v>3410</v>
      </c>
      <c r="T22" s="164"/>
      <c r="U22" s="320">
        <v>2706</v>
      </c>
      <c r="V22" s="320">
        <v>3845.6170999999999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615">
        <f t="shared" si="3"/>
        <v>1120</v>
      </c>
      <c r="G23" s="443">
        <v>1120</v>
      </c>
      <c r="H23" s="442">
        <v>0</v>
      </c>
      <c r="I23" s="439">
        <v>0</v>
      </c>
      <c r="J23" s="626">
        <v>0</v>
      </c>
      <c r="K23" s="626"/>
      <c r="L23" s="439"/>
      <c r="M23" s="439"/>
      <c r="N23" s="437"/>
      <c r="O23" s="74"/>
      <c r="P23" s="248"/>
      <c r="Q23" s="930"/>
      <c r="R23" s="74"/>
      <c r="S23" s="589">
        <v>3143</v>
      </c>
      <c r="T23" s="303"/>
      <c r="U23" s="74">
        <v>615</v>
      </c>
      <c r="V23" s="739">
        <v>943.64159999999993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615">
        <f t="shared" si="3"/>
        <v>0</v>
      </c>
      <c r="G24" s="443">
        <v>0</v>
      </c>
      <c r="H24" s="442">
        <v>0</v>
      </c>
      <c r="I24" s="439">
        <v>0</v>
      </c>
      <c r="J24" s="626">
        <v>0</v>
      </c>
      <c r="K24" s="626"/>
      <c r="L24" s="439"/>
      <c r="M24" s="439"/>
      <c r="N24" s="437"/>
      <c r="O24" s="74"/>
      <c r="P24" s="248"/>
      <c r="Q24" s="930"/>
      <c r="R24" s="74"/>
      <c r="S24" s="589">
        <v>0</v>
      </c>
      <c r="T24" s="303"/>
      <c r="U24" s="74">
        <v>0</v>
      </c>
      <c r="V24" s="739">
        <v>0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757">
        <f t="shared" si="3"/>
        <v>2769</v>
      </c>
      <c r="G25" s="330">
        <v>2769</v>
      </c>
      <c r="H25" s="322">
        <v>0</v>
      </c>
      <c r="I25" s="332">
        <v>0</v>
      </c>
      <c r="J25" s="332">
        <v>0</v>
      </c>
      <c r="K25" s="332"/>
      <c r="L25" s="332"/>
      <c r="M25" s="332"/>
      <c r="N25" s="581"/>
      <c r="O25" s="899"/>
      <c r="P25" s="320"/>
      <c r="Q25" s="931"/>
      <c r="R25" s="960"/>
      <c r="S25" s="320">
        <v>2507</v>
      </c>
      <c r="T25" s="164"/>
      <c r="U25" s="320">
        <v>1477</v>
      </c>
      <c r="V25" s="320">
        <v>1625.66625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615">
        <f t="shared" si="3"/>
        <v>0</v>
      </c>
      <c r="G26" s="443">
        <v>0</v>
      </c>
      <c r="H26" s="442">
        <v>0</v>
      </c>
      <c r="I26" s="439">
        <v>0</v>
      </c>
      <c r="J26" s="626">
        <v>0</v>
      </c>
      <c r="K26" s="626"/>
      <c r="L26" s="439"/>
      <c r="M26" s="439"/>
      <c r="N26" s="437"/>
      <c r="O26" s="74"/>
      <c r="P26" s="248"/>
      <c r="Q26" s="930"/>
      <c r="R26" s="74"/>
      <c r="S26" s="589">
        <v>0</v>
      </c>
      <c r="T26" s="303"/>
      <c r="U26" s="74">
        <v>0</v>
      </c>
      <c r="V26" s="739">
        <v>0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3"/>
        <v>3</v>
      </c>
      <c r="G27" s="443">
        <v>3</v>
      </c>
      <c r="H27" s="442">
        <v>0</v>
      </c>
      <c r="I27" s="439">
        <v>0</v>
      </c>
      <c r="J27" s="626">
        <v>0</v>
      </c>
      <c r="K27" s="626"/>
      <c r="L27" s="439"/>
      <c r="M27" s="439"/>
      <c r="N27" s="437"/>
      <c r="O27" s="74"/>
      <c r="P27" s="248"/>
      <c r="Q27" s="930"/>
      <c r="R27" s="74"/>
      <c r="S27" s="589">
        <v>8</v>
      </c>
      <c r="T27" s="303"/>
      <c r="U27" s="74">
        <v>2</v>
      </c>
      <c r="V27" s="739">
        <v>12.01831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55319</v>
      </c>
      <c r="G28" s="309">
        <f t="shared" ref="G28:M28" si="4">SUM(G29:G43)</f>
        <v>52819</v>
      </c>
      <c r="H28" s="440">
        <f t="shared" si="4"/>
        <v>1000</v>
      </c>
      <c r="I28" s="161">
        <f t="shared" si="4"/>
        <v>0</v>
      </c>
      <c r="J28" s="616">
        <f t="shared" si="4"/>
        <v>1500</v>
      </c>
      <c r="K28" s="616">
        <f t="shared" si="4"/>
        <v>0</v>
      </c>
      <c r="L28" s="161">
        <f t="shared" si="4"/>
        <v>0</v>
      </c>
      <c r="M28" s="161">
        <f t="shared" si="4"/>
        <v>0</v>
      </c>
      <c r="N28" s="251">
        <f>SUM(N29:N43)</f>
        <v>0</v>
      </c>
      <c r="O28" s="117">
        <f>SUM(O29:O43)</f>
        <v>0</v>
      </c>
      <c r="P28" s="117">
        <f>SUM(P29:P43)</f>
        <v>0</v>
      </c>
      <c r="Q28" s="617">
        <f>IF(F28=0,0,P28/F28)</f>
        <v>0</v>
      </c>
      <c r="R28" s="434">
        <f>SUM(R29:R43)</f>
        <v>0</v>
      </c>
      <c r="S28" s="117">
        <f>SUM(S29:S43)</f>
        <v>55858</v>
      </c>
      <c r="T28" s="303"/>
      <c r="U28" s="117">
        <f>SUM(U29:U43)</f>
        <v>50248</v>
      </c>
      <c r="V28" s="117">
        <f>SUM(V29:V43)</f>
        <v>50407.528200000008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42900</v>
      </c>
      <c r="G29" s="764">
        <v>42900</v>
      </c>
      <c r="H29" s="441">
        <v>0</v>
      </c>
      <c r="I29" s="436">
        <v>0</v>
      </c>
      <c r="J29" s="618">
        <v>0</v>
      </c>
      <c r="K29" s="618"/>
      <c r="L29" s="436"/>
      <c r="M29" s="436"/>
      <c r="N29" s="435"/>
      <c r="O29" s="118"/>
      <c r="P29" s="619"/>
      <c r="Q29" s="630"/>
      <c r="R29" s="118"/>
      <c r="S29" s="589">
        <v>40616</v>
      </c>
      <c r="T29" s="303"/>
      <c r="U29" s="74">
        <v>40072</v>
      </c>
      <c r="V29" s="739">
        <v>38351.87139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5">SUM(G30:N30)</f>
        <v>0</v>
      </c>
      <c r="G30" s="432">
        <v>0</v>
      </c>
      <c r="H30" s="249">
        <v>0</v>
      </c>
      <c r="I30" s="73">
        <v>0</v>
      </c>
      <c r="J30" s="187">
        <v>0</v>
      </c>
      <c r="K30" s="187"/>
      <c r="L30" s="73"/>
      <c r="M30" s="73"/>
      <c r="N30" s="291"/>
      <c r="O30" s="250"/>
      <c r="P30" s="629"/>
      <c r="Q30" s="630"/>
      <c r="R30" s="250"/>
      <c r="S30" s="589">
        <v>0</v>
      </c>
      <c r="T30" s="303"/>
      <c r="U30" s="74">
        <v>0</v>
      </c>
      <c r="V30" s="739">
        <v>0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5"/>
        <v>0</v>
      </c>
      <c r="G31" s="432">
        <v>0</v>
      </c>
      <c r="H31" s="249">
        <v>0</v>
      </c>
      <c r="I31" s="73">
        <v>0</v>
      </c>
      <c r="J31" s="187">
        <v>0</v>
      </c>
      <c r="K31" s="187"/>
      <c r="L31" s="73"/>
      <c r="M31" s="73"/>
      <c r="N31" s="291"/>
      <c r="O31" s="250"/>
      <c r="P31" s="629"/>
      <c r="Q31" s="630"/>
      <c r="R31" s="250"/>
      <c r="S31" s="589">
        <v>0</v>
      </c>
      <c r="T31" s="303"/>
      <c r="U31" s="74">
        <v>0</v>
      </c>
      <c r="V31" s="739">
        <v>0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5"/>
        <v>539</v>
      </c>
      <c r="G32" s="432">
        <v>539</v>
      </c>
      <c r="H32" s="249">
        <v>0</v>
      </c>
      <c r="I32" s="73">
        <v>0</v>
      </c>
      <c r="J32" s="187">
        <v>0</v>
      </c>
      <c r="K32" s="187"/>
      <c r="L32" s="73"/>
      <c r="M32" s="73"/>
      <c r="N32" s="291"/>
      <c r="O32" s="250"/>
      <c r="P32" s="629"/>
      <c r="Q32" s="630"/>
      <c r="R32" s="250"/>
      <c r="S32" s="589">
        <v>1283</v>
      </c>
      <c r="T32" s="303"/>
      <c r="U32" s="74">
        <v>1478</v>
      </c>
      <c r="V32" s="739">
        <v>1777.433</v>
      </c>
    </row>
    <row r="33" spans="1:22" s="14" customFormat="1" ht="11.4" x14ac:dyDescent="0.2">
      <c r="A33" s="11"/>
      <c r="B33" s="19" t="s">
        <v>51</v>
      </c>
      <c r="C33" s="19"/>
      <c r="D33" s="19"/>
      <c r="E33" s="21">
        <v>29</v>
      </c>
      <c r="F33" s="74">
        <f t="shared" si="5"/>
        <v>0</v>
      </c>
      <c r="G33" s="432">
        <v>0</v>
      </c>
      <c r="H33" s="249">
        <v>0</v>
      </c>
      <c r="I33" s="73">
        <v>0</v>
      </c>
      <c r="J33" s="187">
        <v>0</v>
      </c>
      <c r="K33" s="187"/>
      <c r="L33" s="73"/>
      <c r="M33" s="73"/>
      <c r="N33" s="291"/>
      <c r="O33" s="250"/>
      <c r="P33" s="629"/>
      <c r="Q33" s="630"/>
      <c r="R33" s="250"/>
      <c r="S33" s="589">
        <v>0</v>
      </c>
      <c r="T33" s="303"/>
      <c r="U33" s="74">
        <v>0</v>
      </c>
      <c r="V33" s="739">
        <v>0</v>
      </c>
    </row>
    <row r="34" spans="1:22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5"/>
        <v>0</v>
      </c>
      <c r="G34" s="432">
        <v>0</v>
      </c>
      <c r="H34" s="249">
        <v>0</v>
      </c>
      <c r="I34" s="73">
        <v>0</v>
      </c>
      <c r="J34" s="187">
        <v>0</v>
      </c>
      <c r="K34" s="187"/>
      <c r="L34" s="73"/>
      <c r="M34" s="73"/>
      <c r="N34" s="291"/>
      <c r="O34" s="250"/>
      <c r="P34" s="286"/>
      <c r="Q34" s="630"/>
      <c r="R34" s="250"/>
      <c r="S34" s="589">
        <v>0</v>
      </c>
      <c r="T34" s="303"/>
      <c r="U34" s="74">
        <v>0</v>
      </c>
      <c r="V34" s="739">
        <v>0</v>
      </c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5"/>
        <v>2589</v>
      </c>
      <c r="G35" s="330">
        <v>2589</v>
      </c>
      <c r="H35" s="322">
        <v>0</v>
      </c>
      <c r="I35" s="332">
        <v>0</v>
      </c>
      <c r="J35" s="332">
        <v>0</v>
      </c>
      <c r="K35" s="332"/>
      <c r="L35" s="332"/>
      <c r="M35" s="332"/>
      <c r="N35" s="581"/>
      <c r="O35" s="899"/>
      <c r="P35" s="320"/>
      <c r="Q35" s="931"/>
      <c r="R35" s="960"/>
      <c r="S35" s="320">
        <v>3410</v>
      </c>
      <c r="T35" s="164"/>
      <c r="U35" s="320">
        <v>2706</v>
      </c>
      <c r="V35" s="320">
        <v>3845.6170999999999</v>
      </c>
    </row>
    <row r="36" spans="1:22" s="14" customFormat="1" ht="11.4" x14ac:dyDescent="0.2">
      <c r="A36" s="11"/>
      <c r="B36" s="19" t="s">
        <v>53</v>
      </c>
      <c r="C36" s="19"/>
      <c r="D36" s="19"/>
      <c r="E36" s="21">
        <v>32</v>
      </c>
      <c r="F36" s="74">
        <f t="shared" si="5"/>
        <v>1120</v>
      </c>
      <c r="G36" s="432">
        <v>1120</v>
      </c>
      <c r="H36" s="249">
        <v>0</v>
      </c>
      <c r="I36" s="893">
        <v>0</v>
      </c>
      <c r="J36" s="187">
        <v>0</v>
      </c>
      <c r="K36" s="187"/>
      <c r="L36" s="73"/>
      <c r="M36" s="73"/>
      <c r="N36" s="291"/>
      <c r="O36" s="250"/>
      <c r="P36" s="629"/>
      <c r="Q36" s="630"/>
      <c r="R36" s="250"/>
      <c r="S36" s="589">
        <v>3143</v>
      </c>
      <c r="T36" s="303"/>
      <c r="U36" s="74">
        <v>615</v>
      </c>
      <c r="V36" s="739">
        <v>943.64159999999993</v>
      </c>
    </row>
    <row r="37" spans="1:22" s="14" customFormat="1" ht="11.4" x14ac:dyDescent="0.2">
      <c r="A37" s="11"/>
      <c r="B37" s="19" t="s">
        <v>128</v>
      </c>
      <c r="C37" s="19"/>
      <c r="D37" s="19"/>
      <c r="E37" s="21">
        <v>33</v>
      </c>
      <c r="F37" s="74">
        <f t="shared" si="5"/>
        <v>897</v>
      </c>
      <c r="G37" s="460">
        <v>897</v>
      </c>
      <c r="H37" s="249">
        <v>0</v>
      </c>
      <c r="I37" s="893">
        <v>0</v>
      </c>
      <c r="J37" s="187">
        <v>0</v>
      </c>
      <c r="K37" s="187"/>
      <c r="L37" s="73"/>
      <c r="M37" s="73"/>
      <c r="N37" s="291"/>
      <c r="O37" s="250"/>
      <c r="P37" s="629"/>
      <c r="Q37" s="630"/>
      <c r="R37" s="250"/>
      <c r="S37" s="589">
        <v>1367</v>
      </c>
      <c r="T37" s="303"/>
      <c r="U37" s="74">
        <v>897</v>
      </c>
      <c r="V37" s="739">
        <v>1270.5889999999999</v>
      </c>
    </row>
    <row r="38" spans="1:22" s="14" customFormat="1" ht="11.4" x14ac:dyDescent="0.2">
      <c r="A38" s="11"/>
      <c r="B38" s="19" t="s">
        <v>55</v>
      </c>
      <c r="C38" s="19"/>
      <c r="D38" s="19"/>
      <c r="E38" s="21">
        <v>34</v>
      </c>
      <c r="F38" s="74">
        <f t="shared" si="5"/>
        <v>0</v>
      </c>
      <c r="G38" s="432">
        <v>0</v>
      </c>
      <c r="H38" s="249">
        <v>0</v>
      </c>
      <c r="I38" s="73">
        <v>0</v>
      </c>
      <c r="J38" s="187">
        <v>0</v>
      </c>
      <c r="K38" s="187"/>
      <c r="L38" s="73"/>
      <c r="M38" s="73"/>
      <c r="N38" s="291"/>
      <c r="O38" s="250"/>
      <c r="P38" s="629"/>
      <c r="Q38" s="630"/>
      <c r="R38" s="250"/>
      <c r="S38" s="589">
        <v>0</v>
      </c>
      <c r="T38" s="303"/>
      <c r="U38" s="74">
        <v>0</v>
      </c>
      <c r="V38" s="739">
        <v>0</v>
      </c>
    </row>
    <row r="39" spans="1:22" s="328" customFormat="1" ht="11.4" x14ac:dyDescent="0.2">
      <c r="A39" s="317"/>
      <c r="B39" s="318" t="s">
        <v>147</v>
      </c>
      <c r="C39" s="318"/>
      <c r="D39" s="318"/>
      <c r="E39" s="319">
        <v>35</v>
      </c>
      <c r="F39" s="757">
        <f t="shared" si="5"/>
        <v>2769</v>
      </c>
      <c r="G39" s="330">
        <v>2769</v>
      </c>
      <c r="H39" s="322">
        <v>0</v>
      </c>
      <c r="I39" s="332">
        <v>0</v>
      </c>
      <c r="J39" s="332">
        <v>0</v>
      </c>
      <c r="K39" s="332"/>
      <c r="L39" s="332"/>
      <c r="M39" s="332"/>
      <c r="N39" s="581"/>
      <c r="O39" s="899"/>
      <c r="P39" s="320"/>
      <c r="Q39" s="931"/>
      <c r="R39" s="960"/>
      <c r="S39" s="320">
        <v>2508</v>
      </c>
      <c r="T39" s="164"/>
      <c r="U39" s="320">
        <v>1477</v>
      </c>
      <c r="V39" s="320">
        <v>1625.66625</v>
      </c>
    </row>
    <row r="40" spans="1:22" s="14" customFormat="1" ht="11.4" x14ac:dyDescent="0.2">
      <c r="A40" s="11"/>
      <c r="B40" s="19" t="s">
        <v>56</v>
      </c>
      <c r="C40" s="19"/>
      <c r="D40" s="19"/>
      <c r="E40" s="21">
        <v>36</v>
      </c>
      <c r="F40" s="74">
        <f t="shared" si="5"/>
        <v>0</v>
      </c>
      <c r="G40" s="432">
        <v>0</v>
      </c>
      <c r="H40" s="249">
        <v>0</v>
      </c>
      <c r="I40" s="73">
        <v>0</v>
      </c>
      <c r="J40" s="187">
        <v>0</v>
      </c>
      <c r="K40" s="187"/>
      <c r="L40" s="73"/>
      <c r="M40" s="73"/>
      <c r="N40" s="291"/>
      <c r="O40" s="250"/>
      <c r="P40" s="629"/>
      <c r="Q40" s="630"/>
      <c r="R40" s="250"/>
      <c r="S40" s="589">
        <v>0</v>
      </c>
      <c r="T40" s="303"/>
      <c r="U40" s="74">
        <v>0</v>
      </c>
      <c r="V40" s="739">
        <v>0</v>
      </c>
    </row>
    <row r="41" spans="1:22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5"/>
        <v>2000</v>
      </c>
      <c r="G41" s="432">
        <v>2000</v>
      </c>
      <c r="H41" s="249">
        <v>0</v>
      </c>
      <c r="I41" s="73">
        <v>0</v>
      </c>
      <c r="J41" s="187">
        <v>0</v>
      </c>
      <c r="K41" s="187"/>
      <c r="L41" s="73"/>
      <c r="M41" s="73"/>
      <c r="N41" s="291"/>
      <c r="O41" s="250"/>
      <c r="P41" s="629"/>
      <c r="Q41" s="630"/>
      <c r="R41" s="250"/>
      <c r="S41" s="589">
        <v>3103</v>
      </c>
      <c r="T41" s="303"/>
      <c r="U41" s="74">
        <v>1000</v>
      </c>
      <c r="V41" s="739">
        <v>2237.1096600000001</v>
      </c>
    </row>
    <row r="42" spans="1:22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5"/>
        <v>2500</v>
      </c>
      <c r="G42" s="897">
        <v>0</v>
      </c>
      <c r="H42" s="249">
        <v>1000</v>
      </c>
      <c r="I42" s="893">
        <v>0</v>
      </c>
      <c r="J42" s="187">
        <v>1500</v>
      </c>
      <c r="K42" s="187"/>
      <c r="L42" s="73"/>
      <c r="M42" s="73"/>
      <c r="N42" s="291"/>
      <c r="O42" s="250"/>
      <c r="P42" s="629"/>
      <c r="Q42" s="630"/>
      <c r="R42" s="250"/>
      <c r="S42" s="589">
        <v>415</v>
      </c>
      <c r="T42" s="303"/>
      <c r="U42" s="74">
        <v>2000</v>
      </c>
      <c r="V42" s="739">
        <v>354.01299999999998</v>
      </c>
    </row>
    <row r="43" spans="1:22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5"/>
        <v>5</v>
      </c>
      <c r="G43" s="631">
        <v>5</v>
      </c>
      <c r="H43" s="632">
        <v>0</v>
      </c>
      <c r="I43" s="582">
        <v>0</v>
      </c>
      <c r="J43" s="633">
        <v>0</v>
      </c>
      <c r="K43" s="633"/>
      <c r="L43" s="582"/>
      <c r="M43" s="582"/>
      <c r="N43" s="438"/>
      <c r="O43" s="120"/>
      <c r="P43" s="634"/>
      <c r="Q43" s="635"/>
      <c r="R43" s="74"/>
      <c r="S43" s="120">
        <v>13</v>
      </c>
      <c r="T43" s="303"/>
      <c r="U43" s="120">
        <v>3</v>
      </c>
      <c r="V43" s="740">
        <v>1.5871999999999999</v>
      </c>
    </row>
    <row r="44" spans="1:22" s="14" customFormat="1" ht="12.75" customHeight="1" thickBot="1" x14ac:dyDescent="0.25">
      <c r="A44" s="27" t="s">
        <v>175</v>
      </c>
      <c r="B44" s="28"/>
      <c r="C44" s="28"/>
      <c r="D44" s="28"/>
      <c r="E44" s="17">
        <v>40</v>
      </c>
      <c r="F44" s="735">
        <f t="shared" ref="F44:V44" si="6">F29+F33+F37+F41+F42+F43-F6-F27</f>
        <v>117</v>
      </c>
      <c r="G44" s="879">
        <f t="shared" si="6"/>
        <v>117</v>
      </c>
      <c r="H44" s="762">
        <f t="shared" si="6"/>
        <v>0</v>
      </c>
      <c r="I44" s="880">
        <f t="shared" si="6"/>
        <v>0</v>
      </c>
      <c r="J44" s="880">
        <f t="shared" si="6"/>
        <v>0</v>
      </c>
      <c r="K44" s="880">
        <f t="shared" si="6"/>
        <v>0</v>
      </c>
      <c r="L44" s="880">
        <f t="shared" si="6"/>
        <v>0</v>
      </c>
      <c r="M44" s="880">
        <f t="shared" si="6"/>
        <v>0</v>
      </c>
      <c r="N44" s="880">
        <f t="shared" si="6"/>
        <v>0</v>
      </c>
      <c r="O44" s="735">
        <f t="shared" si="6"/>
        <v>0</v>
      </c>
      <c r="P44" s="881">
        <f t="shared" si="6"/>
        <v>0</v>
      </c>
      <c r="Q44" s="882">
        <f t="shared" si="6"/>
        <v>0</v>
      </c>
      <c r="R44" s="735">
        <f t="shared" si="6"/>
        <v>0</v>
      </c>
      <c r="S44" s="735">
        <f t="shared" si="6"/>
        <v>1876</v>
      </c>
      <c r="T44" s="164"/>
      <c r="U44" s="735">
        <f t="shared" si="6"/>
        <v>221</v>
      </c>
      <c r="V44" s="735">
        <f t="shared" si="6"/>
        <v>756.490210000003</v>
      </c>
    </row>
    <row r="45" spans="1:22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7">F28-F5</f>
        <v>117</v>
      </c>
      <c r="G45" s="309">
        <f t="shared" si="7"/>
        <v>117</v>
      </c>
      <c r="H45" s="440">
        <f t="shared" si="7"/>
        <v>0</v>
      </c>
      <c r="I45" s="161">
        <f t="shared" si="7"/>
        <v>0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>N28-N5</f>
        <v>0</v>
      </c>
      <c r="O45" s="117">
        <f t="shared" si="7"/>
        <v>0</v>
      </c>
      <c r="P45" s="117">
        <f t="shared" si="7"/>
        <v>0</v>
      </c>
      <c r="Q45" s="617"/>
      <c r="R45" s="434">
        <f>R28-R5</f>
        <v>0</v>
      </c>
      <c r="S45" s="586">
        <f>S28-S5</f>
        <v>1877</v>
      </c>
      <c r="T45" s="303"/>
      <c r="U45" s="117">
        <f>U28-U5</f>
        <v>221</v>
      </c>
      <c r="V45" s="586">
        <f>V28-V5</f>
        <v>756.49021000000357</v>
      </c>
    </row>
    <row r="46" spans="1:22" x14ac:dyDescent="0.25">
      <c r="A46" s="29" t="s">
        <v>197</v>
      </c>
      <c r="C46" s="29"/>
      <c r="D46" s="29"/>
      <c r="E46" s="649" t="s">
        <v>168</v>
      </c>
      <c r="F46" s="650"/>
      <c r="G46" s="650"/>
      <c r="H46" s="645">
        <v>6113</v>
      </c>
      <c r="I46" s="645">
        <v>2550</v>
      </c>
      <c r="J46" s="645">
        <v>93</v>
      </c>
      <c r="K46" s="645">
        <v>595</v>
      </c>
      <c r="L46" s="645">
        <v>712</v>
      </c>
      <c r="M46" s="645"/>
      <c r="N46" s="753"/>
      <c r="O46" s="29"/>
      <c r="P46" s="29"/>
      <c r="R46" s="765"/>
      <c r="S46" s="765"/>
      <c r="T46" s="765"/>
      <c r="U46" s="765"/>
      <c r="V46" s="765"/>
    </row>
    <row r="47" spans="1:22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2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  <row r="49" spans="1:21" s="29" customFormat="1" ht="10.199999999999999" x14ac:dyDescent="0.2">
      <c r="C49" s="379"/>
      <c r="D49" s="379"/>
      <c r="E49" s="394"/>
      <c r="F49" s="379"/>
      <c r="G49" s="149"/>
      <c r="H49" s="150"/>
      <c r="I49" s="149"/>
      <c r="J49" s="149"/>
      <c r="K49" s="149"/>
      <c r="L49" s="149"/>
      <c r="M49" s="149"/>
      <c r="N49" s="149"/>
      <c r="O49" s="149"/>
      <c r="P49" s="149"/>
      <c r="Q49" s="719"/>
      <c r="R49" s="379"/>
      <c r="S49" s="149"/>
      <c r="T49" s="397"/>
    </row>
    <row r="50" spans="1:21" s="14" customFormat="1" ht="11.4" x14ac:dyDescent="0.2">
      <c r="C50" s="575"/>
      <c r="D50" s="575"/>
      <c r="E50" s="706"/>
      <c r="F50" s="707"/>
      <c r="G50" s="150"/>
      <c r="H50" s="150"/>
      <c r="I50" s="150"/>
      <c r="J50" s="150"/>
      <c r="K50" s="150"/>
      <c r="L50" s="150"/>
      <c r="M50" s="150"/>
      <c r="N50" s="150"/>
      <c r="O50" s="707"/>
      <c r="P50" s="708"/>
      <c r="Q50" s="709"/>
      <c r="R50" s="79"/>
      <c r="S50" s="704"/>
      <c r="T50" s="397"/>
    </row>
    <row r="51" spans="1:21" s="328" customFormat="1" ht="11.4" x14ac:dyDescent="0.2">
      <c r="A51" s="317"/>
      <c r="C51" s="574"/>
      <c r="D51" s="574"/>
      <c r="E51" s="700"/>
      <c r="F51" s="701"/>
      <c r="G51" s="725"/>
      <c r="H51" s="725"/>
      <c r="I51" s="725"/>
      <c r="J51" s="725"/>
      <c r="K51" s="725"/>
      <c r="L51" s="725"/>
      <c r="M51" s="725"/>
      <c r="N51" s="725"/>
      <c r="O51" s="701"/>
      <c r="P51" s="726"/>
      <c r="Q51" s="727"/>
      <c r="R51" s="725"/>
      <c r="S51" s="704"/>
      <c r="T51" s="303"/>
    </row>
    <row r="52" spans="1:21" s="34" customFormat="1" ht="10.199999999999999" x14ac:dyDescent="0.2">
      <c r="A52" s="31"/>
      <c r="B52" s="31"/>
      <c r="C52" s="31"/>
      <c r="D52" s="31"/>
      <c r="E52" s="33"/>
      <c r="F52" s="29"/>
      <c r="H52" s="153"/>
      <c r="Q52" s="165"/>
      <c r="T52" s="397"/>
      <c r="U52" s="29"/>
    </row>
    <row r="55" spans="1:21" s="34" customFormat="1" ht="11.25" hidden="1" customHeight="1" x14ac:dyDescent="0.2">
      <c r="B55" s="363" t="s">
        <v>137</v>
      </c>
      <c r="C55" s="197"/>
      <c r="D55" s="197"/>
      <c r="E55" s="392"/>
      <c r="F55" s="378"/>
      <c r="G55" s="197"/>
      <c r="H55" s="197">
        <v>712</v>
      </c>
      <c r="I55" s="197"/>
      <c r="J55" s="197"/>
      <c r="K55" s="197"/>
      <c r="L55" s="197"/>
      <c r="M55" s="197"/>
      <c r="N55" s="197"/>
      <c r="O55" s="197"/>
      <c r="P55" s="391"/>
      <c r="Q55" s="387"/>
      <c r="R55" s="382" t="e">
        <f>P55/titl!$H$16*12</f>
        <v>#DIV/0!</v>
      </c>
      <c r="T55" s="397"/>
      <c r="U55" s="378"/>
    </row>
    <row r="56" spans="1:21" s="34" customFormat="1" ht="11.25" hidden="1" customHeight="1" x14ac:dyDescent="0.2">
      <c r="B56" s="393" t="s">
        <v>138</v>
      </c>
      <c r="C56" s="149"/>
      <c r="D56" s="149"/>
      <c r="E56" s="394"/>
      <c r="F56" s="379"/>
      <c r="G56" s="149"/>
      <c r="H56" s="149"/>
      <c r="I56" s="149"/>
      <c r="J56" s="149"/>
      <c r="K56" s="149"/>
      <c r="L56" s="149"/>
      <c r="M56" s="149"/>
      <c r="N56" s="149"/>
      <c r="O56" s="149"/>
      <c r="P56" s="295">
        <f>P41+P43-P55</f>
        <v>0</v>
      </c>
      <c r="Q56" s="388"/>
      <c r="R56" s="383" t="e">
        <f>P56/titl!$H$16*12</f>
        <v>#DIV/0!</v>
      </c>
      <c r="T56" s="397"/>
      <c r="U56" s="379"/>
    </row>
    <row r="57" spans="1:21" s="34" customFormat="1" ht="11.25" hidden="1" customHeight="1" x14ac:dyDescent="0.2">
      <c r="B57" s="393" t="s">
        <v>139</v>
      </c>
      <c r="C57" s="149"/>
      <c r="D57" s="149"/>
      <c r="E57" s="394"/>
      <c r="F57" s="379"/>
      <c r="G57" s="149"/>
      <c r="H57" s="149"/>
      <c r="I57" s="149"/>
      <c r="J57" s="149"/>
      <c r="K57" s="149"/>
      <c r="L57" s="149"/>
      <c r="M57" s="149"/>
      <c r="N57" s="149"/>
      <c r="O57" s="149"/>
      <c r="P57" s="71"/>
      <c r="Q57" s="388"/>
      <c r="R57" s="383" t="e">
        <f>P57/titl!$H$16*12</f>
        <v>#DIV/0!</v>
      </c>
      <c r="T57" s="397"/>
      <c r="U57" s="379"/>
    </row>
    <row r="58" spans="1:21" s="34" customFormat="1" ht="11.25" hidden="1" customHeight="1" x14ac:dyDescent="0.2">
      <c r="B58" s="393" t="s">
        <v>140</v>
      </c>
      <c r="C58" s="149"/>
      <c r="D58" s="149"/>
      <c r="E58" s="394"/>
      <c r="F58" s="379"/>
      <c r="G58" s="149"/>
      <c r="H58" s="149"/>
      <c r="I58" s="149"/>
      <c r="J58" s="149"/>
      <c r="K58" s="149"/>
      <c r="L58" s="149"/>
      <c r="M58" s="149"/>
      <c r="N58" s="149"/>
      <c r="O58" s="149"/>
      <c r="P58" s="295">
        <f>P56+P57</f>
        <v>0</v>
      </c>
      <c r="Q58" s="388"/>
      <c r="R58" s="383" t="e">
        <f>P58/titl!$H$16*12</f>
        <v>#DIV/0!</v>
      </c>
      <c r="T58" s="397"/>
      <c r="U58" s="379"/>
    </row>
    <row r="59" spans="1:21" s="34" customFormat="1" ht="12" hidden="1" customHeight="1" thickBot="1" x14ac:dyDescent="0.25">
      <c r="B59" s="395" t="s">
        <v>141</v>
      </c>
      <c r="C59" s="381"/>
      <c r="D59" s="381"/>
      <c r="E59" s="396"/>
      <c r="F59" s="380"/>
      <c r="G59" s="381"/>
      <c r="H59" s="381"/>
      <c r="I59" s="381"/>
      <c r="J59" s="381"/>
      <c r="K59" s="381"/>
      <c r="L59" s="381"/>
      <c r="M59" s="381"/>
      <c r="N59" s="381"/>
      <c r="O59" s="381"/>
      <c r="P59" s="390">
        <f>P58*4%</f>
        <v>0</v>
      </c>
      <c r="Q59" s="385"/>
      <c r="R59" s="384" t="e">
        <f>P59/titl!$H$16*12</f>
        <v>#DIV/0!</v>
      </c>
      <c r="T59" s="397"/>
      <c r="U59" s="380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.44140625" style="34" hidden="1" customWidth="1"/>
    <col min="16" max="16" width="11.44140625" style="34" hidden="1" customWidth="1" collapsed="1"/>
    <col min="17" max="17" width="8" style="235" hidden="1" customWidth="1"/>
    <col min="18" max="18" width="9.88671875" style="235" hidden="1" customWidth="1"/>
    <col min="19" max="19" width="10.44140625" style="153" customWidth="1" collapsed="1"/>
    <col min="20" max="20" width="2" style="397" customWidth="1"/>
    <col min="21" max="21" width="10.44140625" style="29" customWidth="1"/>
    <col min="22" max="22" width="10.44140625" style="1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8" t="s">
        <v>4</v>
      </c>
      <c r="T3" s="587"/>
      <c r="U3" s="1454" t="s">
        <v>0</v>
      </c>
      <c r="V3" s="1458" t="s">
        <v>4</v>
      </c>
    </row>
    <row r="4" spans="1:22" s="7" customFormat="1" ht="15" customHeight="1" thickBot="1" x14ac:dyDescent="0.3">
      <c r="A4" s="3" t="s">
        <v>109</v>
      </c>
      <c r="B4" s="4"/>
      <c r="C4" s="1600" t="s">
        <v>84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9">
        <v>2020</v>
      </c>
      <c r="T4" s="587"/>
      <c r="U4" s="1455">
        <v>2020</v>
      </c>
      <c r="V4" s="1459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>F6+SUM(F18:F27)</f>
        <v>155432</v>
      </c>
      <c r="G5" s="309">
        <f t="shared" ref="G5:P5" si="0">SUM(G7:G27)</f>
        <v>88882</v>
      </c>
      <c r="H5" s="440">
        <f t="shared" si="0"/>
        <v>3842</v>
      </c>
      <c r="I5" s="161">
        <f t="shared" si="0"/>
        <v>62628</v>
      </c>
      <c r="J5" s="616">
        <f t="shared" si="0"/>
        <v>0</v>
      </c>
      <c r="K5" s="616">
        <f t="shared" si="0"/>
        <v>0</v>
      </c>
      <c r="L5" s="161">
        <f t="shared" si="0"/>
        <v>80</v>
      </c>
      <c r="M5" s="161">
        <f t="shared" si="0"/>
        <v>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178749</v>
      </c>
      <c r="T5" s="303"/>
      <c r="U5" s="117">
        <f>U6+SUM(U18:U27)</f>
        <v>204272</v>
      </c>
      <c r="V5" s="586">
        <f>SUM(V7:V27)</f>
        <v>197004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P6" si="1">SUM(F7:F17)</f>
        <v>21517</v>
      </c>
      <c r="G6" s="764">
        <f t="shared" si="1"/>
        <v>17395</v>
      </c>
      <c r="H6" s="441">
        <f t="shared" si="1"/>
        <v>3842</v>
      </c>
      <c r="I6" s="436">
        <f t="shared" si="1"/>
        <v>200</v>
      </c>
      <c r="J6" s="436">
        <f t="shared" si="1"/>
        <v>0</v>
      </c>
      <c r="K6" s="436">
        <f>SUM(K7:K17)</f>
        <v>0</v>
      </c>
      <c r="L6" s="436">
        <f t="shared" si="1"/>
        <v>80</v>
      </c>
      <c r="M6" s="436">
        <f t="shared" si="1"/>
        <v>0</v>
      </c>
      <c r="N6" s="436">
        <f>SUM(N7:N17)</f>
        <v>0</v>
      </c>
      <c r="O6" s="118">
        <f>SUM(O7:O17)</f>
        <v>0</v>
      </c>
      <c r="P6" s="619">
        <f t="shared" si="1"/>
        <v>0</v>
      </c>
      <c r="Q6" s="620">
        <f>IF(F6=0,0,P6/F6)</f>
        <v>0</v>
      </c>
      <c r="R6" s="118">
        <f>SUM(R7:R17)</f>
        <v>0</v>
      </c>
      <c r="S6" s="118">
        <f t="shared" ref="S6" si="2">SUM(S7:S17)</f>
        <v>19338</v>
      </c>
      <c r="T6" s="303"/>
      <c r="U6" s="118">
        <v>24435</v>
      </c>
      <c r="V6" s="118">
        <v>25690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10600</v>
      </c>
      <c r="G7" s="312">
        <v>10413</v>
      </c>
      <c r="H7" s="56">
        <v>87</v>
      </c>
      <c r="I7" s="57">
        <v>100</v>
      </c>
      <c r="J7" s="189"/>
      <c r="K7" s="189"/>
      <c r="L7" s="57"/>
      <c r="M7" s="57"/>
      <c r="N7" s="58"/>
      <c r="O7" s="59"/>
      <c r="P7" s="244"/>
      <c r="Q7" s="245"/>
      <c r="R7" s="420"/>
      <c r="S7" s="588">
        <v>10082</v>
      </c>
      <c r="T7" s="573"/>
      <c r="U7" s="59">
        <v>9600</v>
      </c>
      <c r="V7" s="607">
        <v>9789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3">SUM(G8:N8)</f>
        <v>300</v>
      </c>
      <c r="G8" s="312">
        <v>300</v>
      </c>
      <c r="H8" s="56"/>
      <c r="I8" s="57"/>
      <c r="J8" s="189"/>
      <c r="K8" s="189"/>
      <c r="L8" s="57"/>
      <c r="M8" s="57"/>
      <c r="N8" s="58"/>
      <c r="O8" s="59"/>
      <c r="P8" s="244"/>
      <c r="Q8" s="245"/>
      <c r="R8" s="420"/>
      <c r="S8" s="588">
        <v>294</v>
      </c>
      <c r="T8" s="573"/>
      <c r="U8" s="59">
        <v>400</v>
      </c>
      <c r="V8" s="607">
        <v>490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3"/>
        <v>3737</v>
      </c>
      <c r="G9" s="312">
        <v>3666</v>
      </c>
      <c r="H9" s="155">
        <v>29</v>
      </c>
      <c r="I9" s="57">
        <v>42</v>
      </c>
      <c r="J9" s="189"/>
      <c r="K9" s="189"/>
      <c r="L9" s="57"/>
      <c r="M9" s="57"/>
      <c r="N9" s="58"/>
      <c r="O9" s="59"/>
      <c r="P9" s="244"/>
      <c r="Q9" s="245"/>
      <c r="R9" s="420"/>
      <c r="S9" s="588">
        <v>3554</v>
      </c>
      <c r="T9" s="573"/>
      <c r="U9" s="59">
        <v>3400</v>
      </c>
      <c r="V9" s="607">
        <v>3472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3"/>
        <v>230</v>
      </c>
      <c r="G10" s="312">
        <v>230</v>
      </c>
      <c r="H10" s="56"/>
      <c r="I10" s="57"/>
      <c r="J10" s="189"/>
      <c r="K10" s="189"/>
      <c r="L10" s="57"/>
      <c r="M10" s="57"/>
      <c r="N10" s="58"/>
      <c r="O10" s="59"/>
      <c r="P10" s="244"/>
      <c r="Q10" s="245"/>
      <c r="R10" s="59"/>
      <c r="S10" s="588">
        <v>226</v>
      </c>
      <c r="T10" s="573"/>
      <c r="U10" s="59">
        <v>260</v>
      </c>
      <c r="V10" s="607">
        <v>260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3"/>
        <v>200</v>
      </c>
      <c r="G11" s="312">
        <v>50</v>
      </c>
      <c r="H11" s="56">
        <v>150</v>
      </c>
      <c r="I11" s="57"/>
      <c r="J11" s="189"/>
      <c r="K11" s="189"/>
      <c r="L11" s="57"/>
      <c r="M11" s="57"/>
      <c r="N11" s="58"/>
      <c r="O11" s="59"/>
      <c r="P11" s="244"/>
      <c r="Q11" s="245"/>
      <c r="R11" s="59"/>
      <c r="S11" s="588">
        <v>37</v>
      </c>
      <c r="T11" s="573"/>
      <c r="U11" s="59">
        <v>80</v>
      </c>
      <c r="V11" s="607">
        <v>77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3"/>
        <v>300</v>
      </c>
      <c r="G12" s="312">
        <v>300</v>
      </c>
      <c r="H12" s="56"/>
      <c r="I12" s="57"/>
      <c r="J12" s="189"/>
      <c r="K12" s="189"/>
      <c r="L12" s="57"/>
      <c r="M12" s="57"/>
      <c r="N12" s="58"/>
      <c r="O12" s="59"/>
      <c r="P12" s="244"/>
      <c r="Q12" s="245"/>
      <c r="R12" s="59"/>
      <c r="S12" s="588">
        <v>264</v>
      </c>
      <c r="T12" s="573"/>
      <c r="U12" s="59">
        <v>600</v>
      </c>
      <c r="V12" s="607">
        <v>639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3"/>
        <v>1330</v>
      </c>
      <c r="G13" s="312">
        <v>1330</v>
      </c>
      <c r="H13" s="56"/>
      <c r="I13" s="57"/>
      <c r="J13" s="189"/>
      <c r="K13" s="189"/>
      <c r="L13" s="57"/>
      <c r="M13" s="57"/>
      <c r="N13" s="58"/>
      <c r="O13" s="59"/>
      <c r="P13" s="244"/>
      <c r="Q13" s="245"/>
      <c r="R13" s="59"/>
      <c r="S13" s="588">
        <v>1338</v>
      </c>
      <c r="T13" s="573"/>
      <c r="U13" s="59">
        <v>3700</v>
      </c>
      <c r="V13" s="607">
        <v>3815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3"/>
        <v>100</v>
      </c>
      <c r="G14" s="312">
        <v>76</v>
      </c>
      <c r="H14" s="56"/>
      <c r="I14" s="57">
        <v>24</v>
      </c>
      <c r="J14" s="189"/>
      <c r="K14" s="189"/>
      <c r="L14" s="57"/>
      <c r="M14" s="57"/>
      <c r="N14" s="58"/>
      <c r="O14" s="59"/>
      <c r="P14" s="244"/>
      <c r="Q14" s="245"/>
      <c r="R14" s="59"/>
      <c r="S14" s="588">
        <v>81</v>
      </c>
      <c r="T14" s="573"/>
      <c r="U14" s="59">
        <v>1400</v>
      </c>
      <c r="V14" s="607">
        <v>2072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3"/>
        <v>120</v>
      </c>
      <c r="G15" s="312">
        <v>120</v>
      </c>
      <c r="H15" s="56"/>
      <c r="I15" s="57"/>
      <c r="J15" s="189"/>
      <c r="K15" s="189"/>
      <c r="L15" s="57"/>
      <c r="M15" s="57"/>
      <c r="N15" s="58"/>
      <c r="O15" s="59"/>
      <c r="P15" s="244"/>
      <c r="Q15" s="245"/>
      <c r="R15" s="420"/>
      <c r="S15" s="588">
        <v>115</v>
      </c>
      <c r="T15" s="573"/>
      <c r="U15" s="59">
        <v>95</v>
      </c>
      <c r="V15" s="607">
        <v>95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3"/>
        <v>3200</v>
      </c>
      <c r="G16" s="622">
        <v>124</v>
      </c>
      <c r="H16" s="56">
        <v>3076</v>
      </c>
      <c r="I16" s="57"/>
      <c r="J16" s="189"/>
      <c r="K16" s="189"/>
      <c r="L16" s="57"/>
      <c r="M16" s="57"/>
      <c r="N16" s="58"/>
      <c r="O16" s="59"/>
      <c r="P16" s="244"/>
      <c r="Q16" s="245"/>
      <c r="R16" s="59"/>
      <c r="S16" s="588">
        <v>1913</v>
      </c>
      <c r="T16" s="573"/>
      <c r="U16" s="59">
        <v>2300</v>
      </c>
      <c r="V16" s="607">
        <v>2287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3"/>
        <v>1400</v>
      </c>
      <c r="G17" s="884">
        <v>786</v>
      </c>
      <c r="H17" s="909">
        <v>500</v>
      </c>
      <c r="I17" s="733">
        <v>34</v>
      </c>
      <c r="J17" s="910"/>
      <c r="K17" s="910"/>
      <c r="L17" s="733">
        <v>80</v>
      </c>
      <c r="M17" s="733"/>
      <c r="N17" s="911"/>
      <c r="O17" s="193"/>
      <c r="P17" s="912"/>
      <c r="Q17" s="913"/>
      <c r="R17" s="193"/>
      <c r="S17" s="914">
        <v>1434</v>
      </c>
      <c r="T17" s="573"/>
      <c r="U17" s="658">
        <v>2600</v>
      </c>
      <c r="V17" s="669">
        <v>2694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3"/>
        <v>0</v>
      </c>
      <c r="G18" s="686"/>
      <c r="H18" s="687"/>
      <c r="I18" s="688"/>
      <c r="J18" s="689"/>
      <c r="K18" s="689"/>
      <c r="L18" s="688"/>
      <c r="M18" s="688"/>
      <c r="N18" s="690"/>
      <c r="O18" s="673"/>
      <c r="P18" s="691"/>
      <c r="Q18" s="929"/>
      <c r="R18" s="673"/>
      <c r="S18" s="681"/>
      <c r="T18" s="303"/>
      <c r="U18" s="673">
        <v>0</v>
      </c>
      <c r="V18" s="682"/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3"/>
        <v>815</v>
      </c>
      <c r="G19" s="443">
        <v>815</v>
      </c>
      <c r="H19" s="442"/>
      <c r="I19" s="439"/>
      <c r="J19" s="626"/>
      <c r="K19" s="626"/>
      <c r="L19" s="439"/>
      <c r="M19" s="439"/>
      <c r="N19" s="437"/>
      <c r="O19" s="74"/>
      <c r="P19" s="248"/>
      <c r="Q19" s="930"/>
      <c r="R19" s="74"/>
      <c r="S19" s="589">
        <v>31364</v>
      </c>
      <c r="T19" s="303"/>
      <c r="U19" s="74">
        <v>30537</v>
      </c>
      <c r="V19" s="293">
        <v>38370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3"/>
        <v>43100</v>
      </c>
      <c r="G20" s="443">
        <v>43100</v>
      </c>
      <c r="H20" s="442"/>
      <c r="I20" s="439"/>
      <c r="J20" s="626"/>
      <c r="K20" s="626"/>
      <c r="L20" s="439"/>
      <c r="M20" s="439"/>
      <c r="N20" s="437"/>
      <c r="O20" s="74"/>
      <c r="P20" s="248"/>
      <c r="Q20" s="930"/>
      <c r="R20" s="74"/>
      <c r="S20" s="589">
        <v>12270</v>
      </c>
      <c r="T20" s="303"/>
      <c r="U20" s="74">
        <v>19300</v>
      </c>
      <c r="V20" s="293">
        <v>4820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3"/>
        <v>0</v>
      </c>
      <c r="G21" s="443"/>
      <c r="H21" s="442"/>
      <c r="I21" s="439"/>
      <c r="J21" s="626"/>
      <c r="K21" s="626"/>
      <c r="L21" s="439"/>
      <c r="M21" s="439"/>
      <c r="N21" s="437"/>
      <c r="O21" s="74"/>
      <c r="P21" s="248"/>
      <c r="Q21" s="930"/>
      <c r="R21" s="74"/>
      <c r="S21" s="589"/>
      <c r="T21" s="303"/>
      <c r="U21" s="74">
        <v>0</v>
      </c>
      <c r="V21" s="293"/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3"/>
        <v>0</v>
      </c>
      <c r="G22" s="330"/>
      <c r="H22" s="322"/>
      <c r="I22" s="332"/>
      <c r="J22" s="332"/>
      <c r="K22" s="332"/>
      <c r="L22" s="332"/>
      <c r="M22" s="332"/>
      <c r="N22" s="581"/>
      <c r="O22" s="899"/>
      <c r="P22" s="320"/>
      <c r="Q22" s="931"/>
      <c r="R22" s="960"/>
      <c r="S22" s="320"/>
      <c r="T22" s="164"/>
      <c r="U22" s="320">
        <v>0</v>
      </c>
      <c r="V22" s="320"/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615">
        <f t="shared" si="3"/>
        <v>90000</v>
      </c>
      <c r="G23" s="443">
        <v>27572</v>
      </c>
      <c r="H23" s="442"/>
      <c r="I23" s="439">
        <v>62428</v>
      </c>
      <c r="J23" s="626"/>
      <c r="K23" s="626"/>
      <c r="L23" s="439"/>
      <c r="M23" s="439"/>
      <c r="N23" s="437"/>
      <c r="O23" s="74"/>
      <c r="P23" s="248"/>
      <c r="Q23" s="930"/>
      <c r="R23" s="74"/>
      <c r="S23" s="589">
        <v>115777</v>
      </c>
      <c r="T23" s="303"/>
      <c r="U23" s="74">
        <v>130000</v>
      </c>
      <c r="V23" s="293">
        <v>128124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615">
        <f t="shared" si="3"/>
        <v>0</v>
      </c>
      <c r="G24" s="443"/>
      <c r="H24" s="442"/>
      <c r="I24" s="439"/>
      <c r="J24" s="626"/>
      <c r="K24" s="626"/>
      <c r="L24" s="439"/>
      <c r="M24" s="439"/>
      <c r="N24" s="437"/>
      <c r="O24" s="74"/>
      <c r="P24" s="248"/>
      <c r="Q24" s="930"/>
      <c r="R24" s="74"/>
      <c r="S24" s="589"/>
      <c r="T24" s="303"/>
      <c r="U24" s="74">
        <v>0</v>
      </c>
      <c r="V24" s="293"/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757">
        <f t="shared" si="3"/>
        <v>0</v>
      </c>
      <c r="G25" s="330"/>
      <c r="H25" s="322"/>
      <c r="I25" s="332"/>
      <c r="J25" s="332"/>
      <c r="K25" s="332"/>
      <c r="L25" s="332"/>
      <c r="M25" s="332"/>
      <c r="N25" s="581"/>
      <c r="O25" s="899"/>
      <c r="P25" s="320"/>
      <c r="Q25" s="931"/>
      <c r="R25" s="960"/>
      <c r="S25" s="320"/>
      <c r="T25" s="164"/>
      <c r="U25" s="320">
        <v>0</v>
      </c>
      <c r="V25" s="320"/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615">
        <f t="shared" si="3"/>
        <v>0</v>
      </c>
      <c r="G26" s="443"/>
      <c r="H26" s="442"/>
      <c r="I26" s="439"/>
      <c r="J26" s="626"/>
      <c r="K26" s="626"/>
      <c r="L26" s="439"/>
      <c r="M26" s="439"/>
      <c r="N26" s="437"/>
      <c r="O26" s="74"/>
      <c r="P26" s="248"/>
      <c r="Q26" s="930"/>
      <c r="R26" s="74"/>
      <c r="S26" s="589"/>
      <c r="T26" s="303"/>
      <c r="U26" s="74">
        <v>0</v>
      </c>
      <c r="V26" s="293"/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3"/>
        <v>0</v>
      </c>
      <c r="G27" s="443"/>
      <c r="H27" s="442"/>
      <c r="I27" s="439"/>
      <c r="J27" s="626"/>
      <c r="K27" s="626"/>
      <c r="L27" s="439"/>
      <c r="M27" s="439"/>
      <c r="N27" s="437"/>
      <c r="O27" s="74"/>
      <c r="P27" s="248"/>
      <c r="Q27" s="930"/>
      <c r="R27" s="74"/>
      <c r="S27" s="589"/>
      <c r="T27" s="303"/>
      <c r="U27" s="74">
        <v>0</v>
      </c>
      <c r="V27" s="293"/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155844</v>
      </c>
      <c r="G28" s="309">
        <f t="shared" ref="G28:P28" si="4">SUM(G29:G43)</f>
        <v>89294</v>
      </c>
      <c r="H28" s="440">
        <f t="shared" si="4"/>
        <v>3842</v>
      </c>
      <c r="I28" s="161">
        <f t="shared" si="4"/>
        <v>62628</v>
      </c>
      <c r="J28" s="616">
        <f t="shared" si="4"/>
        <v>0</v>
      </c>
      <c r="K28" s="616">
        <f t="shared" si="4"/>
        <v>0</v>
      </c>
      <c r="L28" s="161">
        <f t="shared" si="4"/>
        <v>80</v>
      </c>
      <c r="M28" s="161">
        <f t="shared" si="4"/>
        <v>0</v>
      </c>
      <c r="N28" s="251">
        <f>SUM(N29:N43)</f>
        <v>0</v>
      </c>
      <c r="O28" s="117">
        <f>SUM(O29:O43)</f>
        <v>0</v>
      </c>
      <c r="P28" s="117">
        <f t="shared" si="4"/>
        <v>0</v>
      </c>
      <c r="Q28" s="617">
        <f>IF(F28=0,0,P28/F28)</f>
        <v>0</v>
      </c>
      <c r="R28" s="434">
        <f>SUM(R29:R43)</f>
        <v>0</v>
      </c>
      <c r="S28" s="117">
        <f>SUM(S29:S43)</f>
        <v>179390</v>
      </c>
      <c r="T28" s="303"/>
      <c r="U28" s="117">
        <f>SUM(U29:U43)</f>
        <v>204481</v>
      </c>
      <c r="V28" s="117">
        <f>SUM(V29:V43)</f>
        <v>197859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13200</v>
      </c>
      <c r="G29" s="764">
        <v>13200</v>
      </c>
      <c r="H29" s="441"/>
      <c r="I29" s="436"/>
      <c r="J29" s="618"/>
      <c r="K29" s="618"/>
      <c r="L29" s="436"/>
      <c r="M29" s="436"/>
      <c r="N29" s="435"/>
      <c r="O29" s="118"/>
      <c r="P29" s="619"/>
      <c r="Q29" s="630"/>
      <c r="R29" s="118"/>
      <c r="S29" s="589">
        <v>12150</v>
      </c>
      <c r="T29" s="303"/>
      <c r="U29" s="74">
        <v>12150</v>
      </c>
      <c r="V29" s="293">
        <v>11650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5">SUM(G30:N30)</f>
        <v>0</v>
      </c>
      <c r="G30" s="432"/>
      <c r="H30" s="249"/>
      <c r="I30" s="73"/>
      <c r="J30" s="187"/>
      <c r="K30" s="187"/>
      <c r="L30" s="73"/>
      <c r="M30" s="73"/>
      <c r="N30" s="291"/>
      <c r="O30" s="250"/>
      <c r="P30" s="629"/>
      <c r="Q30" s="630"/>
      <c r="R30" s="250"/>
      <c r="S30" s="589"/>
      <c r="T30" s="303"/>
      <c r="U30" s="74">
        <v>0</v>
      </c>
      <c r="V30" s="293"/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5"/>
        <v>815</v>
      </c>
      <c r="G31" s="432">
        <v>815</v>
      </c>
      <c r="H31" s="249"/>
      <c r="I31" s="73"/>
      <c r="J31" s="187"/>
      <c r="K31" s="187"/>
      <c r="L31" s="73"/>
      <c r="M31" s="73"/>
      <c r="N31" s="291"/>
      <c r="O31" s="250"/>
      <c r="P31" s="629"/>
      <c r="Q31" s="630"/>
      <c r="R31" s="250"/>
      <c r="S31" s="589">
        <v>31364</v>
      </c>
      <c r="T31" s="303"/>
      <c r="U31" s="74">
        <v>30537</v>
      </c>
      <c r="V31" s="293">
        <v>38369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5"/>
        <v>43100</v>
      </c>
      <c r="G32" s="432">
        <v>43100</v>
      </c>
      <c r="H32" s="249"/>
      <c r="I32" s="73"/>
      <c r="J32" s="187"/>
      <c r="K32" s="187"/>
      <c r="L32" s="73"/>
      <c r="M32" s="73"/>
      <c r="N32" s="291"/>
      <c r="O32" s="250"/>
      <c r="P32" s="629"/>
      <c r="Q32" s="630"/>
      <c r="R32" s="250"/>
      <c r="S32" s="589">
        <v>12270</v>
      </c>
      <c r="T32" s="303"/>
      <c r="U32" s="74">
        <v>19300</v>
      </c>
      <c r="V32" s="293">
        <v>4820</v>
      </c>
    </row>
    <row r="33" spans="1:22" s="14" customFormat="1" ht="11.4" x14ac:dyDescent="0.2">
      <c r="A33" s="11"/>
      <c r="B33" s="19" t="s">
        <v>51</v>
      </c>
      <c r="C33" s="19"/>
      <c r="D33" s="19"/>
      <c r="E33" s="21">
        <v>29</v>
      </c>
      <c r="F33" s="74">
        <f t="shared" si="5"/>
        <v>0</v>
      </c>
      <c r="G33" s="432"/>
      <c r="H33" s="249"/>
      <c r="I33" s="73"/>
      <c r="J33" s="187"/>
      <c r="K33" s="187"/>
      <c r="L33" s="73"/>
      <c r="M33" s="73"/>
      <c r="N33" s="291"/>
      <c r="O33" s="250"/>
      <c r="P33" s="629"/>
      <c r="Q33" s="630"/>
      <c r="R33" s="250"/>
      <c r="S33" s="589"/>
      <c r="T33" s="303"/>
      <c r="U33" s="74">
        <v>0</v>
      </c>
      <c r="V33" s="293"/>
    </row>
    <row r="34" spans="1:22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5"/>
        <v>0</v>
      </c>
      <c r="G34" s="432"/>
      <c r="H34" s="249"/>
      <c r="I34" s="73"/>
      <c r="J34" s="187"/>
      <c r="K34" s="187"/>
      <c r="L34" s="73"/>
      <c r="M34" s="73"/>
      <c r="N34" s="291"/>
      <c r="O34" s="250"/>
      <c r="P34" s="286"/>
      <c r="Q34" s="630"/>
      <c r="R34" s="250"/>
      <c r="S34" s="589"/>
      <c r="T34" s="303"/>
      <c r="U34" s="74">
        <v>0</v>
      </c>
      <c r="V34" s="293"/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5"/>
        <v>0</v>
      </c>
      <c r="G35" s="330"/>
      <c r="H35" s="322"/>
      <c r="I35" s="332"/>
      <c r="J35" s="332"/>
      <c r="K35" s="332"/>
      <c r="L35" s="332"/>
      <c r="M35" s="332"/>
      <c r="N35" s="581"/>
      <c r="O35" s="899"/>
      <c r="P35" s="320"/>
      <c r="Q35" s="931"/>
      <c r="R35" s="960"/>
      <c r="S35" s="320"/>
      <c r="T35" s="164"/>
      <c r="U35" s="320">
        <v>0</v>
      </c>
      <c r="V35" s="320"/>
    </row>
    <row r="36" spans="1:22" s="14" customFormat="1" ht="11.4" x14ac:dyDescent="0.2">
      <c r="A36" s="11"/>
      <c r="B36" s="19" t="s">
        <v>53</v>
      </c>
      <c r="C36" s="19"/>
      <c r="D36" s="19"/>
      <c r="E36" s="21">
        <v>32</v>
      </c>
      <c r="F36" s="74">
        <f t="shared" si="5"/>
        <v>90000</v>
      </c>
      <c r="G36" s="432">
        <v>27572</v>
      </c>
      <c r="H36" s="249"/>
      <c r="I36" s="893">
        <v>62428</v>
      </c>
      <c r="J36" s="187"/>
      <c r="K36" s="187"/>
      <c r="L36" s="73"/>
      <c r="M36" s="73"/>
      <c r="N36" s="291"/>
      <c r="O36" s="250"/>
      <c r="P36" s="629"/>
      <c r="Q36" s="630"/>
      <c r="R36" s="250"/>
      <c r="S36" s="589">
        <v>115777</v>
      </c>
      <c r="T36" s="303"/>
      <c r="U36" s="74">
        <v>130000</v>
      </c>
      <c r="V36" s="293">
        <v>128124</v>
      </c>
    </row>
    <row r="37" spans="1:22" s="14" customFormat="1" ht="11.4" x14ac:dyDescent="0.2">
      <c r="A37" s="11"/>
      <c r="B37" s="19" t="s">
        <v>128</v>
      </c>
      <c r="C37" s="19"/>
      <c r="D37" s="19"/>
      <c r="E37" s="21">
        <v>33</v>
      </c>
      <c r="F37" s="74">
        <f t="shared" si="5"/>
        <v>0</v>
      </c>
      <c r="G37" s="432"/>
      <c r="H37" s="249"/>
      <c r="I37" s="893"/>
      <c r="J37" s="187"/>
      <c r="K37" s="187"/>
      <c r="L37" s="73"/>
      <c r="M37" s="73"/>
      <c r="N37" s="291"/>
      <c r="O37" s="250"/>
      <c r="P37" s="629"/>
      <c r="Q37" s="630"/>
      <c r="R37" s="250"/>
      <c r="S37" s="589"/>
      <c r="T37" s="303"/>
      <c r="U37" s="74">
        <v>0</v>
      </c>
      <c r="V37" s="293"/>
    </row>
    <row r="38" spans="1:22" s="14" customFormat="1" ht="11.4" x14ac:dyDescent="0.2">
      <c r="A38" s="11"/>
      <c r="B38" s="19" t="s">
        <v>55</v>
      </c>
      <c r="C38" s="19"/>
      <c r="D38" s="19"/>
      <c r="E38" s="21">
        <v>34</v>
      </c>
      <c r="F38" s="74">
        <f t="shared" si="5"/>
        <v>0</v>
      </c>
      <c r="G38" s="432"/>
      <c r="H38" s="249"/>
      <c r="I38" s="73"/>
      <c r="J38" s="187"/>
      <c r="K38" s="187"/>
      <c r="L38" s="73"/>
      <c r="M38" s="73"/>
      <c r="N38" s="291"/>
      <c r="O38" s="250"/>
      <c r="P38" s="629"/>
      <c r="Q38" s="630"/>
      <c r="R38" s="250"/>
      <c r="S38" s="589"/>
      <c r="T38" s="303"/>
      <c r="U38" s="74">
        <v>0</v>
      </c>
      <c r="V38" s="293"/>
    </row>
    <row r="39" spans="1:22" s="328" customFormat="1" ht="11.4" x14ac:dyDescent="0.2">
      <c r="A39" s="317"/>
      <c r="B39" s="318" t="s">
        <v>147</v>
      </c>
      <c r="C39" s="318"/>
      <c r="D39" s="318"/>
      <c r="E39" s="319">
        <v>35</v>
      </c>
      <c r="F39" s="757">
        <f t="shared" si="5"/>
        <v>0</v>
      </c>
      <c r="G39" s="330"/>
      <c r="H39" s="322"/>
      <c r="I39" s="332"/>
      <c r="J39" s="332"/>
      <c r="K39" s="332"/>
      <c r="L39" s="332"/>
      <c r="M39" s="332"/>
      <c r="N39" s="581"/>
      <c r="O39" s="899"/>
      <c r="P39" s="320"/>
      <c r="Q39" s="931"/>
      <c r="R39" s="960"/>
      <c r="S39" s="320"/>
      <c r="T39" s="164"/>
      <c r="U39" s="320">
        <v>0</v>
      </c>
      <c r="V39" s="320"/>
    </row>
    <row r="40" spans="1:22" s="14" customFormat="1" ht="11.4" x14ac:dyDescent="0.2">
      <c r="A40" s="11"/>
      <c r="B40" s="19" t="s">
        <v>56</v>
      </c>
      <c r="C40" s="19"/>
      <c r="D40" s="19"/>
      <c r="E40" s="21">
        <v>36</v>
      </c>
      <c r="F40" s="74">
        <f t="shared" si="5"/>
        <v>0</v>
      </c>
      <c r="G40" s="432"/>
      <c r="H40" s="249"/>
      <c r="I40" s="73"/>
      <c r="J40" s="187"/>
      <c r="K40" s="187"/>
      <c r="L40" s="73"/>
      <c r="M40" s="73"/>
      <c r="N40" s="291"/>
      <c r="O40" s="250"/>
      <c r="P40" s="629"/>
      <c r="Q40" s="630"/>
      <c r="R40" s="250"/>
      <c r="S40" s="589"/>
      <c r="T40" s="303"/>
      <c r="U40" s="74">
        <v>0</v>
      </c>
      <c r="V40" s="293"/>
    </row>
    <row r="41" spans="1:22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5"/>
        <v>4800</v>
      </c>
      <c r="G41" s="432">
        <v>4600</v>
      </c>
      <c r="H41" s="249"/>
      <c r="I41" s="73">
        <v>200</v>
      </c>
      <c r="J41" s="187"/>
      <c r="K41" s="187"/>
      <c r="L41" s="73"/>
      <c r="M41" s="73"/>
      <c r="N41" s="291"/>
      <c r="O41" s="250"/>
      <c r="P41" s="629"/>
      <c r="Q41" s="630"/>
      <c r="R41" s="250"/>
      <c r="S41" s="589">
        <v>6116</v>
      </c>
      <c r="T41" s="303"/>
      <c r="U41" s="292">
        <v>10100</v>
      </c>
      <c r="V41" s="293">
        <v>11239</v>
      </c>
    </row>
    <row r="42" spans="1:22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5"/>
        <v>3922</v>
      </c>
      <c r="G42" s="897">
        <v>0</v>
      </c>
      <c r="H42" s="249">
        <v>3842</v>
      </c>
      <c r="I42" s="893"/>
      <c r="J42" s="187"/>
      <c r="K42" s="187"/>
      <c r="L42" s="73">
        <v>80</v>
      </c>
      <c r="M42" s="73"/>
      <c r="N42" s="291"/>
      <c r="O42" s="250"/>
      <c r="P42" s="629"/>
      <c r="Q42" s="630"/>
      <c r="R42" s="250"/>
      <c r="S42" s="589">
        <v>1706</v>
      </c>
      <c r="T42" s="303"/>
      <c r="U42" s="74">
        <v>2386</v>
      </c>
      <c r="V42" s="293">
        <v>3649</v>
      </c>
    </row>
    <row r="43" spans="1:22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5"/>
        <v>7</v>
      </c>
      <c r="G43" s="631">
        <v>7</v>
      </c>
      <c r="H43" s="632"/>
      <c r="I43" s="582"/>
      <c r="J43" s="633"/>
      <c r="K43" s="633"/>
      <c r="L43" s="582"/>
      <c r="M43" s="582"/>
      <c r="N43" s="438"/>
      <c r="O43" s="120"/>
      <c r="P43" s="634"/>
      <c r="Q43" s="635"/>
      <c r="R43" s="74"/>
      <c r="S43" s="120">
        <v>7</v>
      </c>
      <c r="T43" s="303"/>
      <c r="U43" s="120">
        <v>8</v>
      </c>
      <c r="V43" s="608">
        <v>8</v>
      </c>
    </row>
    <row r="44" spans="1:22" s="14" customFormat="1" ht="12.75" customHeight="1" thickBot="1" x14ac:dyDescent="0.25">
      <c r="A44" s="27" t="s">
        <v>175</v>
      </c>
      <c r="B44" s="28"/>
      <c r="C44" s="28"/>
      <c r="D44" s="28"/>
      <c r="E44" s="17">
        <v>40</v>
      </c>
      <c r="F44" s="735">
        <f t="shared" ref="F44:V44" si="6">F29+F33+F37+F41+F42+F43-F6-F27</f>
        <v>412</v>
      </c>
      <c r="G44" s="879">
        <f t="shared" si="6"/>
        <v>412</v>
      </c>
      <c r="H44" s="762">
        <f t="shared" si="6"/>
        <v>0</v>
      </c>
      <c r="I44" s="880">
        <f t="shared" si="6"/>
        <v>0</v>
      </c>
      <c r="J44" s="880">
        <f t="shared" si="6"/>
        <v>0</v>
      </c>
      <c r="K44" s="880">
        <f t="shared" si="6"/>
        <v>0</v>
      </c>
      <c r="L44" s="880">
        <f t="shared" si="6"/>
        <v>0</v>
      </c>
      <c r="M44" s="880">
        <f t="shared" si="6"/>
        <v>0</v>
      </c>
      <c r="N44" s="880">
        <f t="shared" si="6"/>
        <v>0</v>
      </c>
      <c r="O44" s="735">
        <f t="shared" si="6"/>
        <v>0</v>
      </c>
      <c r="P44" s="881">
        <f t="shared" si="6"/>
        <v>0</v>
      </c>
      <c r="Q44" s="882">
        <f t="shared" si="6"/>
        <v>0</v>
      </c>
      <c r="R44" s="735">
        <f t="shared" si="6"/>
        <v>0</v>
      </c>
      <c r="S44" s="735">
        <f t="shared" si="6"/>
        <v>641</v>
      </c>
      <c r="T44" s="164"/>
      <c r="U44" s="735">
        <f t="shared" si="6"/>
        <v>209</v>
      </c>
      <c r="V44" s="735">
        <f t="shared" si="6"/>
        <v>856</v>
      </c>
    </row>
    <row r="45" spans="1:22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P45" si="7">F28-F5</f>
        <v>412</v>
      </c>
      <c r="G45" s="309">
        <f t="shared" si="7"/>
        <v>412</v>
      </c>
      <c r="H45" s="440">
        <f t="shared" si="7"/>
        <v>0</v>
      </c>
      <c r="I45" s="161">
        <f t="shared" si="7"/>
        <v>0</v>
      </c>
      <c r="J45" s="616">
        <f t="shared" si="7"/>
        <v>0</v>
      </c>
      <c r="K45" s="616">
        <f t="shared" si="7"/>
        <v>0</v>
      </c>
      <c r="L45" s="161">
        <f t="shared" si="7"/>
        <v>0</v>
      </c>
      <c r="M45" s="161">
        <f t="shared" si="7"/>
        <v>0</v>
      </c>
      <c r="N45" s="251">
        <f>N28-N5</f>
        <v>0</v>
      </c>
      <c r="O45" s="117">
        <f t="shared" si="7"/>
        <v>0</v>
      </c>
      <c r="P45" s="117">
        <f t="shared" si="7"/>
        <v>0</v>
      </c>
      <c r="Q45" s="617"/>
      <c r="R45" s="434">
        <f>R28-R5</f>
        <v>0</v>
      </c>
      <c r="S45" s="586">
        <f>S28-S5</f>
        <v>641</v>
      </c>
      <c r="T45" s="303"/>
      <c r="U45" s="117">
        <f>U28-U5</f>
        <v>209</v>
      </c>
      <c r="V45" s="586">
        <f>V28-V5</f>
        <v>855</v>
      </c>
    </row>
    <row r="46" spans="1:22" x14ac:dyDescent="0.25">
      <c r="A46" s="29" t="s">
        <v>197</v>
      </c>
      <c r="C46" s="29"/>
      <c r="D46" s="29"/>
      <c r="E46" s="646" t="s">
        <v>168</v>
      </c>
      <c r="F46" s="648"/>
      <c r="G46" s="648"/>
      <c r="H46" s="645"/>
      <c r="I46" s="645">
        <v>123489</v>
      </c>
      <c r="J46" s="645">
        <v>1452</v>
      </c>
      <c r="K46" s="645">
        <v>1005</v>
      </c>
      <c r="L46" s="645">
        <v>191</v>
      </c>
      <c r="M46" s="645">
        <v>176</v>
      </c>
      <c r="N46" s="753"/>
      <c r="O46" s="29"/>
      <c r="P46" s="29"/>
      <c r="S46" s="898"/>
      <c r="T46" s="898"/>
      <c r="U46" s="898"/>
      <c r="V46" s="898"/>
    </row>
    <row r="47" spans="1:22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</row>
    <row r="48" spans="1:22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  <row r="49" spans="1:22" s="29" customFormat="1" ht="10.199999999999999" x14ac:dyDescent="0.2">
      <c r="C49" s="379"/>
      <c r="D49" s="379"/>
      <c r="E49" s="394"/>
      <c r="F49" s="379"/>
      <c r="G49" s="150"/>
      <c r="H49" s="149"/>
      <c r="I49" s="149"/>
      <c r="J49" s="149"/>
      <c r="K49" s="149"/>
      <c r="L49" s="149"/>
      <c r="M49" s="149"/>
      <c r="N49" s="149"/>
      <c r="O49" s="149"/>
      <c r="P49" s="149"/>
      <c r="Q49" s="241"/>
      <c r="R49" s="241"/>
      <c r="S49" s="150"/>
      <c r="T49" s="397"/>
    </row>
    <row r="50" spans="1:22" s="14" customFormat="1" ht="11.4" x14ac:dyDescent="0.2">
      <c r="C50" s="575"/>
      <c r="D50" s="575"/>
      <c r="E50" s="706"/>
      <c r="F50" s="707"/>
      <c r="G50" s="150"/>
      <c r="H50" s="150"/>
      <c r="I50" s="150"/>
      <c r="J50" s="150"/>
      <c r="K50" s="150"/>
      <c r="L50" s="150"/>
      <c r="M50" s="150"/>
      <c r="N50" s="150"/>
      <c r="O50" s="707"/>
      <c r="P50" s="708"/>
      <c r="Q50" s="709"/>
      <c r="R50" s="150"/>
      <c r="S50" s="704"/>
      <c r="T50" s="397"/>
    </row>
    <row r="51" spans="1:22" s="328" customFormat="1" ht="11.4" x14ac:dyDescent="0.2">
      <c r="A51" s="317"/>
      <c r="C51" s="574"/>
      <c r="D51" s="574"/>
      <c r="E51" s="700"/>
      <c r="F51" s="701"/>
      <c r="G51" s="701"/>
      <c r="H51" s="701"/>
      <c r="I51" s="701"/>
      <c r="J51" s="701"/>
      <c r="K51" s="701"/>
      <c r="L51" s="701"/>
      <c r="M51" s="701"/>
      <c r="N51" s="701"/>
      <c r="O51" s="701"/>
      <c r="P51" s="702"/>
      <c r="Q51" s="703"/>
      <c r="R51" s="701"/>
      <c r="S51" s="704"/>
      <c r="T51" s="303"/>
    </row>
    <row r="52" spans="1:22" s="29" customFormat="1" ht="10.199999999999999" x14ac:dyDescent="0.2">
      <c r="A52" s="31"/>
      <c r="B52" s="31"/>
      <c r="C52" s="31"/>
      <c r="D52" s="31"/>
      <c r="E52" s="30"/>
      <c r="G52" s="153"/>
      <c r="H52" s="34"/>
      <c r="I52" s="34"/>
      <c r="J52" s="34"/>
      <c r="K52" s="34"/>
      <c r="L52" s="34"/>
      <c r="M52" s="34"/>
      <c r="N52" s="34"/>
      <c r="O52" s="34"/>
      <c r="P52" s="34"/>
      <c r="Q52" s="235"/>
      <c r="R52" s="235"/>
      <c r="S52" s="153"/>
      <c r="T52" s="397"/>
      <c r="V52" s="153"/>
    </row>
    <row r="53" spans="1:22" s="34" customFormat="1" ht="10.199999999999999" x14ac:dyDescent="0.2">
      <c r="A53" s="31"/>
      <c r="B53" s="31"/>
      <c r="C53" s="31"/>
      <c r="D53" s="31"/>
      <c r="E53" s="33"/>
      <c r="F53" s="29"/>
      <c r="G53" s="153"/>
      <c r="Q53" s="235"/>
      <c r="R53" s="235"/>
      <c r="S53" s="153"/>
      <c r="T53" s="397"/>
      <c r="U53" s="29"/>
      <c r="V53" s="153"/>
    </row>
    <row r="54" spans="1:22" s="34" customFormat="1" ht="10.199999999999999" x14ac:dyDescent="0.2">
      <c r="A54" s="31"/>
      <c r="B54" s="31"/>
      <c r="C54" s="31"/>
      <c r="D54" s="31"/>
      <c r="E54" s="33"/>
      <c r="F54" s="29"/>
      <c r="Q54" s="235"/>
      <c r="R54" s="235"/>
      <c r="S54" s="153"/>
      <c r="T54" s="397"/>
      <c r="U54" s="29"/>
      <c r="V54" s="153"/>
    </row>
    <row r="55" spans="1:22" s="34" customFormat="1" ht="10.199999999999999" x14ac:dyDescent="0.2">
      <c r="A55" s="31"/>
      <c r="B55" s="31"/>
      <c r="C55" s="31"/>
      <c r="D55" s="31"/>
      <c r="E55" s="33"/>
      <c r="F55" s="29"/>
      <c r="Q55" s="235"/>
      <c r="R55" s="235"/>
      <c r="S55" s="153"/>
      <c r="T55" s="397"/>
      <c r="U55" s="29"/>
      <c r="V55" s="153"/>
    </row>
    <row r="58" spans="1:22" s="34" customFormat="1" ht="11.25" hidden="1" customHeight="1" x14ac:dyDescent="0.2">
      <c r="B58" s="363" t="s">
        <v>137</v>
      </c>
      <c r="C58" s="197"/>
      <c r="D58" s="197"/>
      <c r="E58" s="392"/>
      <c r="F58" s="378"/>
      <c r="G58" s="197"/>
      <c r="H58" s="197"/>
      <c r="I58" s="197"/>
      <c r="J58" s="197"/>
      <c r="K58" s="197"/>
      <c r="L58" s="197"/>
      <c r="M58" s="197"/>
      <c r="N58" s="197"/>
      <c r="O58" s="197"/>
      <c r="P58" s="391"/>
      <c r="Q58" s="387"/>
      <c r="R58" s="382" t="e">
        <f>P58/titl!$H$16*12</f>
        <v>#DIV/0!</v>
      </c>
      <c r="S58" s="153"/>
      <c r="T58" s="397"/>
      <c r="U58" s="378"/>
      <c r="V58" s="153"/>
    </row>
    <row r="59" spans="1:22" s="34" customFormat="1" ht="11.25" hidden="1" customHeight="1" x14ac:dyDescent="0.2">
      <c r="B59" s="393" t="s">
        <v>138</v>
      </c>
      <c r="C59" s="149"/>
      <c r="D59" s="149"/>
      <c r="E59" s="394"/>
      <c r="F59" s="379"/>
      <c r="G59" s="149"/>
      <c r="H59" s="149"/>
      <c r="I59" s="149"/>
      <c r="J59" s="149"/>
      <c r="K59" s="149"/>
      <c r="L59" s="149"/>
      <c r="M59" s="149"/>
      <c r="N59" s="149"/>
      <c r="O59" s="149"/>
      <c r="P59" s="295">
        <f>P41+P43-P58</f>
        <v>0</v>
      </c>
      <c r="Q59" s="388"/>
      <c r="R59" s="383" t="e">
        <f>P59/titl!$H$16*12</f>
        <v>#DIV/0!</v>
      </c>
      <c r="S59" s="153"/>
      <c r="T59" s="397"/>
      <c r="U59" s="379"/>
      <c r="V59" s="153"/>
    </row>
    <row r="60" spans="1:22" s="34" customFormat="1" ht="11.25" hidden="1" customHeight="1" x14ac:dyDescent="0.2">
      <c r="B60" s="393" t="s">
        <v>139</v>
      </c>
      <c r="C60" s="149"/>
      <c r="D60" s="149"/>
      <c r="E60" s="394"/>
      <c r="F60" s="379"/>
      <c r="G60" s="149"/>
      <c r="H60" s="149"/>
      <c r="I60" s="149"/>
      <c r="J60" s="149"/>
      <c r="K60" s="149"/>
      <c r="L60" s="149"/>
      <c r="M60" s="149"/>
      <c r="N60" s="149"/>
      <c r="O60" s="149"/>
      <c r="P60" s="71"/>
      <c r="Q60" s="388"/>
      <c r="R60" s="383" t="e">
        <f>P60/titl!$H$16*12</f>
        <v>#DIV/0!</v>
      </c>
      <c r="S60" s="153"/>
      <c r="T60" s="397"/>
      <c r="U60" s="379"/>
      <c r="V60" s="153"/>
    </row>
    <row r="61" spans="1:22" s="34" customFormat="1" ht="11.25" hidden="1" customHeight="1" x14ac:dyDescent="0.2">
      <c r="B61" s="393" t="s">
        <v>140</v>
      </c>
      <c r="C61" s="149"/>
      <c r="D61" s="149"/>
      <c r="E61" s="394"/>
      <c r="F61" s="379"/>
      <c r="G61" s="149"/>
      <c r="H61" s="149"/>
      <c r="I61" s="149"/>
      <c r="J61" s="149"/>
      <c r="K61" s="149"/>
      <c r="L61" s="149"/>
      <c r="M61" s="149"/>
      <c r="N61" s="149"/>
      <c r="O61" s="149"/>
      <c r="P61" s="295">
        <f>P59+P60</f>
        <v>0</v>
      </c>
      <c r="Q61" s="388"/>
      <c r="R61" s="383" t="e">
        <f>P61/titl!$H$16*12</f>
        <v>#DIV/0!</v>
      </c>
      <c r="S61" s="153"/>
      <c r="T61" s="397"/>
      <c r="U61" s="379"/>
      <c r="V61" s="153"/>
    </row>
    <row r="62" spans="1:22" s="34" customFormat="1" ht="12" hidden="1" customHeight="1" thickBot="1" x14ac:dyDescent="0.25">
      <c r="B62" s="395" t="s">
        <v>141</v>
      </c>
      <c r="C62" s="381"/>
      <c r="D62" s="381"/>
      <c r="E62" s="396"/>
      <c r="F62" s="380"/>
      <c r="G62" s="381"/>
      <c r="H62" s="381"/>
      <c r="I62" s="381"/>
      <c r="J62" s="381"/>
      <c r="K62" s="381"/>
      <c r="L62" s="381"/>
      <c r="M62" s="381"/>
      <c r="N62" s="381"/>
      <c r="O62" s="381"/>
      <c r="P62" s="390">
        <f>P61*4%</f>
        <v>0</v>
      </c>
      <c r="Q62" s="386"/>
      <c r="R62" s="384" t="e">
        <f>P62/titl!$H$16*12</f>
        <v>#DIV/0!</v>
      </c>
      <c r="S62" s="153"/>
      <c r="T62" s="397"/>
      <c r="U62" s="380"/>
      <c r="V62" s="153"/>
    </row>
  </sheetData>
  <mergeCells count="5">
    <mergeCell ref="A3:D3"/>
    <mergeCell ref="C4:D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.44140625" style="34" hidden="1" customWidth="1"/>
    <col min="16" max="16" width="11.44140625" style="34" hidden="1" customWidth="1"/>
    <col min="17" max="17" width="7.109375" style="235" hidden="1" customWidth="1"/>
    <col min="18" max="18" width="11.44140625" style="235" hidden="1" customWidth="1"/>
    <col min="19" max="19" width="10.44140625" style="153" customWidth="1"/>
    <col min="20" max="20" width="2" style="166" customWidth="1"/>
    <col min="21" max="21" width="10.44140625" style="29" customWidth="1"/>
    <col min="22" max="22" width="10.44140625" style="153" customWidth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S1" s="898"/>
      <c r="T1" s="164"/>
      <c r="V1" s="898"/>
    </row>
    <row r="2" spans="1:22" ht="13.8" thickBot="1" x14ac:dyDescent="0.3">
      <c r="S2" s="898"/>
      <c r="U2" s="1499"/>
      <c r="V2" s="898"/>
    </row>
    <row r="3" spans="1:22" ht="16.2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1610"/>
      <c r="U3" s="1454" t="s">
        <v>0</v>
      </c>
      <c r="V3" s="1456" t="s">
        <v>4</v>
      </c>
    </row>
    <row r="4" spans="1:22" s="7" customFormat="1" ht="15" customHeight="1" thickBot="1" x14ac:dyDescent="0.3">
      <c r="A4" s="3" t="s">
        <v>109</v>
      </c>
      <c r="B4" s="4"/>
      <c r="C4" s="1600" t="s">
        <v>215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1610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561849.72304700001</v>
      </c>
      <c r="G5" s="309">
        <f t="shared" si="0"/>
        <v>484223.72304700001</v>
      </c>
      <c r="H5" s="440">
        <f t="shared" si="0"/>
        <v>51699</v>
      </c>
      <c r="I5" s="161">
        <f t="shared" si="0"/>
        <v>16677</v>
      </c>
      <c r="J5" s="616">
        <f t="shared" si="0"/>
        <v>7000</v>
      </c>
      <c r="K5" s="616">
        <f t="shared" si="0"/>
        <v>0</v>
      </c>
      <c r="L5" s="161">
        <f t="shared" si="0"/>
        <v>1250</v>
      </c>
      <c r="M5" s="161">
        <f t="shared" si="0"/>
        <v>1000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507359.46291</v>
      </c>
      <c r="T5" s="164"/>
      <c r="U5" s="117">
        <f>SUM(U7:U27)</f>
        <v>558854.97032599989</v>
      </c>
      <c r="V5" s="586">
        <f>SUM(V7:V27)</f>
        <v>517372.63427999994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P6" si="1">SUM(F7:F17)</f>
        <v>470695.72304700001</v>
      </c>
      <c r="G6" s="764">
        <f>SUM(G7:G17)</f>
        <v>393420.72304700001</v>
      </c>
      <c r="H6" s="441">
        <f t="shared" si="1"/>
        <v>51699</v>
      </c>
      <c r="I6" s="436">
        <f t="shared" si="1"/>
        <v>16326</v>
      </c>
      <c r="J6" s="436">
        <f t="shared" si="1"/>
        <v>7000</v>
      </c>
      <c r="K6" s="436">
        <f>SUM(K7:K17)</f>
        <v>0</v>
      </c>
      <c r="L6" s="436">
        <f t="shared" si="1"/>
        <v>1250</v>
      </c>
      <c r="M6" s="436">
        <f t="shared" si="1"/>
        <v>1000</v>
      </c>
      <c r="N6" s="436">
        <f>SUM(N7:N17)</f>
        <v>0</v>
      </c>
      <c r="O6" s="118">
        <f>SUM(O7:O17)</f>
        <v>0</v>
      </c>
      <c r="P6" s="619">
        <f t="shared" si="1"/>
        <v>0</v>
      </c>
      <c r="Q6" s="620">
        <f>IF(F6=0,0,P6/F6)</f>
        <v>0</v>
      </c>
      <c r="R6" s="118">
        <f>SUM(R7:R17)</f>
        <v>0</v>
      </c>
      <c r="S6" s="118">
        <f>SUM(S7:S17)</f>
        <v>439262.50323999999</v>
      </c>
      <c r="T6" s="164"/>
      <c r="U6" s="118">
        <v>464670.22882599995</v>
      </c>
      <c r="V6" s="118">
        <v>428956.43992000003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59">
        <f>SUM(G7:N7)</f>
        <v>123179.89352522255</v>
      </c>
      <c r="G7" s="312">
        <v>110319.89352522255</v>
      </c>
      <c r="H7" s="56">
        <v>7668</v>
      </c>
      <c r="I7" s="57"/>
      <c r="J7" s="189">
        <v>5192</v>
      </c>
      <c r="K7" s="189"/>
      <c r="L7" s="57"/>
      <c r="M7" s="57"/>
      <c r="N7" s="58"/>
      <c r="O7" s="59"/>
      <c r="P7" s="244"/>
      <c r="Q7" s="245"/>
      <c r="R7" s="420"/>
      <c r="S7" s="588">
        <v>134155.10266999999</v>
      </c>
      <c r="T7" s="302"/>
      <c r="U7" s="59">
        <v>125186.49201483678</v>
      </c>
      <c r="V7" s="588">
        <v>131919.32289000001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59">
        <f t="shared" ref="F8:F27" si="2">SUM(G8:N8)</f>
        <v>6294</v>
      </c>
      <c r="G8" s="312">
        <v>5477</v>
      </c>
      <c r="H8" s="56">
        <v>817</v>
      </c>
      <c r="I8" s="57"/>
      <c r="J8" s="189"/>
      <c r="K8" s="189"/>
      <c r="L8" s="57"/>
      <c r="M8" s="57"/>
      <c r="N8" s="58"/>
      <c r="O8" s="59"/>
      <c r="P8" s="244"/>
      <c r="Q8" s="245"/>
      <c r="R8" s="420"/>
      <c r="S8" s="588">
        <v>9743.0074699999986</v>
      </c>
      <c r="T8" s="302"/>
      <c r="U8" s="59">
        <v>5892</v>
      </c>
      <c r="V8" s="588">
        <v>10715.88366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59">
        <f t="shared" si="2"/>
        <v>43787.724321777445</v>
      </c>
      <c r="G9" s="312">
        <v>39184.724321777445</v>
      </c>
      <c r="H9" s="155">
        <v>2795</v>
      </c>
      <c r="I9" s="57"/>
      <c r="J9" s="189">
        <v>1808</v>
      </c>
      <c r="K9" s="189"/>
      <c r="L9" s="57"/>
      <c r="M9" s="57"/>
      <c r="N9" s="58"/>
      <c r="O9" s="59"/>
      <c r="P9" s="244"/>
      <c r="Q9" s="245"/>
      <c r="R9" s="420"/>
      <c r="S9" s="588">
        <v>46966.289049999999</v>
      </c>
      <c r="T9" s="302"/>
      <c r="U9" s="59">
        <v>43920.395171163203</v>
      </c>
      <c r="V9" s="588">
        <v>45576.18707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59">
        <f t="shared" si="2"/>
        <v>4298</v>
      </c>
      <c r="G10" s="312">
        <v>4298</v>
      </c>
      <c r="H10" s="56"/>
      <c r="I10" s="57"/>
      <c r="J10" s="189"/>
      <c r="K10" s="189"/>
      <c r="L10" s="57"/>
      <c r="M10" s="57"/>
      <c r="N10" s="58"/>
      <c r="O10" s="59"/>
      <c r="P10" s="244"/>
      <c r="Q10" s="245"/>
      <c r="R10" s="59"/>
      <c r="S10" s="588">
        <v>3393.9665</v>
      </c>
      <c r="T10" s="302"/>
      <c r="U10" s="59">
        <v>4050</v>
      </c>
      <c r="V10" s="588">
        <v>3696.2900199999999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59">
        <f t="shared" si="2"/>
        <v>11615</v>
      </c>
      <c r="G11" s="312">
        <v>1615</v>
      </c>
      <c r="H11" s="56">
        <v>10000</v>
      </c>
      <c r="I11" s="57"/>
      <c r="J11" s="189"/>
      <c r="K11" s="189"/>
      <c r="L11" s="57"/>
      <c r="M11" s="57"/>
      <c r="N11" s="58"/>
      <c r="O11" s="59"/>
      <c r="P11" s="244"/>
      <c r="Q11" s="245"/>
      <c r="R11" s="59"/>
      <c r="S11" s="588">
        <v>4058.3280099999997</v>
      </c>
      <c r="T11" s="302"/>
      <c r="U11" s="59">
        <v>9659.9519999999993</v>
      </c>
      <c r="V11" s="588">
        <v>9208.8553499999998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59">
        <f t="shared" si="2"/>
        <v>10935.370999999999</v>
      </c>
      <c r="G12" s="312">
        <v>9876.3709999999992</v>
      </c>
      <c r="H12" s="56">
        <v>1059</v>
      </c>
      <c r="I12" s="57"/>
      <c r="J12" s="189"/>
      <c r="K12" s="189"/>
      <c r="L12" s="57"/>
      <c r="M12" s="57"/>
      <c r="N12" s="58"/>
      <c r="O12" s="59"/>
      <c r="P12" s="244"/>
      <c r="Q12" s="245"/>
      <c r="R12" s="59"/>
      <c r="S12" s="588">
        <v>25653.353800000004</v>
      </c>
      <c r="T12" s="302"/>
      <c r="U12" s="59">
        <v>17941</v>
      </c>
      <c r="V12" s="588">
        <v>19055.604859999999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59">
        <f t="shared" si="2"/>
        <v>57433.734200000006</v>
      </c>
      <c r="G13" s="312">
        <v>35833.734200000006</v>
      </c>
      <c r="H13" s="56">
        <v>5274</v>
      </c>
      <c r="I13" s="57">
        <v>16326</v>
      </c>
      <c r="J13" s="189"/>
      <c r="K13" s="189"/>
      <c r="L13" s="57"/>
      <c r="M13" s="57"/>
      <c r="N13" s="58"/>
      <c r="O13" s="59"/>
      <c r="P13" s="244"/>
      <c r="Q13" s="245"/>
      <c r="R13" s="59"/>
      <c r="S13" s="588">
        <v>43844.853549999993</v>
      </c>
      <c r="T13" s="302"/>
      <c r="U13" s="59">
        <v>53713.939640000004</v>
      </c>
      <c r="V13" s="588">
        <v>45018.890509999997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59">
        <f t="shared" si="2"/>
        <v>2833</v>
      </c>
      <c r="G14" s="312">
        <v>2655</v>
      </c>
      <c r="H14" s="56">
        <v>178</v>
      </c>
      <c r="I14" s="57"/>
      <c r="J14" s="189"/>
      <c r="K14" s="189"/>
      <c r="L14" s="57"/>
      <c r="M14" s="57"/>
      <c r="N14" s="58"/>
      <c r="O14" s="59"/>
      <c r="P14" s="244"/>
      <c r="Q14" s="245"/>
      <c r="R14" s="59"/>
      <c r="S14" s="588">
        <v>628.50745999999992</v>
      </c>
      <c r="T14" s="302"/>
      <c r="U14" s="59">
        <v>2127.4499999999998</v>
      </c>
      <c r="V14" s="588">
        <v>1347.67797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59">
        <f t="shared" si="2"/>
        <v>9000</v>
      </c>
      <c r="G15" s="312">
        <v>9000</v>
      </c>
      <c r="H15" s="56"/>
      <c r="I15" s="57"/>
      <c r="J15" s="189"/>
      <c r="K15" s="189"/>
      <c r="L15" s="57"/>
      <c r="M15" s="57"/>
      <c r="N15" s="58"/>
      <c r="O15" s="59"/>
      <c r="P15" s="244"/>
      <c r="Q15" s="245"/>
      <c r="R15" s="420"/>
      <c r="S15" s="588">
        <v>11835.127920000001</v>
      </c>
      <c r="T15" s="302"/>
      <c r="U15" s="59">
        <v>10800</v>
      </c>
      <c r="V15" s="588">
        <v>15755.003419999999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59">
        <f t="shared" si="2"/>
        <v>89330</v>
      </c>
      <c r="G16" s="622">
        <v>87600</v>
      </c>
      <c r="H16" s="56">
        <v>730</v>
      </c>
      <c r="I16" s="57"/>
      <c r="J16" s="189"/>
      <c r="K16" s="189"/>
      <c r="L16" s="57"/>
      <c r="M16" s="57">
        <v>1000</v>
      </c>
      <c r="N16" s="58"/>
      <c r="O16" s="59"/>
      <c r="P16" s="244"/>
      <c r="Q16" s="245"/>
      <c r="R16" s="59"/>
      <c r="S16" s="588">
        <v>88814.186419999998</v>
      </c>
      <c r="T16" s="302"/>
      <c r="U16" s="59">
        <v>86906</v>
      </c>
      <c r="V16" s="588">
        <v>87392.807000000001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193">
        <f t="shared" si="2"/>
        <v>111989</v>
      </c>
      <c r="G17" s="884">
        <v>87561</v>
      </c>
      <c r="H17" s="909">
        <v>23178</v>
      </c>
      <c r="I17" s="733"/>
      <c r="J17" s="910"/>
      <c r="K17" s="910"/>
      <c r="L17" s="733">
        <v>1250</v>
      </c>
      <c r="M17" s="733"/>
      <c r="N17" s="911"/>
      <c r="O17" s="193"/>
      <c r="P17" s="912"/>
      <c r="Q17" s="913"/>
      <c r="R17" s="193"/>
      <c r="S17" s="914">
        <v>70169.78039</v>
      </c>
      <c r="T17" s="302"/>
      <c r="U17" s="667">
        <v>104473</v>
      </c>
      <c r="V17" s="668">
        <v>59269.917170000001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959">
        <f t="shared" si="2"/>
        <v>0</v>
      </c>
      <c r="G18" s="686"/>
      <c r="H18" s="687"/>
      <c r="I18" s="688"/>
      <c r="J18" s="689"/>
      <c r="K18" s="689"/>
      <c r="L18" s="688"/>
      <c r="M18" s="688"/>
      <c r="N18" s="690"/>
      <c r="O18" s="673"/>
      <c r="P18" s="691"/>
      <c r="Q18" s="929"/>
      <c r="R18" s="673"/>
      <c r="S18" s="681">
        <v>0</v>
      </c>
      <c r="T18" s="164"/>
      <c r="U18" s="673">
        <v>0</v>
      </c>
      <c r="V18" s="681">
        <v>0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615">
        <f t="shared" si="2"/>
        <v>0</v>
      </c>
      <c r="G19" s="443"/>
      <c r="H19" s="442"/>
      <c r="I19" s="439"/>
      <c r="J19" s="626"/>
      <c r="K19" s="626"/>
      <c r="L19" s="439"/>
      <c r="M19" s="439"/>
      <c r="N19" s="437"/>
      <c r="O19" s="74"/>
      <c r="P19" s="248"/>
      <c r="Q19" s="930"/>
      <c r="R19" s="74"/>
      <c r="S19" s="589">
        <v>0</v>
      </c>
      <c r="T19" s="164"/>
      <c r="U19" s="74">
        <v>0</v>
      </c>
      <c r="V19" s="589">
        <v>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615">
        <f t="shared" si="2"/>
        <v>53512</v>
      </c>
      <c r="G20" s="443">
        <v>53512</v>
      </c>
      <c r="H20" s="442"/>
      <c r="I20" s="439"/>
      <c r="J20" s="626"/>
      <c r="K20" s="626"/>
      <c r="L20" s="439"/>
      <c r="M20" s="439"/>
      <c r="N20" s="437"/>
      <c r="O20" s="74"/>
      <c r="P20" s="248"/>
      <c r="Q20" s="930"/>
      <c r="R20" s="74"/>
      <c r="S20" s="589">
        <v>34926.82935</v>
      </c>
      <c r="T20" s="164"/>
      <c r="U20" s="74">
        <v>46835</v>
      </c>
      <c r="V20" s="589">
        <v>36729.871650000001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615">
        <f t="shared" si="2"/>
        <v>60</v>
      </c>
      <c r="G21" s="443">
        <v>60</v>
      </c>
      <c r="H21" s="442"/>
      <c r="I21" s="439"/>
      <c r="J21" s="626"/>
      <c r="K21" s="626"/>
      <c r="L21" s="439"/>
      <c r="M21" s="439"/>
      <c r="N21" s="437"/>
      <c r="O21" s="74"/>
      <c r="P21" s="248"/>
      <c r="Q21" s="930"/>
      <c r="R21" s="74"/>
      <c r="S21" s="1496">
        <v>340</v>
      </c>
      <c r="T21" s="164"/>
      <c r="U21" s="74">
        <v>400</v>
      </c>
      <c r="V21" s="589">
        <v>5651.6595599999991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7">
        <f t="shared" si="2"/>
        <v>10172</v>
      </c>
      <c r="G22" s="330">
        <v>10172</v>
      </c>
      <c r="H22" s="322"/>
      <c r="I22" s="332"/>
      <c r="J22" s="332"/>
      <c r="K22" s="332"/>
      <c r="L22" s="332"/>
      <c r="M22" s="332"/>
      <c r="N22" s="581"/>
      <c r="O22" s="899"/>
      <c r="P22" s="320"/>
      <c r="Q22" s="931"/>
      <c r="R22" s="960"/>
      <c r="S22" s="320">
        <v>12347.221250000001</v>
      </c>
      <c r="T22" s="164"/>
      <c r="U22" s="320">
        <v>13286.3995</v>
      </c>
      <c r="V22" s="320">
        <v>22595.650460000001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615">
        <f t="shared" si="2"/>
        <v>815</v>
      </c>
      <c r="G23" s="443">
        <v>815</v>
      </c>
      <c r="H23" s="442"/>
      <c r="I23" s="439"/>
      <c r="J23" s="626"/>
      <c r="K23" s="626"/>
      <c r="L23" s="439"/>
      <c r="M23" s="439"/>
      <c r="N23" s="437"/>
      <c r="O23" s="74"/>
      <c r="P23" s="248"/>
      <c r="Q23" s="930"/>
      <c r="R23" s="74"/>
      <c r="S23" s="589">
        <v>728.84685999999999</v>
      </c>
      <c r="T23" s="164"/>
      <c r="U23" s="74">
        <v>587</v>
      </c>
      <c r="V23" s="589">
        <v>694.83053000000007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615">
        <f t="shared" si="2"/>
        <v>4633</v>
      </c>
      <c r="G24" s="443">
        <v>4282</v>
      </c>
      <c r="H24" s="442"/>
      <c r="I24" s="439">
        <v>351</v>
      </c>
      <c r="J24" s="626"/>
      <c r="K24" s="626"/>
      <c r="L24" s="439"/>
      <c r="M24" s="439"/>
      <c r="N24" s="437"/>
      <c r="O24" s="74"/>
      <c r="P24" s="248"/>
      <c r="Q24" s="930"/>
      <c r="R24" s="74"/>
      <c r="S24" s="589">
        <v>4922.1091699999997</v>
      </c>
      <c r="T24" s="164"/>
      <c r="U24" s="74">
        <v>3149.3420000000001</v>
      </c>
      <c r="V24" s="589">
        <v>1812.20183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757">
        <f t="shared" si="2"/>
        <v>11133</v>
      </c>
      <c r="G25" s="330">
        <v>11133</v>
      </c>
      <c r="H25" s="322"/>
      <c r="I25" s="332"/>
      <c r="J25" s="332"/>
      <c r="K25" s="332"/>
      <c r="L25" s="332"/>
      <c r="M25" s="332"/>
      <c r="N25" s="581"/>
      <c r="O25" s="899"/>
      <c r="P25" s="320"/>
      <c r="Q25" s="931"/>
      <c r="R25" s="960"/>
      <c r="S25" s="320">
        <v>8680.4590900000003</v>
      </c>
      <c r="T25" s="164"/>
      <c r="U25" s="320">
        <v>9286</v>
      </c>
      <c r="V25" s="320">
        <v>4765.7799299999997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615">
        <f t="shared" si="2"/>
        <v>0</v>
      </c>
      <c r="G26" s="443">
        <v>0</v>
      </c>
      <c r="H26" s="442"/>
      <c r="I26" s="439"/>
      <c r="J26" s="626"/>
      <c r="K26" s="626"/>
      <c r="L26" s="439"/>
      <c r="M26" s="439"/>
      <c r="N26" s="437"/>
      <c r="O26" s="74"/>
      <c r="P26" s="248"/>
      <c r="Q26" s="930"/>
      <c r="R26" s="74"/>
      <c r="S26" s="589">
        <v>0</v>
      </c>
      <c r="T26" s="164"/>
      <c r="U26" s="74">
        <v>0</v>
      </c>
      <c r="V26" s="589">
        <v>0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615">
        <f t="shared" si="2"/>
        <v>10829</v>
      </c>
      <c r="G27" s="443">
        <v>10829</v>
      </c>
      <c r="H27" s="442"/>
      <c r="I27" s="439"/>
      <c r="J27" s="626"/>
      <c r="K27" s="626"/>
      <c r="L27" s="439"/>
      <c r="M27" s="439"/>
      <c r="N27" s="437"/>
      <c r="O27" s="74"/>
      <c r="P27" s="248"/>
      <c r="Q27" s="930"/>
      <c r="R27" s="74"/>
      <c r="S27" s="589">
        <v>6151.49395</v>
      </c>
      <c r="T27" s="164"/>
      <c r="U27" s="74">
        <v>20641</v>
      </c>
      <c r="V27" s="589">
        <v>16166.2004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>SUM(F29:F43)</f>
        <v>565511</v>
      </c>
      <c r="G28" s="309">
        <f t="shared" ref="G28:P28" si="3">SUM(G29:G43)</f>
        <v>487885</v>
      </c>
      <c r="H28" s="440">
        <f t="shared" si="3"/>
        <v>51699</v>
      </c>
      <c r="I28" s="161">
        <f t="shared" si="3"/>
        <v>16677</v>
      </c>
      <c r="J28" s="616">
        <f t="shared" si="3"/>
        <v>7000</v>
      </c>
      <c r="K28" s="616">
        <f t="shared" si="3"/>
        <v>0</v>
      </c>
      <c r="L28" s="161">
        <f t="shared" si="3"/>
        <v>1250</v>
      </c>
      <c r="M28" s="161">
        <f t="shared" si="3"/>
        <v>1000</v>
      </c>
      <c r="N28" s="251">
        <f>SUM(N29:N43)</f>
        <v>0</v>
      </c>
      <c r="O28" s="117">
        <f>SUM(O29:O43)</f>
        <v>0</v>
      </c>
      <c r="P28" s="117">
        <f t="shared" si="3"/>
        <v>0</v>
      </c>
      <c r="Q28" s="617">
        <f>IF(F28=0,0,P28/F28)</f>
        <v>0</v>
      </c>
      <c r="R28" s="434">
        <f>SUM(R29:R43)</f>
        <v>0</v>
      </c>
      <c r="S28" s="117">
        <f>SUM(S29:S43)</f>
        <v>531861.89190000005</v>
      </c>
      <c r="T28" s="164"/>
      <c r="U28" s="117">
        <f>SUM(U29:U43)</f>
        <v>568271.74200000009</v>
      </c>
      <c r="V28" s="117">
        <f>SUM(V29:V43)</f>
        <v>540396.49867999996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74">
        <f>SUM(G29:N29)</f>
        <v>199183</v>
      </c>
      <c r="G29" s="637">
        <v>199183</v>
      </c>
      <c r="H29" s="441"/>
      <c r="I29" s="436"/>
      <c r="J29" s="618"/>
      <c r="K29" s="618"/>
      <c r="L29" s="436"/>
      <c r="M29" s="436"/>
      <c r="N29" s="435"/>
      <c r="O29" s="118"/>
      <c r="P29" s="619"/>
      <c r="Q29" s="630"/>
      <c r="R29" s="118"/>
      <c r="S29" s="589">
        <v>240181</v>
      </c>
      <c r="T29" s="164"/>
      <c r="U29" s="74">
        <v>206489</v>
      </c>
      <c r="V29" s="589">
        <v>222170.16852000001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74">
        <f t="shared" ref="F30:F43" si="4">SUM(G30:N30)</f>
        <v>0</v>
      </c>
      <c r="G30" s="432"/>
      <c r="H30" s="249"/>
      <c r="I30" s="73"/>
      <c r="J30" s="187"/>
      <c r="K30" s="187"/>
      <c r="L30" s="73"/>
      <c r="M30" s="73"/>
      <c r="N30" s="291"/>
      <c r="O30" s="250"/>
      <c r="P30" s="629"/>
      <c r="Q30" s="630"/>
      <c r="R30" s="250"/>
      <c r="S30" s="589">
        <v>0</v>
      </c>
      <c r="T30" s="164"/>
      <c r="U30" s="74">
        <v>0</v>
      </c>
      <c r="V30" s="589">
        <v>0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74">
        <f t="shared" si="4"/>
        <v>0</v>
      </c>
      <c r="G31" s="432"/>
      <c r="H31" s="249"/>
      <c r="I31" s="73"/>
      <c r="J31" s="187"/>
      <c r="K31" s="187"/>
      <c r="L31" s="73"/>
      <c r="M31" s="73"/>
      <c r="N31" s="291"/>
      <c r="O31" s="250"/>
      <c r="P31" s="629"/>
      <c r="Q31" s="630"/>
      <c r="R31" s="250"/>
      <c r="S31" s="589">
        <v>0</v>
      </c>
      <c r="T31" s="164"/>
      <c r="U31" s="74">
        <v>0</v>
      </c>
      <c r="V31" s="589">
        <v>0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74">
        <f t="shared" si="4"/>
        <v>53512</v>
      </c>
      <c r="G32" s="432">
        <v>53512</v>
      </c>
      <c r="H32" s="249"/>
      <c r="I32" s="73"/>
      <c r="J32" s="187"/>
      <c r="K32" s="187"/>
      <c r="L32" s="73"/>
      <c r="M32" s="73"/>
      <c r="N32" s="291"/>
      <c r="O32" s="250"/>
      <c r="P32" s="629"/>
      <c r="Q32" s="630"/>
      <c r="R32" s="250"/>
      <c r="S32" s="589">
        <v>34927</v>
      </c>
      <c r="T32" s="164"/>
      <c r="U32" s="74">
        <v>46835</v>
      </c>
      <c r="V32" s="589">
        <v>36729.871650000001</v>
      </c>
    </row>
    <row r="33" spans="1:22" s="14" customFormat="1" ht="11.4" x14ac:dyDescent="0.2">
      <c r="A33" s="11"/>
      <c r="B33" s="19" t="s">
        <v>51</v>
      </c>
      <c r="C33" s="19"/>
      <c r="D33" s="19"/>
      <c r="E33" s="21">
        <v>29</v>
      </c>
      <c r="F33" s="74">
        <f t="shared" si="4"/>
        <v>87000</v>
      </c>
      <c r="G33" s="432">
        <v>87000</v>
      </c>
      <c r="H33" s="249"/>
      <c r="I33" s="73"/>
      <c r="J33" s="187"/>
      <c r="K33" s="187"/>
      <c r="L33" s="73"/>
      <c r="M33" s="73"/>
      <c r="N33" s="291"/>
      <c r="O33" s="250"/>
      <c r="P33" s="629"/>
      <c r="Q33" s="630"/>
      <c r="R33" s="250"/>
      <c r="S33" s="589">
        <v>86387</v>
      </c>
      <c r="T33" s="164"/>
      <c r="U33" s="74">
        <v>83150</v>
      </c>
      <c r="V33" s="589">
        <v>84585.62</v>
      </c>
    </row>
    <row r="34" spans="1:22" s="14" customFormat="1" ht="11.4" x14ac:dyDescent="0.2">
      <c r="A34" s="11"/>
      <c r="B34" s="19" t="s">
        <v>36</v>
      </c>
      <c r="C34" s="19"/>
      <c r="D34" s="19"/>
      <c r="E34" s="21">
        <v>30</v>
      </c>
      <c r="F34" s="74">
        <f t="shared" si="4"/>
        <v>60</v>
      </c>
      <c r="G34" s="432">
        <v>60</v>
      </c>
      <c r="H34" s="249"/>
      <c r="I34" s="73"/>
      <c r="J34" s="187"/>
      <c r="K34" s="187"/>
      <c r="L34" s="73"/>
      <c r="M34" s="73"/>
      <c r="N34" s="291"/>
      <c r="O34" s="250"/>
      <c r="P34" s="286"/>
      <c r="Q34" s="630"/>
      <c r="R34" s="250"/>
      <c r="S34" s="1497">
        <v>340</v>
      </c>
      <c r="T34" s="164"/>
      <c r="U34" s="74">
        <v>400</v>
      </c>
      <c r="V34" s="589">
        <v>5651.6595599999991</v>
      </c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7">
        <f t="shared" si="4"/>
        <v>10171</v>
      </c>
      <c r="G35" s="330">
        <v>10171</v>
      </c>
      <c r="H35" s="322"/>
      <c r="I35" s="332"/>
      <c r="J35" s="332"/>
      <c r="K35" s="332"/>
      <c r="L35" s="332"/>
      <c r="M35" s="332"/>
      <c r="N35" s="581"/>
      <c r="O35" s="899"/>
      <c r="P35" s="320"/>
      <c r="Q35" s="931"/>
      <c r="R35" s="960"/>
      <c r="S35" s="320">
        <v>12347.221250000001</v>
      </c>
      <c r="T35" s="164"/>
      <c r="U35" s="320">
        <v>13286.4</v>
      </c>
      <c r="V35" s="320">
        <v>22595.650460000001</v>
      </c>
    </row>
    <row r="36" spans="1:22" s="14" customFormat="1" ht="11.4" x14ac:dyDescent="0.2">
      <c r="A36" s="11"/>
      <c r="B36" s="19" t="s">
        <v>53</v>
      </c>
      <c r="C36" s="19"/>
      <c r="D36" s="19"/>
      <c r="E36" s="21">
        <v>32</v>
      </c>
      <c r="F36" s="74">
        <f t="shared" si="4"/>
        <v>815</v>
      </c>
      <c r="G36" s="432">
        <v>815</v>
      </c>
      <c r="H36" s="249"/>
      <c r="I36" s="893"/>
      <c r="J36" s="187"/>
      <c r="K36" s="187"/>
      <c r="L36" s="73"/>
      <c r="M36" s="73"/>
      <c r="N36" s="291"/>
      <c r="O36" s="250"/>
      <c r="P36" s="629"/>
      <c r="Q36" s="630"/>
      <c r="R36" s="250"/>
      <c r="S36" s="589">
        <v>729</v>
      </c>
      <c r="T36" s="164"/>
      <c r="U36" s="74">
        <v>587</v>
      </c>
      <c r="V36" s="589">
        <v>694.83053000000007</v>
      </c>
    </row>
    <row r="37" spans="1:22" s="14" customFormat="1" ht="11.4" x14ac:dyDescent="0.2">
      <c r="A37" s="11"/>
      <c r="B37" s="19" t="s">
        <v>128</v>
      </c>
      <c r="C37" s="19"/>
      <c r="D37" s="19"/>
      <c r="E37" s="21">
        <v>33</v>
      </c>
      <c r="F37" s="74">
        <f t="shared" si="4"/>
        <v>91071</v>
      </c>
      <c r="G37" s="460">
        <v>74745</v>
      </c>
      <c r="H37" s="249"/>
      <c r="I37" s="893">
        <v>16326</v>
      </c>
      <c r="J37" s="187"/>
      <c r="K37" s="187"/>
      <c r="L37" s="73"/>
      <c r="M37" s="73"/>
      <c r="N37" s="291"/>
      <c r="O37" s="250"/>
      <c r="P37" s="629"/>
      <c r="Q37" s="630"/>
      <c r="R37" s="250"/>
      <c r="S37" s="589">
        <v>52990.403250000003</v>
      </c>
      <c r="T37" s="164"/>
      <c r="U37" s="74">
        <v>84228</v>
      </c>
      <c r="V37" s="589">
        <v>32731.176899999999</v>
      </c>
    </row>
    <row r="38" spans="1:22" s="14" customFormat="1" ht="11.4" x14ac:dyDescent="0.2">
      <c r="A38" s="11"/>
      <c r="B38" s="19" t="s">
        <v>55</v>
      </c>
      <c r="C38" s="19"/>
      <c r="D38" s="19"/>
      <c r="E38" s="21">
        <v>34</v>
      </c>
      <c r="F38" s="74">
        <f t="shared" si="4"/>
        <v>4633</v>
      </c>
      <c r="G38" s="432">
        <v>4282</v>
      </c>
      <c r="H38" s="249"/>
      <c r="I38" s="73">
        <v>351</v>
      </c>
      <c r="J38" s="187"/>
      <c r="K38" s="187"/>
      <c r="L38" s="73"/>
      <c r="M38" s="73"/>
      <c r="N38" s="291"/>
      <c r="O38" s="250"/>
      <c r="P38" s="629"/>
      <c r="Q38" s="630"/>
      <c r="R38" s="250"/>
      <c r="S38" s="589">
        <v>4922.1091699999997</v>
      </c>
      <c r="T38" s="164"/>
      <c r="U38" s="74">
        <v>3149.3420000000001</v>
      </c>
      <c r="V38" s="589">
        <v>1812.20183</v>
      </c>
    </row>
    <row r="39" spans="1:22" s="328" customFormat="1" ht="11.4" x14ac:dyDescent="0.2">
      <c r="A39" s="317"/>
      <c r="B39" s="318" t="s">
        <v>147</v>
      </c>
      <c r="C39" s="318"/>
      <c r="D39" s="318"/>
      <c r="E39" s="319">
        <v>35</v>
      </c>
      <c r="F39" s="757">
        <f t="shared" si="4"/>
        <v>11133</v>
      </c>
      <c r="G39" s="330">
        <v>11133</v>
      </c>
      <c r="H39" s="322"/>
      <c r="I39" s="332"/>
      <c r="J39" s="332"/>
      <c r="K39" s="332"/>
      <c r="L39" s="332"/>
      <c r="M39" s="332"/>
      <c r="N39" s="581"/>
      <c r="O39" s="899"/>
      <c r="P39" s="320"/>
      <c r="Q39" s="931"/>
      <c r="R39" s="960"/>
      <c r="S39" s="320">
        <v>8680.4590900000003</v>
      </c>
      <c r="T39" s="164"/>
      <c r="U39" s="320">
        <v>9286</v>
      </c>
      <c r="V39" s="320">
        <v>4765.7799299999997</v>
      </c>
    </row>
    <row r="40" spans="1:22" s="14" customFormat="1" ht="11.4" x14ac:dyDescent="0.2">
      <c r="A40" s="11"/>
      <c r="B40" s="19" t="s">
        <v>56</v>
      </c>
      <c r="C40" s="19"/>
      <c r="D40" s="19"/>
      <c r="E40" s="21">
        <v>36</v>
      </c>
      <c r="F40" s="74">
        <f t="shared" si="4"/>
        <v>0</v>
      </c>
      <c r="G40" s="432"/>
      <c r="H40" s="249"/>
      <c r="I40" s="73"/>
      <c r="J40" s="187"/>
      <c r="K40" s="187"/>
      <c r="L40" s="73"/>
      <c r="M40" s="73"/>
      <c r="N40" s="291"/>
      <c r="O40" s="250"/>
      <c r="P40" s="629"/>
      <c r="Q40" s="630"/>
      <c r="R40" s="250"/>
      <c r="S40" s="589">
        <v>0</v>
      </c>
      <c r="T40" s="164"/>
      <c r="U40" s="74">
        <v>0</v>
      </c>
      <c r="V40" s="589">
        <v>0</v>
      </c>
    </row>
    <row r="41" spans="1:22" s="14" customFormat="1" ht="11.4" x14ac:dyDescent="0.2">
      <c r="A41" s="11"/>
      <c r="B41" s="19" t="s">
        <v>57</v>
      </c>
      <c r="C41" s="19"/>
      <c r="D41" s="19"/>
      <c r="E41" s="21">
        <v>37</v>
      </c>
      <c r="F41" s="74">
        <f t="shared" si="4"/>
        <v>34514</v>
      </c>
      <c r="G41" s="432">
        <v>34514</v>
      </c>
      <c r="H41" s="249"/>
      <c r="I41" s="73"/>
      <c r="J41" s="187"/>
      <c r="K41" s="187"/>
      <c r="L41" s="73"/>
      <c r="M41" s="73"/>
      <c r="N41" s="291"/>
      <c r="O41" s="250"/>
      <c r="P41" s="629"/>
      <c r="Q41" s="630"/>
      <c r="R41" s="250"/>
      <c r="S41" s="589">
        <v>49992</v>
      </c>
      <c r="T41" s="164"/>
      <c r="U41" s="74">
        <v>46814</v>
      </c>
      <c r="V41" s="589">
        <v>65301.325530000002</v>
      </c>
    </row>
    <row r="42" spans="1:22" s="14" customFormat="1" ht="11.4" x14ac:dyDescent="0.2">
      <c r="A42" s="11"/>
      <c r="B42" s="19" t="s">
        <v>58</v>
      </c>
      <c r="C42" s="19"/>
      <c r="D42" s="19"/>
      <c r="E42" s="21">
        <v>38</v>
      </c>
      <c r="F42" s="74">
        <f t="shared" si="4"/>
        <v>60949</v>
      </c>
      <c r="G42" s="897">
        <v>0</v>
      </c>
      <c r="H42" s="892">
        <v>51699</v>
      </c>
      <c r="I42" s="893"/>
      <c r="J42" s="187">
        <v>7000</v>
      </c>
      <c r="K42" s="187"/>
      <c r="L42" s="73">
        <v>1250</v>
      </c>
      <c r="M42" s="73">
        <v>1000</v>
      </c>
      <c r="N42" s="291"/>
      <c r="O42" s="250"/>
      <c r="P42" s="629"/>
      <c r="Q42" s="630"/>
      <c r="R42" s="250"/>
      <c r="S42" s="589">
        <v>31732.32548</v>
      </c>
      <c r="T42" s="164"/>
      <c r="U42" s="74">
        <v>51792</v>
      </c>
      <c r="V42" s="589">
        <v>46515.892350000002</v>
      </c>
    </row>
    <row r="43" spans="1:22" s="14" customFormat="1" ht="11.4" x14ac:dyDescent="0.2">
      <c r="A43" s="24"/>
      <c r="B43" s="25" t="s">
        <v>46</v>
      </c>
      <c r="C43" s="25"/>
      <c r="D43" s="25"/>
      <c r="E43" s="26">
        <v>39</v>
      </c>
      <c r="F43" s="74">
        <f t="shared" si="4"/>
        <v>12470</v>
      </c>
      <c r="G43" s="631">
        <v>12470</v>
      </c>
      <c r="H43" s="632"/>
      <c r="I43" s="582"/>
      <c r="J43" s="633"/>
      <c r="K43" s="633"/>
      <c r="L43" s="582"/>
      <c r="M43" s="582"/>
      <c r="N43" s="438"/>
      <c r="O43" s="120"/>
      <c r="P43" s="634"/>
      <c r="Q43" s="635"/>
      <c r="R43" s="74"/>
      <c r="S43" s="120">
        <v>8633.3736599999993</v>
      </c>
      <c r="T43" s="164"/>
      <c r="U43" s="120">
        <v>22255</v>
      </c>
      <c r="V43" s="120">
        <v>16842.32142</v>
      </c>
    </row>
    <row r="44" spans="1:22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735">
        <f t="shared" ref="F44:U44" si="5">F29+F33+F37+F41+F42+F43-F6-F27</f>
        <v>3662.2769529999932</v>
      </c>
      <c r="G44" s="879">
        <f t="shared" si="5"/>
        <v>3662.2769529999932</v>
      </c>
      <c r="H44" s="762">
        <f t="shared" si="5"/>
        <v>0</v>
      </c>
      <c r="I44" s="880">
        <f t="shared" si="5"/>
        <v>0</v>
      </c>
      <c r="J44" s="880">
        <f t="shared" si="5"/>
        <v>0</v>
      </c>
      <c r="K44" s="880">
        <f t="shared" si="5"/>
        <v>0</v>
      </c>
      <c r="L44" s="880">
        <f t="shared" si="5"/>
        <v>0</v>
      </c>
      <c r="M44" s="880">
        <f t="shared" si="5"/>
        <v>0</v>
      </c>
      <c r="N44" s="880">
        <f t="shared" si="5"/>
        <v>0</v>
      </c>
      <c r="O44" s="735">
        <f t="shared" si="5"/>
        <v>0</v>
      </c>
      <c r="P44" s="881">
        <f t="shared" si="5"/>
        <v>0</v>
      </c>
      <c r="Q44" s="882">
        <f t="shared" si="5"/>
        <v>0</v>
      </c>
      <c r="R44" s="735">
        <f t="shared" si="5"/>
        <v>0</v>
      </c>
      <c r="S44" s="735">
        <f t="shared" si="5"/>
        <v>24502.105199999965</v>
      </c>
      <c r="T44" s="164"/>
      <c r="U44" s="735">
        <f t="shared" si="5"/>
        <v>9416.7711740000523</v>
      </c>
      <c r="V44" s="735">
        <f>V29+V33+V37+V41+V42+V43-V6-V27</f>
        <v>23023.864399999991</v>
      </c>
    </row>
    <row r="45" spans="1:22" ht="13.8" thickBot="1" x14ac:dyDescent="0.3">
      <c r="A45" s="22" t="s">
        <v>174</v>
      </c>
      <c r="B45" s="23"/>
      <c r="C45" s="23"/>
      <c r="D45" s="23"/>
      <c r="E45" s="10">
        <v>41</v>
      </c>
      <c r="F45" s="117">
        <f t="shared" ref="F45:M45" si="6">F28-F5</f>
        <v>3661.2769529999932</v>
      </c>
      <c r="G45" s="309">
        <f t="shared" si="6"/>
        <v>3661.2769529999932</v>
      </c>
      <c r="H45" s="440">
        <f t="shared" si="6"/>
        <v>0</v>
      </c>
      <c r="I45" s="161">
        <f t="shared" si="6"/>
        <v>0</v>
      </c>
      <c r="J45" s="616">
        <f t="shared" si="6"/>
        <v>0</v>
      </c>
      <c r="K45" s="616">
        <f t="shared" si="6"/>
        <v>0</v>
      </c>
      <c r="L45" s="161">
        <f t="shared" si="6"/>
        <v>0</v>
      </c>
      <c r="M45" s="161">
        <f t="shared" si="6"/>
        <v>0</v>
      </c>
      <c r="N45" s="251">
        <f>N28-N5</f>
        <v>0</v>
      </c>
      <c r="O45" s="117"/>
      <c r="P45" s="117">
        <f>P28-P5</f>
        <v>0</v>
      </c>
      <c r="Q45" s="617"/>
      <c r="R45" s="434">
        <f>R28-R5</f>
        <v>0</v>
      </c>
      <c r="S45" s="586">
        <f>S28-S5</f>
        <v>24502.428990000044</v>
      </c>
      <c r="T45" s="164"/>
      <c r="U45" s="117">
        <f>U28-U5</f>
        <v>9416.7716740001924</v>
      </c>
      <c r="V45" s="586">
        <f>V28-V5</f>
        <v>23023.86440000002</v>
      </c>
    </row>
    <row r="46" spans="1:22" x14ac:dyDescent="0.25">
      <c r="A46" s="29" t="s">
        <v>198</v>
      </c>
      <c r="C46" s="29"/>
      <c r="D46" s="29"/>
      <c r="E46" s="646" t="s">
        <v>168</v>
      </c>
      <c r="F46" s="584"/>
      <c r="G46" s="584"/>
      <c r="H46" s="644">
        <v>300665</v>
      </c>
      <c r="I46" s="644">
        <v>7179</v>
      </c>
      <c r="J46" s="644">
        <v>19008</v>
      </c>
      <c r="K46" s="644">
        <v>43080</v>
      </c>
      <c r="L46" s="644">
        <v>2398</v>
      </c>
      <c r="M46" s="644">
        <v>356</v>
      </c>
      <c r="N46" s="651"/>
      <c r="O46" s="29"/>
      <c r="P46" s="29"/>
      <c r="S46" s="898"/>
      <c r="T46" s="898"/>
      <c r="U46" s="898"/>
      <c r="V46" s="898"/>
    </row>
    <row r="47" spans="1:22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8228</v>
      </c>
      <c r="G47" s="30"/>
      <c r="S47" s="716"/>
      <c r="T47" s="716"/>
      <c r="U47" s="716"/>
      <c r="V47" s="716"/>
    </row>
    <row r="48" spans="1:22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5800</v>
      </c>
      <c r="G48" s="30"/>
      <c r="S48" s="716"/>
      <c r="T48" s="716"/>
      <c r="U48" s="716"/>
      <c r="V48" s="716"/>
    </row>
    <row r="49" spans="1:21" s="29" customFormat="1" ht="18.75" customHeight="1" x14ac:dyDescent="0.2">
      <c r="A49" s="379"/>
      <c r="B49" s="379"/>
      <c r="C49" s="379"/>
      <c r="D49" s="652"/>
      <c r="E49" s="720"/>
      <c r="F49" s="652"/>
      <c r="G49" s="652"/>
      <c r="H49" s="651"/>
      <c r="I49" s="652"/>
      <c r="J49" s="1609"/>
      <c r="K49" s="1609"/>
      <c r="L49" s="1609"/>
      <c r="M49" s="1609"/>
      <c r="N49" s="750"/>
      <c r="O49" s="721"/>
      <c r="P49" s="722"/>
      <c r="Q49" s="241"/>
      <c r="R49" s="241"/>
      <c r="S49" s="150"/>
      <c r="T49" s="166"/>
    </row>
    <row r="50" spans="1:21" s="14" customFormat="1" ht="11.4" x14ac:dyDescent="0.2">
      <c r="A50" s="575"/>
      <c r="B50" s="575"/>
      <c r="C50" s="575"/>
      <c r="D50" s="575"/>
      <c r="E50" s="706"/>
      <c r="F50" s="707"/>
      <c r="G50" s="150"/>
      <c r="H50" s="150"/>
      <c r="I50" s="150"/>
      <c r="J50" s="150"/>
      <c r="K50" s="150"/>
      <c r="L50" s="150"/>
      <c r="M50" s="150"/>
      <c r="N50" s="150"/>
      <c r="O50" s="707"/>
      <c r="P50" s="708"/>
      <c r="Q50" s="709"/>
      <c r="R50" s="150"/>
      <c r="S50" s="705"/>
      <c r="T50" s="166"/>
    </row>
    <row r="51" spans="1:21" s="328" customFormat="1" ht="11.4" x14ac:dyDescent="0.2">
      <c r="A51" s="574"/>
      <c r="B51" s="574"/>
      <c r="C51" s="574"/>
      <c r="D51" s="574"/>
      <c r="E51" s="700"/>
      <c r="F51" s="701"/>
      <c r="G51" s="150"/>
      <c r="H51" s="701"/>
      <c r="I51" s="701"/>
      <c r="J51" s="701"/>
      <c r="K51" s="701"/>
      <c r="L51" s="701"/>
      <c r="M51" s="701"/>
      <c r="N51" s="701"/>
      <c r="O51" s="701"/>
      <c r="P51" s="702"/>
      <c r="Q51" s="703"/>
      <c r="R51" s="701"/>
      <c r="S51" s="705"/>
      <c r="T51" s="164"/>
    </row>
    <row r="52" spans="1:21" x14ac:dyDescent="0.25">
      <c r="D52" s="642"/>
      <c r="E52" s="646"/>
      <c r="F52" s="584"/>
      <c r="G52" s="584"/>
      <c r="H52" s="653"/>
      <c r="I52" s="652"/>
      <c r="J52" s="651"/>
      <c r="K52" s="652"/>
      <c r="L52" s="652"/>
      <c r="M52" s="652"/>
      <c r="N52" s="652"/>
      <c r="U52" s="584"/>
    </row>
    <row r="53" spans="1:21" x14ac:dyDescent="0.25">
      <c r="D53" s="642"/>
      <c r="E53" s="646"/>
      <c r="F53" s="584"/>
      <c r="G53" s="584"/>
      <c r="H53" s="653"/>
      <c r="I53" s="652"/>
      <c r="J53" s="651"/>
      <c r="K53" s="652"/>
      <c r="L53" s="652"/>
      <c r="M53" s="652"/>
      <c r="N53" s="652"/>
      <c r="U53" s="584"/>
    </row>
    <row r="54" spans="1:21" x14ac:dyDescent="0.25">
      <c r="H54" s="153"/>
    </row>
    <row r="55" spans="1:21" x14ac:dyDescent="0.25">
      <c r="H55" s="153"/>
    </row>
  </sheetData>
  <mergeCells count="7">
    <mergeCell ref="J49:M49"/>
    <mergeCell ref="A3:D3"/>
    <mergeCell ref="C4:D4"/>
    <mergeCell ref="T3:T4"/>
    <mergeCell ref="A47:D47"/>
    <mergeCell ref="A48:E48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V54"/>
  <sheetViews>
    <sheetView showGridLines="0" workbookViewId="0">
      <pane ySplit="5" topLeftCell="A6" activePane="bottomLeft" state="frozen"/>
      <selection activeCell="Q5" sqref="Q5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10.44140625" style="34" hidden="1" customWidth="1"/>
    <col min="16" max="16" width="11.44140625" style="34" hidden="1" customWidth="1"/>
    <col min="17" max="17" width="8.5546875" style="165" hidden="1" customWidth="1"/>
    <col min="18" max="18" width="11" style="34" hidden="1" customWidth="1"/>
    <col min="19" max="19" width="10.44140625" style="29" customWidth="1"/>
    <col min="20" max="20" width="2" style="166" customWidth="1"/>
    <col min="21" max="22" width="10.44140625" style="29" customWidth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</row>
    <row r="2" spans="1:22" ht="13.8" thickBot="1" x14ac:dyDescent="0.3"/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5" t="s">
        <v>2</v>
      </c>
      <c r="H3" s="1611" t="s">
        <v>3</v>
      </c>
      <c r="I3" s="1602"/>
      <c r="J3" s="1602"/>
      <c r="K3" s="1602"/>
      <c r="L3" s="1602"/>
      <c r="M3" s="1602"/>
      <c r="N3" s="1603"/>
      <c r="O3" s="157" t="s">
        <v>1</v>
      </c>
      <c r="P3" s="296" t="s">
        <v>4</v>
      </c>
      <c r="Q3" s="101" t="s">
        <v>112</v>
      </c>
      <c r="R3" s="95" t="s">
        <v>113</v>
      </c>
      <c r="S3" s="299" t="s">
        <v>4</v>
      </c>
      <c r="T3" s="1610"/>
      <c r="U3" s="299" t="s">
        <v>0</v>
      </c>
      <c r="V3" s="299" t="s">
        <v>4</v>
      </c>
    </row>
    <row r="4" spans="1:22" s="7" customFormat="1" ht="15" customHeight="1" thickBot="1" x14ac:dyDescent="0.3">
      <c r="A4" s="3" t="s">
        <v>109</v>
      </c>
      <c r="B4" s="4"/>
      <c r="C4" s="1600" t="s">
        <v>196</v>
      </c>
      <c r="D4" s="1601"/>
      <c r="E4" s="5" t="s">
        <v>5</v>
      </c>
      <c r="F4" s="300">
        <v>2021</v>
      </c>
      <c r="G4" s="311" t="s">
        <v>8</v>
      </c>
      <c r="H4" s="396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2" t="s">
        <v>12</v>
      </c>
      <c r="N4" s="754" t="s">
        <v>176</v>
      </c>
      <c r="O4" s="425" t="s">
        <v>7</v>
      </c>
      <c r="P4" s="297">
        <v>2011</v>
      </c>
      <c r="Q4" s="102">
        <v>2016</v>
      </c>
      <c r="R4" s="96"/>
      <c r="S4" s="300">
        <v>2020</v>
      </c>
      <c r="T4" s="1610"/>
      <c r="U4" s="300">
        <v>2020</v>
      </c>
      <c r="V4" s="300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2194973.1140569998</v>
      </c>
      <c r="G5" s="48">
        <f t="shared" si="0"/>
        <v>1908779.1230470003</v>
      </c>
      <c r="H5" s="160">
        <f t="shared" si="0"/>
        <v>154600</v>
      </c>
      <c r="I5" s="49">
        <f t="shared" si="0"/>
        <v>114186.99101</v>
      </c>
      <c r="J5" s="49">
        <f t="shared" si="0"/>
        <v>8500</v>
      </c>
      <c r="K5" s="49">
        <f t="shared" si="0"/>
        <v>0</v>
      </c>
      <c r="L5" s="49">
        <f t="shared" si="0"/>
        <v>7907</v>
      </c>
      <c r="M5" s="49">
        <f t="shared" si="0"/>
        <v>1000</v>
      </c>
      <c r="N5" s="158">
        <f>SUM(N7:N27)</f>
        <v>0</v>
      </c>
      <c r="O5" s="426" t="e">
        <f t="shared" si="0"/>
        <v>#REF!</v>
      </c>
      <c r="P5" s="117" t="e">
        <f t="shared" si="0"/>
        <v>#REF!</v>
      </c>
      <c r="Q5" s="428" t="e">
        <f>IF(F5=0,0,P5/F5)</f>
        <v>#REF!</v>
      </c>
      <c r="R5" s="426" t="e">
        <f>SUM(R7:R27)</f>
        <v>#REF!</v>
      </c>
      <c r="S5" s="117">
        <f>SUM(S7:S27)</f>
        <v>2231796.6836599996</v>
      </c>
      <c r="U5" s="117">
        <f>SUM(U7:U27)</f>
        <v>2391116.9703259999</v>
      </c>
      <c r="V5" s="117">
        <f>SUM(V7:V27)</f>
        <v>2464594.1509000002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118">
        <f t="shared" ref="F6:P6" si="1">SUM(F7:F17)</f>
        <v>1396181.7140570001</v>
      </c>
      <c r="G6" s="308">
        <f t="shared" si="1"/>
        <v>1191600.7230470001</v>
      </c>
      <c r="H6" s="52">
        <f t="shared" si="1"/>
        <v>154600</v>
      </c>
      <c r="I6" s="53">
        <f t="shared" si="1"/>
        <v>32573.991010000002</v>
      </c>
      <c r="J6" s="53">
        <f t="shared" si="1"/>
        <v>8500</v>
      </c>
      <c r="K6" s="53">
        <f>SUM(K7:K17)</f>
        <v>0</v>
      </c>
      <c r="L6" s="53">
        <f t="shared" si="1"/>
        <v>7907</v>
      </c>
      <c r="M6" s="53">
        <f t="shared" si="1"/>
        <v>1000</v>
      </c>
      <c r="N6" s="159">
        <f>SUM(N7:N17)</f>
        <v>0</v>
      </c>
      <c r="O6" s="427" t="e">
        <f t="shared" si="1"/>
        <v>#REF!</v>
      </c>
      <c r="P6" s="118" t="e">
        <f t="shared" si="1"/>
        <v>#REF!</v>
      </c>
      <c r="Q6" s="429" t="e">
        <f>IF(F6=0,0,P6/F6)</f>
        <v>#REF!</v>
      </c>
      <c r="R6" s="427" t="e">
        <f>SUM(R7:R17)</f>
        <v>#REF!</v>
      </c>
      <c r="S6" s="118">
        <f>SUM(S7:S17)</f>
        <v>1272499.1227299997</v>
      </c>
      <c r="T6" s="166"/>
      <c r="U6" s="118">
        <f>SUM(U7:U17)</f>
        <v>1382752.2288259999</v>
      </c>
      <c r="V6" s="118">
        <f>SUM(V7:V17)</f>
        <v>1315463.2682700001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119">
        <f>SUM(G7:N7)</f>
        <v>413945.89352522255</v>
      </c>
      <c r="G7" s="267">
        <f>CEITEC!G7+CŘS!G7+SKM!G7+SUKB!G7+UCT!G7+SPSSN!G7+CTT!G7+ÚVT!G7+CJV!G7+CZS!G7+RMU!G7</f>
        <v>310339.89352522255</v>
      </c>
      <c r="H7" s="138">
        <f>CEITEC!H7+CŘS!H7+SKM!H7+SUKB!H7+UCT!H7+SPSSN!H7+CTT!H7+ÚVT!H7+CJV!H7+CZS!H7+RMU!H7</f>
        <v>81666</v>
      </c>
      <c r="I7" s="75">
        <f>CEITEC!I7+CŘS!I7+SKM!I7+SUKB!I7+UCT!I7+SPSSN!I7+CTT!I7+ÚVT!I7+CJV!I7+CZS!I7+RMU!I7</f>
        <v>15636</v>
      </c>
      <c r="J7" s="75">
        <f>CEITEC!J7+CŘS!J7+SKM!J7+SUKB!J7+UCT!J7+SPSSN!J7+CTT!J7+ÚVT!J7+CJV!J7+CZS!J7+RMU!J7</f>
        <v>6304</v>
      </c>
      <c r="K7" s="75">
        <f>CEITEC!K7+CŘS!K7+SKM!K7+SUKB!K7+UCT!K7+SPSSN!K7+CTT!K7+ÚVT!K7+CJV!K7+CZS!K7+RMU!K7</f>
        <v>0</v>
      </c>
      <c r="L7" s="75">
        <f>CEITEC!L7+CŘS!L7+SKM!L7+SUKB!L7+UCT!L7+SPSSN!L7+CTT!L7+ÚVT!L7+CJV!L7+CZS!L7+RMU!L7</f>
        <v>0</v>
      </c>
      <c r="M7" s="75">
        <f>CEITEC!M7+CŘS!M7+SKM!M7+SUKB!M7+UCT!M7+SPSSN!M7+CTT!M7+ÚVT!M7+CJV!M7+CZS!M7+RMU!M7</f>
        <v>0</v>
      </c>
      <c r="N7" s="138">
        <f>CEITEC!N7+CŘS!N7+SKM!N7+SUKB!N7+UCT!N7+SPSSN!N7+CTT!N7+ÚVT!N7+CJV!N7+CZS!N7+RMU!N7</f>
        <v>0</v>
      </c>
      <c r="O7" s="84" t="e">
        <f>CEITEC!O7+CŘS!O7+SKM!O7+SUKB!O7+UCT!O7+SPSSN!O7+#REF!+CTT!O7+ÚVT!O7+CJV!O7+CZS!O7+RMU!O7</f>
        <v>#REF!</v>
      </c>
      <c r="P7" s="86" t="e">
        <f>CEITEC!P7+CŘS!P7+SKM!P7+SUKB!P7+UCT!P7+SPSSN!P7+#REF!+CTT!P7+ÚVT!P7+CJV!P7+CZS!P7+RMU!P7</f>
        <v>#REF!</v>
      </c>
      <c r="Q7" s="85" t="e">
        <f>CEITEC!Q7+CŘS!Q7+SKM!Q7+SUKB!Q7+UCT!Q7+SPSSN!Q7+#REF!+CTT!Q7+ÚVT!Q7+CJV!Q7+CZS!Q7+RMU!Q7</f>
        <v>#REF!</v>
      </c>
      <c r="R7" s="186" t="e">
        <f>CEITEC!R7+CŘS!R7+SKM!R7+SUKB!R7+UCT!R7+SPSSN!R7+#REF!+CTT!R7+ÚVT!R7+CJV!R7+CZS!R7+RMU!R7</f>
        <v>#REF!</v>
      </c>
      <c r="S7" s="583">
        <f>CEITEC!S7+CŘS!S7+SKM!S7+SUKB!S7+UCT!S7+SPSSN!S7+CTT!S7+ÚVT!S7+CJV!S7+CZS!S7+RMU!S7</f>
        <v>411395.60504999995</v>
      </c>
      <c r="T7" s="302"/>
      <c r="U7" s="119">
        <f>CEITEC!U7+CŘS!U7+SKM!U7+SUKB!U7+UCT!U7+SPSSN!U7+CTT!U7+ÚVT!U7+CJV!U7+CZS!U7+RMU!U7</f>
        <v>410606.49201483675</v>
      </c>
      <c r="V7" s="119">
        <f>CEITEC!V7+CŘS!V7+SKM!V7+SUKB!V7+UCT!V7+SPSSN!V7+CTT!V7+ÚVT!V7+CJV!V7+CZS!V7+RMU!V7</f>
        <v>399711.98236000002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119">
        <f t="shared" ref="F8:F43" si="2">SUM(G8:N8)</f>
        <v>12837</v>
      </c>
      <c r="G8" s="267">
        <f>CEITEC!G8+CŘS!G8+SKM!G8+SUKB!G8+UCT!G8+SPSSN!G8+CTT!G8+ÚVT!G8+CJV!G8+CZS!G8+RMU!G8</f>
        <v>11870</v>
      </c>
      <c r="H8" s="138">
        <f>CEITEC!H8+CŘS!H8+SKM!H8+SUKB!H8+UCT!H8+SPSSN!H8+CTT!H8+ÚVT!H8+CJV!H8+CZS!H8+RMU!H8</f>
        <v>967</v>
      </c>
      <c r="I8" s="75">
        <f>CEITEC!I8+CŘS!I8+SKM!I8+SUKB!I8+UCT!I8+SPSSN!I8+CTT!I8+ÚVT!I8+CJV!I8+CZS!I8+RMU!I8</f>
        <v>0</v>
      </c>
      <c r="J8" s="75">
        <f>CEITEC!J8+CŘS!J8+SKM!J8+SUKB!J8+UCT!J8+SPSSN!J8+CTT!J8+ÚVT!J8+CJV!J8+CZS!J8+RMU!J8</f>
        <v>0</v>
      </c>
      <c r="K8" s="75">
        <f>CEITEC!K8+CŘS!K8+SKM!K8+SUKB!K8+UCT!K8+SPSSN!K8+CTT!K8+ÚVT!K8+CJV!K8+CZS!K8+RMU!K8</f>
        <v>0</v>
      </c>
      <c r="L8" s="75">
        <f>CEITEC!L8+CŘS!L8+SKM!L8+SUKB!L8+UCT!L8+SPSSN!L8+CTT!L8+ÚVT!L8+CJV!L8+CZS!L8+RMU!L8</f>
        <v>0</v>
      </c>
      <c r="M8" s="75">
        <f>CEITEC!M8+CŘS!M8+SKM!M8+SUKB!M8+UCT!M8+SPSSN!M8+CTT!M8+ÚVT!M8+CJV!M8+CZS!M8+RMU!M8</f>
        <v>0</v>
      </c>
      <c r="N8" s="138">
        <f>CEITEC!N8+CŘS!N8+SKM!N8+SUKB!N8+UCT!N8+SPSSN!N8+CTT!N8+ÚVT!N8+CJV!N8+CZS!N8+RMU!N8</f>
        <v>0</v>
      </c>
      <c r="O8" s="84" t="e">
        <f>CEITEC!O8+CŘS!O8+SKM!O8+SUKB!O8+UCT!O8+SPSSN!O8+#REF!+CTT!O8+ÚVT!O8+CJV!O8+CZS!O8+RMU!O8</f>
        <v>#REF!</v>
      </c>
      <c r="P8" s="86" t="e">
        <f>CEITEC!P8+CŘS!P8+SKM!P8+SUKB!P8+UCT!P8+SPSSN!P8+#REF!+CTT!P8+ÚVT!P8+CJV!P8+CZS!P8+RMU!P8</f>
        <v>#REF!</v>
      </c>
      <c r="Q8" s="85" t="e">
        <f>CEITEC!Q8+CŘS!Q8+SKM!Q8+SUKB!Q8+UCT!Q8+SPSSN!Q8+#REF!+CTT!Q8+ÚVT!Q8+CJV!Q8+CZS!Q8+RMU!Q8</f>
        <v>#REF!</v>
      </c>
      <c r="R8" s="186" t="e">
        <f>CEITEC!R8+CŘS!R8+SKM!R8+SUKB!R8+UCT!R8+SPSSN!R8+#REF!+CTT!R8+ÚVT!R8+CJV!R8+CZS!R8+RMU!R8</f>
        <v>#REF!</v>
      </c>
      <c r="S8" s="583">
        <f>CEITEC!S8+CŘS!S8+SKM!S8+SUKB!S8+UCT!S8+SPSSN!S8+CTT!S8+ÚVT!S8+CJV!S8+CZS!S8+RMU!S8</f>
        <v>20201.520369999998</v>
      </c>
      <c r="T8" s="302"/>
      <c r="U8" s="119">
        <f>CEITEC!U8+CŘS!U8+SKM!U8+SUKB!U8+UCT!U8+SPSSN!U8+CTT!U8+ÚVT!U8+CJV!U8+CZS!U8+RMU!U8</f>
        <v>17152</v>
      </c>
      <c r="V8" s="119">
        <f>CEITEC!V8+CŘS!V8+SKM!V8+SUKB!V8+UCT!V8+SPSSN!V8+CTT!V8+ÚVT!V8+CJV!V8+CZS!V8+RMU!V8</f>
        <v>22843.332549999999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119">
        <f t="shared" si="2"/>
        <v>143865.72432177744</v>
      </c>
      <c r="G9" s="267">
        <f>CEITEC!G9+CŘS!G9+SKM!G9+SUKB!G9+UCT!G9+SPSSN!G9+CTT!G9+ÚVT!G9+CJV!G9+CZS!G9+RMU!G9</f>
        <v>122746.72432177744</v>
      </c>
      <c r="H9" s="138">
        <f>CEITEC!H9+CŘS!H9+SKM!H9+SUKB!H9+UCT!H9+SPSSN!H9+CTT!H9+ÚVT!H9+CJV!H9+CZS!H9+RMU!H9</f>
        <v>18881</v>
      </c>
      <c r="I9" s="75">
        <f>CEITEC!I9+CŘS!I9+SKM!I9+SUKB!I9+UCT!I9+SPSSN!I9+CTT!I9+ÚVT!I9+CJV!I9+CZS!I9+RMU!I9</f>
        <v>42</v>
      </c>
      <c r="J9" s="75">
        <f>CEITEC!J9+CŘS!J9+SKM!J9+SUKB!J9+UCT!J9+SPSSN!J9+CTT!J9+ÚVT!J9+CJV!J9+CZS!J9+RMU!J9</f>
        <v>2196</v>
      </c>
      <c r="K9" s="75">
        <f>CEITEC!K9+CŘS!K9+SKM!K9+SUKB!K9+UCT!K9+SPSSN!K9+CTT!K9+ÚVT!K9+CJV!K9+CZS!K9+RMU!K9</f>
        <v>0</v>
      </c>
      <c r="L9" s="75">
        <f>CEITEC!L9+CŘS!L9+SKM!L9+SUKB!L9+UCT!L9+SPSSN!L9+CTT!L9+ÚVT!L9+CJV!L9+CZS!L9+RMU!L9</f>
        <v>0</v>
      </c>
      <c r="M9" s="75">
        <f>CEITEC!M9+CŘS!M9+SKM!M9+SUKB!M9+UCT!M9+SPSSN!M9+CTT!M9+ÚVT!M9+CJV!M9+CZS!M9+RMU!M9</f>
        <v>0</v>
      </c>
      <c r="N9" s="138">
        <f>CEITEC!N9+CŘS!N9+SKM!N9+SUKB!N9+UCT!N9+SPSSN!N9+CTT!N9+ÚVT!N9+CJV!N9+CZS!N9+RMU!N9</f>
        <v>0</v>
      </c>
      <c r="O9" s="84" t="e">
        <f>CEITEC!O9+CŘS!O9+SKM!O9+SUKB!O9+UCT!O9+SPSSN!O9+#REF!+CTT!O9+ÚVT!O9+CJV!O9+CZS!O9+RMU!O9</f>
        <v>#REF!</v>
      </c>
      <c r="P9" s="86" t="e">
        <f>CEITEC!P9+CŘS!P9+SKM!P9+SUKB!P9+UCT!P9+SPSSN!P9+#REF!+CTT!P9+ÚVT!P9+CJV!P9+CZS!P9+RMU!P9</f>
        <v>#REF!</v>
      </c>
      <c r="Q9" s="85" t="e">
        <f>CEITEC!Q9+CŘS!Q9+SKM!Q9+SUKB!Q9+UCT!Q9+SPSSN!Q9+#REF!+CTT!Q9+ÚVT!Q9+CJV!Q9+CZS!Q9+RMU!Q9</f>
        <v>#REF!</v>
      </c>
      <c r="R9" s="186" t="e">
        <f>CEITEC!R9+CŘS!R9+SKM!R9+SUKB!R9+UCT!R9+SPSSN!R9+#REF!+CTT!R9+ÚVT!R9+CJV!R9+CZS!R9+RMU!R9</f>
        <v>#REF!</v>
      </c>
      <c r="S9" s="583">
        <f>CEITEC!S9+CŘS!S9+SKM!S9+SUKB!S9+UCT!S9+SPSSN!S9+CTT!S9+ÚVT!S9+CJV!S9+CZS!S9+RMU!S9</f>
        <v>143821.34987999999</v>
      </c>
      <c r="T9" s="302"/>
      <c r="U9" s="119">
        <f>CEITEC!U9+CŘS!U9+SKM!U9+SUKB!U9+UCT!U9+SPSSN!U9+CTT!U9+ÚVT!U9+CJV!U9+CZS!U9+RMU!U9</f>
        <v>129917.3951711632</v>
      </c>
      <c r="V9" s="119">
        <f>CEITEC!V9+CŘS!V9+SKM!V9+SUKB!V9+UCT!V9+SPSSN!V9+CTT!V9+ÚVT!V9+CJV!V9+CZS!V9+RMU!V9</f>
        <v>140168.41213000001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119">
        <f t="shared" si="2"/>
        <v>63201</v>
      </c>
      <c r="G10" s="267">
        <f>CEITEC!G10+CŘS!G10+SKM!G10+SUKB!G10+UCT!G10+SPSSN!G10+CTT!G10+ÚVT!G10+CJV!G10+CZS!G10+RMU!G10</f>
        <v>57638</v>
      </c>
      <c r="H10" s="138">
        <f>CEITEC!H10+CŘS!H10+SKM!H10+SUKB!H10+UCT!H10+SPSSN!H10+CTT!H10+ÚVT!H10+CJV!H10+CZS!H10+RMU!H10</f>
        <v>5563</v>
      </c>
      <c r="I10" s="75">
        <f>CEITEC!I10+CŘS!I10+SKM!I10+SUKB!I10+UCT!I10+SPSSN!I10+CTT!I10+ÚVT!I10+CJV!I10+CZS!I10+RMU!I10</f>
        <v>0</v>
      </c>
      <c r="J10" s="75">
        <f>CEITEC!J10+CŘS!J10+SKM!J10+SUKB!J10+UCT!J10+SPSSN!J10+CTT!J10+ÚVT!J10+CJV!J10+CZS!J10+RMU!J10</f>
        <v>0</v>
      </c>
      <c r="K10" s="75">
        <f>CEITEC!K10+CŘS!K10+SKM!K10+SUKB!K10+UCT!K10+SPSSN!K10+CTT!K10+ÚVT!K10+CJV!K10+CZS!K10+RMU!K10</f>
        <v>0</v>
      </c>
      <c r="L10" s="75">
        <f>CEITEC!L10+CŘS!L10+SKM!L10+SUKB!L10+UCT!L10+SPSSN!L10+CTT!L10+ÚVT!L10+CJV!L10+CZS!L10+RMU!L10</f>
        <v>0</v>
      </c>
      <c r="M10" s="75">
        <f>CEITEC!M10+CŘS!M10+SKM!M10+SUKB!M10+UCT!M10+SPSSN!M10+CTT!M10+ÚVT!M10+CJV!M10+CZS!M10+RMU!M10</f>
        <v>0</v>
      </c>
      <c r="N10" s="138">
        <f>CEITEC!N10+CŘS!N10+SKM!N10+SUKB!N10+UCT!N10+SPSSN!N10+CTT!N10+ÚVT!N10+CJV!N10+CZS!N10+RMU!N10</f>
        <v>0</v>
      </c>
      <c r="O10" s="84" t="e">
        <f>CEITEC!O10+CŘS!O10+SKM!O10+SUKB!O10+UCT!O10+SPSSN!O10+#REF!+CTT!O10+ÚVT!O10+CJV!O10+CZS!O10+RMU!O10</f>
        <v>#REF!</v>
      </c>
      <c r="P10" s="86" t="e">
        <f>CEITEC!P10+CŘS!P10+SKM!P10+SUKB!P10+UCT!P10+SPSSN!P10+#REF!+CTT!P10+ÚVT!P10+CJV!P10+CZS!P10+RMU!P10</f>
        <v>#REF!</v>
      </c>
      <c r="Q10" s="85" t="e">
        <f>CEITEC!Q10+CŘS!Q10+SKM!Q10+SUKB!Q10+UCT!Q10+SPSSN!Q10+#REF!+CTT!Q10+ÚVT!Q10+CJV!Q10+CZS!Q10+RMU!Q10</f>
        <v>#REF!</v>
      </c>
      <c r="R10" s="186" t="e">
        <f>CEITEC!R10+CŘS!R10+SKM!R10+SUKB!R10+UCT!R10+SPSSN!R10+#REF!+CTT!R10+ÚVT!R10+CJV!R10+CZS!R10+RMU!R10</f>
        <v>#REF!</v>
      </c>
      <c r="S10" s="583">
        <f>CEITEC!S10+CŘS!S10+SKM!S10+SUKB!S10+UCT!S10+SPSSN!S10+CTT!S10+ÚVT!S10+CJV!S10+CZS!S10+RMU!S10</f>
        <v>52475.539780000006</v>
      </c>
      <c r="T10" s="302"/>
      <c r="U10" s="119">
        <f>CEITEC!U10+CŘS!U10+SKM!U10+SUKB!U10+UCT!U10+SPSSN!U10+CTT!U10+ÚVT!U10+CJV!U10+CZS!U10+RMU!U10</f>
        <v>64097</v>
      </c>
      <c r="V10" s="119">
        <f>CEITEC!V10+CŘS!V10+SKM!V10+SUKB!V10+UCT!V10+SPSSN!V10+CTT!V10+ÚVT!V10+CJV!V10+CZS!V10+RMU!V10</f>
        <v>63338.669710000002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119">
        <f t="shared" si="2"/>
        <v>33642</v>
      </c>
      <c r="G11" s="267">
        <f>CEITEC!G11+CŘS!G11+SKM!G11+SUKB!G11+UCT!G11+SPSSN!G11+CTT!G11+ÚVT!G11+CJV!G11+CZS!G11+RMU!G11</f>
        <v>23392</v>
      </c>
      <c r="H11" s="138">
        <f>CEITEC!H11+CŘS!H11+SKM!H11+SUKB!H11+UCT!H11+SPSSN!H11+CTT!H11+ÚVT!H11+CJV!H11+CZS!H11+RMU!H11</f>
        <v>10250</v>
      </c>
      <c r="I11" s="75">
        <f>CEITEC!I11+CŘS!I11+SKM!I11+SUKB!I11+UCT!I11+SPSSN!I11+CTT!I11+ÚVT!I11+CJV!I11+CZS!I11+RMU!I11</f>
        <v>0</v>
      </c>
      <c r="J11" s="75">
        <f>CEITEC!J11+CŘS!J11+SKM!J11+SUKB!J11+UCT!J11+SPSSN!J11+CTT!J11+ÚVT!J11+CJV!J11+CZS!J11+RMU!J11</f>
        <v>0</v>
      </c>
      <c r="K11" s="75">
        <f>CEITEC!K11+CŘS!K11+SKM!K11+SUKB!K11+UCT!K11+SPSSN!K11+CTT!K11+ÚVT!K11+CJV!K11+CZS!K11+RMU!K11</f>
        <v>0</v>
      </c>
      <c r="L11" s="75">
        <f>CEITEC!L11+CŘS!L11+SKM!L11+SUKB!L11+UCT!L11+SPSSN!L11+CTT!L11+ÚVT!L11+CJV!L11+CZS!L11+RMU!L11</f>
        <v>0</v>
      </c>
      <c r="M11" s="75">
        <f>CEITEC!M11+CŘS!M11+SKM!M11+SUKB!M11+UCT!M11+SPSSN!M11+CTT!M11+ÚVT!M11+CJV!M11+CZS!M11+RMU!M11</f>
        <v>0</v>
      </c>
      <c r="N11" s="138">
        <f>CEITEC!N11+CŘS!N11+SKM!N11+SUKB!N11+UCT!N11+SPSSN!N11+CTT!N11+ÚVT!N11+CJV!N11+CZS!N11+RMU!N11</f>
        <v>0</v>
      </c>
      <c r="O11" s="84" t="e">
        <f>CEITEC!O11+CŘS!O11+SKM!O11+SUKB!O11+UCT!O11+SPSSN!O11+#REF!+CTT!O11+ÚVT!O11+CJV!O11+CZS!O11+RMU!O11</f>
        <v>#REF!</v>
      </c>
      <c r="P11" s="86" t="e">
        <f>CEITEC!P11+CŘS!P11+SKM!P11+SUKB!P11+UCT!P11+SPSSN!P11+#REF!+CTT!P11+ÚVT!P11+CJV!P11+CZS!P11+RMU!P11</f>
        <v>#REF!</v>
      </c>
      <c r="Q11" s="85" t="e">
        <f>CEITEC!Q11+CŘS!Q11+SKM!Q11+SUKB!Q11+UCT!Q11+SPSSN!Q11+#REF!+CTT!Q11+ÚVT!Q11+CJV!Q11+CZS!Q11+RMU!Q11</f>
        <v>#REF!</v>
      </c>
      <c r="R11" s="186" t="e">
        <f>CEITEC!R11+CŘS!R11+SKM!R11+SUKB!R11+UCT!R11+SPSSN!R11+#REF!+CTT!R11+ÚVT!R11+CJV!R11+CZS!R11+RMU!R11</f>
        <v>#REF!</v>
      </c>
      <c r="S11" s="583">
        <f>CEITEC!S11+CŘS!S11+SKM!S11+SUKB!S11+UCT!S11+SPSSN!S11+CTT!S11+ÚVT!S11+CJV!S11+CZS!S11+RMU!S11</f>
        <v>19965.219389999998</v>
      </c>
      <c r="T11" s="302"/>
      <c r="U11" s="119">
        <f>CEITEC!U11+CŘS!U11+SKM!U11+SUKB!U11+UCT!U11+SPSSN!U11+CTT!U11+ÚVT!U11+CJV!U11+CZS!U11+RMU!U11</f>
        <v>22901.951999999997</v>
      </c>
      <c r="V11" s="119">
        <f>CEITEC!V11+CŘS!V11+SKM!V11+SUKB!V11+UCT!V11+SPSSN!V11+CTT!V11+ÚVT!V11+CJV!V11+CZS!V11+RMU!V11</f>
        <v>29846.230159999999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119">
        <f t="shared" si="2"/>
        <v>43749.370999999999</v>
      </c>
      <c r="G12" s="267">
        <f>CEITEC!G12+CŘS!G12+SKM!G12+SUKB!G12+UCT!G12+SPSSN!G12+CTT!G12+ÚVT!G12+CJV!G12+CZS!G12+RMU!G12</f>
        <v>42362.370999999999</v>
      </c>
      <c r="H12" s="138">
        <f>CEITEC!H12+CŘS!H12+SKM!H12+SUKB!H12+UCT!H12+SPSSN!H12+CTT!H12+ÚVT!H12+CJV!H12+CZS!H12+RMU!H12</f>
        <v>1387</v>
      </c>
      <c r="I12" s="75">
        <f>CEITEC!I12+CŘS!I12+SKM!I12+SUKB!I12+UCT!I12+SPSSN!I12+CTT!I12+ÚVT!I12+CJV!I12+CZS!I12+RMU!I12</f>
        <v>0</v>
      </c>
      <c r="J12" s="75">
        <f>CEITEC!J12+CŘS!J12+SKM!J12+SUKB!J12+UCT!J12+SPSSN!J12+CTT!J12+ÚVT!J12+CJV!J12+CZS!J12+RMU!J12</f>
        <v>0</v>
      </c>
      <c r="K12" s="75">
        <f>CEITEC!K12+CŘS!K12+SKM!K12+SUKB!K12+UCT!K12+SPSSN!K12+CTT!K12+ÚVT!K12+CJV!K12+CZS!K12+RMU!K12</f>
        <v>0</v>
      </c>
      <c r="L12" s="75">
        <f>CEITEC!L12+CŘS!L12+SKM!L12+SUKB!L12+UCT!L12+SPSSN!L12+CTT!L12+ÚVT!L12+CJV!L12+CZS!L12+RMU!L12</f>
        <v>0</v>
      </c>
      <c r="M12" s="75">
        <f>CEITEC!M12+CŘS!M12+SKM!M12+SUKB!M12+UCT!M12+SPSSN!M12+CTT!M12+ÚVT!M12+CJV!M12+CZS!M12+RMU!M12</f>
        <v>0</v>
      </c>
      <c r="N12" s="138">
        <f>CEITEC!N12+CŘS!N12+SKM!N12+SUKB!N12+UCT!N12+SPSSN!N12+CTT!N12+ÚVT!N12+CJV!N12+CZS!N12+RMU!N12</f>
        <v>0</v>
      </c>
      <c r="O12" s="84" t="e">
        <f>CEITEC!O12+CŘS!O12+SKM!O12+SUKB!O12+UCT!O12+SPSSN!O12+#REF!+CTT!O12+ÚVT!O12+CJV!O12+CZS!O12+RMU!O12</f>
        <v>#REF!</v>
      </c>
      <c r="P12" s="86" t="e">
        <f>CEITEC!P12+CŘS!P12+SKM!P12+SUKB!P12+UCT!P12+SPSSN!P12+#REF!+CTT!P12+ÚVT!P12+CJV!P12+CZS!P12+RMU!P12</f>
        <v>#REF!</v>
      </c>
      <c r="Q12" s="85" t="e">
        <f>CEITEC!Q12+CŘS!Q12+SKM!Q12+SUKB!Q12+UCT!Q12+SPSSN!Q12+#REF!+CTT!Q12+ÚVT!Q12+CJV!Q12+CZS!Q12+RMU!Q12</f>
        <v>#REF!</v>
      </c>
      <c r="R12" s="186" t="e">
        <f>CEITEC!R12+CŘS!R12+SKM!R12+SUKB!R12+UCT!R12+SPSSN!R12+#REF!+CTT!R12+ÚVT!R12+CJV!R12+CZS!R12+RMU!R12</f>
        <v>#REF!</v>
      </c>
      <c r="S12" s="583">
        <f>CEITEC!S12+CŘS!S12+SKM!S12+SUKB!S12+UCT!S12+SPSSN!S12+CTT!S12+ÚVT!S12+CJV!S12+CZS!S12+RMU!S12</f>
        <v>52751.562810000003</v>
      </c>
      <c r="T12" s="302"/>
      <c r="U12" s="119">
        <f>CEITEC!U12+CŘS!U12+SKM!U12+SUKB!U12+UCT!U12+SPSSN!U12+CTT!U12+ÚVT!U12+CJV!U12+CZS!U12+RMU!U12</f>
        <v>54924</v>
      </c>
      <c r="V12" s="119">
        <f>CEITEC!V12+CŘS!V12+SKM!V12+SUKB!V12+UCT!V12+SPSSN!V12+CTT!V12+ÚVT!V12+CJV!V12+CZS!V12+RMU!V12</f>
        <v>59484.731050000002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119">
        <f t="shared" si="2"/>
        <v>129603.73420000001</v>
      </c>
      <c r="G13" s="267">
        <f>CEITEC!G13+CŘS!G13+SKM!G13+SUKB!G13+UCT!G13+SPSSN!G13+CTT!G13+ÚVT!G13+CJV!G13+CZS!G13+RMU!G13</f>
        <v>105653.73420000001</v>
      </c>
      <c r="H13" s="138">
        <f>CEITEC!H13+CŘS!H13+SKM!H13+SUKB!H13+UCT!H13+SPSSN!H13+CTT!H13+ÚVT!H13+CJV!H13+CZS!H13+RMU!H13</f>
        <v>7624</v>
      </c>
      <c r="I13" s="75">
        <f>CEITEC!I13+CŘS!I13+SKM!I13+SUKB!I13+UCT!I13+SPSSN!I13+CTT!I13+ÚVT!I13+CJV!I13+CZS!I13+RMU!I13</f>
        <v>16326</v>
      </c>
      <c r="J13" s="75">
        <f>CEITEC!J13+CŘS!J13+SKM!J13+SUKB!J13+UCT!J13+SPSSN!J13+CTT!J13+ÚVT!J13+CJV!J13+CZS!J13+RMU!J13</f>
        <v>0</v>
      </c>
      <c r="K13" s="75">
        <f>CEITEC!K13+CŘS!K13+SKM!K13+SUKB!K13+UCT!K13+SPSSN!K13+CTT!K13+ÚVT!K13+CJV!K13+CZS!K13+RMU!K13</f>
        <v>0</v>
      </c>
      <c r="L13" s="75">
        <f>CEITEC!L13+CŘS!L13+SKM!L13+SUKB!L13+UCT!L13+SPSSN!L13+CTT!L13+ÚVT!L13+CJV!L13+CZS!L13+RMU!L13</f>
        <v>0</v>
      </c>
      <c r="M13" s="75">
        <f>CEITEC!M13+CŘS!M13+SKM!M13+SUKB!M13+UCT!M13+SPSSN!M13+CTT!M13+ÚVT!M13+CJV!M13+CZS!M13+RMU!M13</f>
        <v>0</v>
      </c>
      <c r="N13" s="138">
        <f>CEITEC!N13+CŘS!N13+SKM!N13+SUKB!N13+UCT!N13+SPSSN!N13+CTT!N13+ÚVT!N13+CJV!N13+CZS!N13+RMU!N13</f>
        <v>0</v>
      </c>
      <c r="O13" s="84" t="e">
        <f>CEITEC!O13+CŘS!O13+SKM!O13+SUKB!O13+UCT!O13+SPSSN!O13+#REF!+CTT!O13+ÚVT!O13+CJV!O13+CZS!O13+RMU!O13</f>
        <v>#REF!</v>
      </c>
      <c r="P13" s="86" t="e">
        <f>CEITEC!P13+CŘS!P13+SKM!P13+SUKB!P13+UCT!P13+SPSSN!P13+#REF!+CTT!P13+ÚVT!P13+CJV!P13+CZS!P13+RMU!P13</f>
        <v>#REF!</v>
      </c>
      <c r="Q13" s="85" t="e">
        <f>CEITEC!Q13+CŘS!Q13+SKM!Q13+SUKB!Q13+UCT!Q13+SPSSN!Q13+#REF!+CTT!Q13+ÚVT!Q13+CJV!Q13+CZS!Q13+RMU!Q13</f>
        <v>#REF!</v>
      </c>
      <c r="R13" s="186" t="e">
        <f>CEITEC!R13+CŘS!R13+SKM!R13+SUKB!R13+UCT!R13+SPSSN!R13+#REF!+CTT!R13+ÚVT!R13+CJV!R13+CZS!R13+RMU!R13</f>
        <v>#REF!</v>
      </c>
      <c r="S13" s="583">
        <f>CEITEC!S13+CŘS!S13+SKM!S13+SUKB!S13+UCT!S13+SPSSN!S13+CTT!S13+ÚVT!S13+CJV!S13+CZS!S13+RMU!S13</f>
        <v>106584.86992999999</v>
      </c>
      <c r="T13" s="302"/>
      <c r="U13" s="119">
        <f>CEITEC!U13+CŘS!U13+SKM!U13+SUKB!U13+UCT!U13+SPSSN!U13+CTT!U13+ÚVT!U13+CJV!U13+CZS!U13+RMU!U13</f>
        <v>139033.93964</v>
      </c>
      <c r="V13" s="119">
        <f>CEITEC!V13+CŘS!V13+SKM!V13+SUKB!V13+UCT!V13+SPSSN!V13+CTT!V13+ÚVT!V13+CJV!V13+CZS!V13+RMU!V13</f>
        <v>119922.69929999999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119">
        <f t="shared" si="2"/>
        <v>5080.9910099999997</v>
      </c>
      <c r="G14" s="267">
        <f>CEITEC!G14+CŘS!G14+SKM!G14+SUKB!G14+UCT!G14+SPSSN!G14+CTT!G14+ÚVT!G14+CJV!G14+CZS!G14+RMU!G14</f>
        <v>4342</v>
      </c>
      <c r="H14" s="138">
        <f>CEITEC!H14+CŘS!H14+SKM!H14+SUKB!H14+UCT!H14+SPSSN!H14+CTT!H14+ÚVT!H14+CJV!H14+CZS!H14+RMU!H14</f>
        <v>203</v>
      </c>
      <c r="I14" s="75">
        <f>CEITEC!I14+CŘS!I14+SKM!I14+SUKB!I14+UCT!I14+SPSSN!I14+CTT!I14+ÚVT!I14+CJV!I14+CZS!I14+RMU!I14</f>
        <v>535.99100999999996</v>
      </c>
      <c r="J14" s="75">
        <f>CEITEC!J14+CŘS!J14+SKM!J14+SUKB!J14+UCT!J14+SPSSN!J14+CTT!J14+ÚVT!J14+CJV!J14+CZS!J14+RMU!J14</f>
        <v>0</v>
      </c>
      <c r="K14" s="75">
        <f>CEITEC!K14+CŘS!K14+SKM!K14+SUKB!K14+UCT!K14+SPSSN!K14+CTT!K14+ÚVT!K14+CJV!K14+CZS!K14+RMU!K14</f>
        <v>0</v>
      </c>
      <c r="L14" s="75">
        <f>CEITEC!L14+CŘS!L14+SKM!L14+SUKB!L14+UCT!L14+SPSSN!L14+CTT!L14+ÚVT!L14+CJV!L14+CZS!L14+RMU!L14</f>
        <v>0</v>
      </c>
      <c r="M14" s="75">
        <f>CEITEC!M14+CŘS!M14+SKM!M14+SUKB!M14+UCT!M14+SPSSN!M14+CTT!M14+ÚVT!M14+CJV!M14+CZS!M14+RMU!M14</f>
        <v>0</v>
      </c>
      <c r="N14" s="138">
        <f>CEITEC!N14+CŘS!N14+SKM!N14+SUKB!N14+UCT!N14+SPSSN!N14+CTT!N14+ÚVT!N14+CJV!N14+CZS!N14+RMU!N14</f>
        <v>0</v>
      </c>
      <c r="O14" s="84" t="e">
        <f>CEITEC!O14+CŘS!O14+SKM!O14+SUKB!O14+UCT!O14+SPSSN!O14+#REF!+CTT!O14+ÚVT!O14+CJV!O14+CZS!O14+RMU!O14</f>
        <v>#REF!</v>
      </c>
      <c r="P14" s="86" t="e">
        <f>CEITEC!P14+CŘS!P14+SKM!P14+SUKB!P14+UCT!P14+SPSSN!P14+#REF!+CTT!P14+ÚVT!P14+CJV!P14+CZS!P14+RMU!P14</f>
        <v>#REF!</v>
      </c>
      <c r="Q14" s="85" t="e">
        <f>CEITEC!Q14+CŘS!Q14+SKM!Q14+SUKB!Q14+UCT!Q14+SPSSN!Q14+#REF!+CTT!Q14+ÚVT!Q14+CJV!Q14+CZS!Q14+RMU!Q14</f>
        <v>#REF!</v>
      </c>
      <c r="R14" s="186" t="e">
        <f>CEITEC!R14+CŘS!R14+SKM!R14+SUKB!R14+UCT!R14+SPSSN!R14+#REF!+CTT!R14+ÚVT!R14+CJV!R14+CZS!R14+RMU!R14</f>
        <v>#REF!</v>
      </c>
      <c r="S14" s="583">
        <f>CEITEC!S14+CŘS!S14+SKM!S14+SUKB!S14+UCT!S14+SPSSN!S14+CTT!S14+ÚVT!S14+CJV!S14+CZS!S14+RMU!S14</f>
        <v>1414.2489399999999</v>
      </c>
      <c r="T14" s="302"/>
      <c r="U14" s="119">
        <f>CEITEC!U14+CŘS!U14+SKM!U14+SUKB!U14+UCT!U14+SPSSN!U14+CTT!U14+ÚVT!U14+CJV!U14+CZS!U14+RMU!U14</f>
        <v>7554.45</v>
      </c>
      <c r="V14" s="119">
        <f>CEITEC!V14+CŘS!V14+SKM!V14+SUKB!V14+UCT!V14+SPSSN!V14+CTT!V14+ÚVT!V14+CJV!V14+CZS!V14+RMU!V14</f>
        <v>6382.8843100000004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119">
        <f t="shared" si="2"/>
        <v>367834</v>
      </c>
      <c r="G15" s="267">
        <f>CEITEC!G15+CŘS!G15+SKM!G15+SUKB!G15+UCT!G15+SPSSN!G15+CTT!G15+ÚVT!G15+CJV!G15+CZS!G15+RMU!G15</f>
        <v>367834</v>
      </c>
      <c r="H15" s="138">
        <f>CEITEC!H15+CŘS!H15+SKM!H15+SUKB!H15+UCT!H15+SPSSN!H15+CTT!H15+ÚVT!H15+CJV!H15+CZS!H15+RMU!H15</f>
        <v>0</v>
      </c>
      <c r="I15" s="75">
        <f>CEITEC!I15+CŘS!I15+SKM!I15+SUKB!I15+UCT!I15+SPSSN!I15+CTT!I15+ÚVT!I15+CJV!I15+CZS!I15+RMU!I15</f>
        <v>0</v>
      </c>
      <c r="J15" s="75">
        <f>CEITEC!J15+CŘS!J15+SKM!J15+SUKB!J15+UCT!J15+SPSSN!J15+CTT!J15+ÚVT!J15+CJV!J15+CZS!J15+RMU!J15</f>
        <v>0</v>
      </c>
      <c r="K15" s="75">
        <f>CEITEC!K15+CŘS!K15+SKM!K15+SUKB!K15+UCT!K15+SPSSN!K15+CTT!K15+ÚVT!K15+CJV!K15+CZS!K15+RMU!K15</f>
        <v>0</v>
      </c>
      <c r="L15" s="75">
        <f>CEITEC!L15+CŘS!L15+SKM!L15+SUKB!L15+UCT!L15+SPSSN!L15+CTT!L15+ÚVT!L15+CJV!L15+CZS!L15+RMU!L15</f>
        <v>0</v>
      </c>
      <c r="M15" s="75">
        <f>CEITEC!M15+CŘS!M15+SKM!M15+SUKB!M15+UCT!M15+SPSSN!M15+CTT!M15+ÚVT!M15+CJV!M15+CZS!M15+RMU!M15</f>
        <v>0</v>
      </c>
      <c r="N15" s="138">
        <f>CEITEC!N15+CŘS!N15+SKM!N15+SUKB!N15+UCT!N15+SPSSN!N15+CTT!N15+ÚVT!N15+CJV!N15+CZS!N15+RMU!N15</f>
        <v>0</v>
      </c>
      <c r="O15" s="84" t="e">
        <f>CEITEC!O15+CŘS!O15+SKM!O15+SUKB!O15+UCT!O15+SPSSN!O15+#REF!+CTT!O15+ÚVT!O15+CJV!O15+CZS!O15+RMU!O15</f>
        <v>#REF!</v>
      </c>
      <c r="P15" s="86" t="e">
        <f>CEITEC!P15+CŘS!P15+SKM!P15+SUKB!P15+UCT!P15+SPSSN!P15+#REF!+CTT!P15+ÚVT!P15+CJV!P15+CZS!P15+RMU!P15</f>
        <v>#REF!</v>
      </c>
      <c r="Q15" s="85" t="e">
        <f>CEITEC!Q15+CŘS!Q15+SKM!Q15+SUKB!Q15+UCT!Q15+SPSSN!Q15+#REF!+CTT!Q15+ÚVT!Q15+CJV!Q15+CZS!Q15+RMU!Q15</f>
        <v>#REF!</v>
      </c>
      <c r="R15" s="186" t="e">
        <f>CEITEC!R15+CŘS!R15+SKM!R15+SUKB!R15+UCT!R15+SPSSN!R15+#REF!+CTT!R15+ÚVT!R15+CJV!R15+CZS!R15+RMU!R15</f>
        <v>#REF!</v>
      </c>
      <c r="S15" s="583">
        <f>CEITEC!S15+CŘS!S15+SKM!S15+SUKB!S15+UCT!S15+SPSSN!S15+CTT!S15+ÚVT!S15+CJV!S15+CZS!S15+RMU!S15</f>
        <v>370136.53409999999</v>
      </c>
      <c r="T15" s="302"/>
      <c r="U15" s="119">
        <f>CEITEC!U15+CŘS!U15+SKM!U15+SUKB!U15+UCT!U15+SPSSN!U15+CTT!U15+ÚVT!U15+CJV!U15+CZS!U15+RMU!U15</f>
        <v>396713</v>
      </c>
      <c r="V15" s="119">
        <f>CEITEC!V15+CŘS!V15+SKM!V15+SUKB!V15+UCT!V15+SPSSN!V15+CTT!V15+ÚVT!V15+CJV!V15+CZS!V15+RMU!V15</f>
        <v>381677.1078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119">
        <f t="shared" si="2"/>
        <v>95730</v>
      </c>
      <c r="G16" s="267">
        <f>CEITEC!G16+CŘS!G16+SKM!G16+SUKB!G16+UCT!G16+SPSSN!G16+CTT!G16+ÚVT!G16+CJV!G16+CZS!G16+RMU!G16</f>
        <v>90924</v>
      </c>
      <c r="H16" s="138">
        <f>CEITEC!H16+CŘS!H16+SKM!H16+SUKB!H16+UCT!H16+SPSSN!H16+CTT!H16+ÚVT!H16+CJV!H16+CZS!H16+RMU!H16</f>
        <v>3806</v>
      </c>
      <c r="I16" s="75">
        <f>CEITEC!I16+CŘS!I16+SKM!I16+SUKB!I16+UCT!I16+SPSSN!I16+CTT!I16+ÚVT!I16+CJV!I16+CZS!I16+RMU!I16</f>
        <v>0</v>
      </c>
      <c r="J16" s="75">
        <f>CEITEC!J16+CŘS!J16+SKM!J16+SUKB!J16+UCT!J16+SPSSN!J16+CTT!J16+ÚVT!J16+CJV!J16+CZS!J16+RMU!J16</f>
        <v>0</v>
      </c>
      <c r="K16" s="75">
        <f>CEITEC!K16+CŘS!K16+SKM!K16+SUKB!K16+UCT!K16+SPSSN!K16+CTT!K16+ÚVT!K16+CJV!K16+CZS!K16+RMU!K16</f>
        <v>0</v>
      </c>
      <c r="L16" s="75">
        <f>CEITEC!L16+CŘS!L16+SKM!L16+SUKB!L16+UCT!L16+SPSSN!L16+CTT!L16+ÚVT!L16+CJV!L16+CZS!L16+RMU!L16</f>
        <v>0</v>
      </c>
      <c r="M16" s="75">
        <f>CEITEC!M16+CŘS!M16+SKM!M16+SUKB!M16+UCT!M16+SPSSN!M16+CTT!M16+ÚVT!M16+CJV!M16+CZS!M16+RMU!M16</f>
        <v>1000</v>
      </c>
      <c r="N16" s="138">
        <f>CEITEC!N16+CŘS!N16+SKM!N16+SUKB!N16+UCT!N16+SPSSN!N16+CTT!N16+ÚVT!N16+CJV!N16+CZS!N16+RMU!N16</f>
        <v>0</v>
      </c>
      <c r="O16" s="84" t="e">
        <f>CEITEC!O16+CŘS!O16+SKM!O16+SUKB!O16+UCT!O16+SPSSN!O16+#REF!+CTT!O16+ÚVT!O16+CJV!O16+CZS!O16+RMU!O16</f>
        <v>#REF!</v>
      </c>
      <c r="P16" s="86" t="e">
        <f>CEITEC!P16+CŘS!P16+SKM!P16+SUKB!P16+UCT!P16+SPSSN!P16+#REF!+CTT!P16+ÚVT!P16+CJV!P16+CZS!P16+RMU!P16</f>
        <v>#REF!</v>
      </c>
      <c r="Q16" s="85" t="e">
        <f>CEITEC!Q16+CŘS!Q16+SKM!Q16+SUKB!Q16+UCT!Q16+SPSSN!Q16+#REF!+CTT!Q16+ÚVT!Q16+CJV!Q16+CZS!Q16+RMU!Q16</f>
        <v>#REF!</v>
      </c>
      <c r="R16" s="186" t="e">
        <f>CEITEC!R16+CŘS!R16+SKM!R16+SUKB!R16+UCT!R16+SPSSN!R16+#REF!+CTT!R16+ÚVT!R16+CJV!R16+CZS!R16+RMU!R16</f>
        <v>#REF!</v>
      </c>
      <c r="S16" s="583">
        <f>CEITEC!S16+CŘS!S16+SKM!S16+SUKB!S16+UCT!S16+SPSSN!S16+CTT!S16+ÚVT!S16+CJV!S16+CZS!S16+RMU!S16</f>
        <v>93340.875669999994</v>
      </c>
      <c r="T16" s="302"/>
      <c r="U16" s="119">
        <f>CEITEC!U16+CŘS!U16+SKM!U16+SUKB!U16+UCT!U16+SPSSN!U16+CTT!U16+ÚVT!U16+CJV!U16+CZS!U16+RMU!U16</f>
        <v>91406</v>
      </c>
      <c r="V16" s="119">
        <f>CEITEC!V16+CŘS!V16+SKM!V16+SUKB!V16+UCT!V16+SPSSN!V16+CTT!V16+ÚVT!V16+CJV!V16+CZS!V16+RMU!V16</f>
        <v>91645.607000000004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657">
        <f t="shared" si="2"/>
        <v>86692</v>
      </c>
      <c r="G17" s="661">
        <f>CEITEC!G17+CŘS!G17+SKM!G17+SUKB!G17+UCT!G17+SPSSN!G17+CTT!G17+ÚVT!G17+CJV!G17+CZS!G17+RMU!G17</f>
        <v>54498</v>
      </c>
      <c r="H17" s="138">
        <f>CEITEC!H17+CŘS!H17+SKM!H17+SUKB!H17+UCT!H17+SPSSN!H17+CTT!H17+ÚVT!H17+CJV!H17+CZS!H17+RMU!H17</f>
        <v>24253</v>
      </c>
      <c r="I17" s="663">
        <f>CEITEC!I17+CŘS!I17+SKM!I17+SUKB!I17+UCT!I17+SPSSN!I17+CTT!I17+ÚVT!I17+CJV!I17+CZS!I17+RMU!I17</f>
        <v>34</v>
      </c>
      <c r="J17" s="663">
        <f>CEITEC!J17+CŘS!J17+SKM!J17+SUKB!J17+UCT!J17+SPSSN!J17+CTT!J17+ÚVT!J17+CJV!J17+CZS!J17+RMU!J17</f>
        <v>0</v>
      </c>
      <c r="K17" s="663">
        <f>CEITEC!K17+CŘS!K17+SKM!K17+SUKB!K17+UCT!K17+SPSSN!K17+CTT!K17+ÚVT!K17+CJV!K17+CZS!K17+RMU!K17</f>
        <v>0</v>
      </c>
      <c r="L17" s="663">
        <f>CEITEC!L17+CŘS!L17+SKM!L17+SUKB!L17+UCT!L17+SPSSN!L17+CTT!L17+ÚVT!L17+CJV!L17+CZS!L17+RMU!L17</f>
        <v>7907</v>
      </c>
      <c r="M17" s="663">
        <f>CEITEC!M17+CŘS!M17+SKM!M17+SUKB!M17+UCT!M17+SPSSN!M17+CTT!M17+ÚVT!M17+CJV!M17+CZS!M17+RMU!M17</f>
        <v>0</v>
      </c>
      <c r="N17" s="662">
        <f>CEITEC!N17+CŘS!N17+SKM!N17+SUKB!N17+UCT!N17+SPSSN!N17+CTT!N17+ÚVT!N17+CJV!N17+CZS!N17+RMU!N17</f>
        <v>0</v>
      </c>
      <c r="O17" s="664" t="e">
        <f>CEITEC!O17+CŘS!O17+SKM!O17+SUKB!O17+UCT!O17+SPSSN!O17+#REF!+CTT!O17+ÚVT!O17+CJV!O17+CZS!O17+RMU!O17</f>
        <v>#REF!</v>
      </c>
      <c r="P17" s="659" t="e">
        <f>CEITEC!P17+CŘS!P17+SKM!P17+SUKB!P17+UCT!P17+SPSSN!P17+#REF!+CTT!P17+ÚVT!P17+CJV!P17+CZS!P17+RMU!P17</f>
        <v>#REF!</v>
      </c>
      <c r="Q17" s="665" t="e">
        <f>CEITEC!Q17+CŘS!Q17+SKM!Q17+SUKB!Q17+UCT!Q17+SPSSN!Q17+#REF!+CTT!Q17+ÚVT!Q17+CJV!Q17+CZS!Q17+RMU!Q17</f>
        <v>#REF!</v>
      </c>
      <c r="R17" s="666" t="e">
        <f>CEITEC!R17+CŘS!R17+SKM!R17+SUKB!R17+UCT!R17+SPSSN!R17+#REF!+CTT!R17+ÚVT!R17+CJV!R17+CZS!R17+RMU!R17</f>
        <v>#REF!</v>
      </c>
      <c r="S17" s="583">
        <f>CEITEC!S17+CŘS!S17+SKM!S17+SUKB!S17+UCT!S17+SPSSN!S17+CTT!S17+ÚVT!S17+CJV!S17+CZS!S17+RMU!S17</f>
        <v>411.79680999998527</v>
      </c>
      <c r="T17" s="302"/>
      <c r="U17" s="119">
        <f>CEITEC!U17+CŘS!U17+SKM!U17+SUKB!U17+UCT!U17+SPSSN!U17+CTT!U17+ÚVT!U17+CJV!U17+CZS!U17+RMU!U17</f>
        <v>48446</v>
      </c>
      <c r="V17" s="119">
        <f>CEITEC!V17+CŘS!V17+SKM!V17+SUKB!V17+UCT!V17+SPSSN!V17+CTT!V17+ÚVT!V17+CJV!V17+CZS!V17+RMU!V17</f>
        <v>441.61190000000352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756">
        <f t="shared" si="2"/>
        <v>0</v>
      </c>
      <c r="G18" s="678">
        <f>CEITEC!G18+CŘS!G18+SKM!G18+SUKB!G18+UCT!G18+SPSSN!G18+CTT!G18+ÚVT!G18+CJV!G18+CZS!G18+RMU!G18</f>
        <v>0</v>
      </c>
      <c r="H18" s="138">
        <f>CEITEC!H18+CŘS!H18+SKM!H18+SUKB!H18+UCT!H18+SPSSN!H18+CTT!H18+ÚVT!H18+CJV!H18+CZS!H18+RMU!H18</f>
        <v>0</v>
      </c>
      <c r="I18" s="675">
        <f>CEITEC!I18+CŘS!I18+SKM!I18+SUKB!I18+UCT!I18+SPSSN!I18+CTT!I18+ÚVT!I18+CJV!I18+CZS!I18+RMU!I18</f>
        <v>0</v>
      </c>
      <c r="J18" s="675">
        <f>CEITEC!J18+CŘS!J18+SKM!J18+SUKB!J18+UCT!J18+SPSSN!J18+CTT!J18+ÚVT!J18+CJV!J18+CZS!J18+RMU!J18</f>
        <v>0</v>
      </c>
      <c r="K18" s="675">
        <f>CEITEC!K18+CŘS!K18+SKM!K18+SUKB!K18+UCT!K18+SPSSN!K18+CTT!K18+ÚVT!K18+CJV!K18+CZS!K18+RMU!K18</f>
        <v>0</v>
      </c>
      <c r="L18" s="675">
        <f>CEITEC!L18+CŘS!L18+SKM!L18+SUKB!L18+UCT!L18+SPSSN!L18+CTT!L18+ÚVT!L18+CJV!L18+CZS!L18+RMU!L18</f>
        <v>0</v>
      </c>
      <c r="M18" s="675">
        <f>CEITEC!M18+CŘS!M18+SKM!M18+SUKB!M18+UCT!M18+SPSSN!M18+CTT!M18+ÚVT!M18+CJV!M18+CZS!M18+RMU!M18</f>
        <v>0</v>
      </c>
      <c r="N18" s="677">
        <f>CEITEC!N18+CŘS!N18+SKM!N18+SUKB!N18+UCT!N18+SPSSN!N18+CTT!N18+ÚVT!N18+CJV!N18+CZS!N18+RMU!N18</f>
        <v>0</v>
      </c>
      <c r="O18" s="679" t="e">
        <f>CEITEC!O18+CŘS!O18+SKM!O18+SUKB!O18+UCT!O18+SPSSN!O18+#REF!+CTT!O18+ÚVT!O18+CJV!O18+CZS!O18+RMU!O18</f>
        <v>#REF!</v>
      </c>
      <c r="P18" s="680" t="e">
        <f>CEITEC!P18+CŘS!P18+SKM!P18+SUKB!P18+UCT!P18+SPSSN!P18+#REF!+CTT!P18+ÚVT!P18+CJV!P18+CZS!P18+RMU!P18</f>
        <v>#REF!</v>
      </c>
      <c r="Q18" s="674" t="e">
        <f>CEITEC!Q18+CŘS!Q18+SKM!Q18+SUKB!Q18+UCT!Q18+SPSSN!Q18+#REF!+CTT!Q18+ÚVT!Q18+CJV!Q18+CZS!Q18+RMU!Q18</f>
        <v>#REF!</v>
      </c>
      <c r="R18" s="676" t="e">
        <f>CEITEC!R18+CŘS!R18+SKM!R18+SUKB!R18+UCT!R18+SPSSN!R18+#REF!+CTT!R18+ÚVT!R18+CJV!R18+CZS!R18+RMU!R18</f>
        <v>#REF!</v>
      </c>
      <c r="S18" s="583">
        <f>CEITEC!S18+CŘS!S18+SKM!S18+SUKB!S18+UCT!S18+SPSSN!S18+CTT!S18+ÚVT!S18+CJV!S18+CZS!S18+RMU!S18</f>
        <v>0</v>
      </c>
      <c r="T18" s="166"/>
      <c r="U18" s="119">
        <f>CEITEC!U18+CŘS!U18+SKM!U18+SUKB!U18+UCT!U18+SPSSN!U18+CTT!U18+ÚVT!U18+CJV!U18+CZS!U18+RMU!U18</f>
        <v>0</v>
      </c>
      <c r="V18" s="119">
        <f>CEITEC!V18+CŘS!V18+SKM!V18+SUKB!V18+UCT!V18+SPSSN!V18+CTT!V18+ÚVT!V18+CJV!V18+CZS!V18+RMU!V18</f>
        <v>0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119">
        <f t="shared" si="2"/>
        <v>815</v>
      </c>
      <c r="G19" s="269">
        <f>CEITEC!G19+CŘS!G19+SKM!G19+SUKB!G19+UCT!G19+SPSSN!G19+CTT!G19+ÚVT!G19+CJV!G19+CZS!G19+RMU!G19</f>
        <v>815</v>
      </c>
      <c r="H19" s="138">
        <f>CEITEC!H19+CŘS!H19+SKM!H19+SUKB!H19+UCT!H19+SPSSN!H19+CTT!H19+ÚVT!H19+CJV!H19+CZS!H19+RMU!H19</f>
        <v>0</v>
      </c>
      <c r="I19" s="64">
        <f>CEITEC!I19+CŘS!I19+SKM!I19+SUKB!I19+UCT!I19+SPSSN!I19+CTT!I19+ÚVT!I19+CJV!I19+CZS!I19+RMU!I19</f>
        <v>0</v>
      </c>
      <c r="J19" s="64">
        <f>CEITEC!J19+CŘS!J19+SKM!J19+SUKB!J19+UCT!J19+SPSSN!J19+CTT!J19+ÚVT!J19+CJV!J19+CZS!J19+RMU!J19</f>
        <v>0</v>
      </c>
      <c r="K19" s="64">
        <f>CEITEC!K19+CŘS!K19+SKM!K19+SUKB!K19+UCT!K19+SPSSN!K19+CTT!K19+ÚVT!K19+CJV!K19+CZS!K19+RMU!K19</f>
        <v>0</v>
      </c>
      <c r="L19" s="64">
        <f>CEITEC!L19+CŘS!L19+SKM!L19+SUKB!L19+UCT!L19+SPSSN!L19+CTT!L19+ÚVT!L19+CJV!L19+CZS!L19+RMU!L19</f>
        <v>0</v>
      </c>
      <c r="M19" s="64">
        <f>CEITEC!M19+CŘS!M19+SKM!M19+SUKB!M19+UCT!M19+SPSSN!M19+CTT!M19+ÚVT!M19+CJV!M19+CZS!M19+RMU!M19</f>
        <v>0</v>
      </c>
      <c r="N19" s="63">
        <f>CEITEC!N19+CŘS!N19+SKM!N19+SUKB!N19+UCT!N19+SPSSN!N19+CTT!N19+ÚVT!N19+CJV!N19+CZS!N19+RMU!N19</f>
        <v>0</v>
      </c>
      <c r="O19" s="87" t="e">
        <f>CEITEC!O19+CŘS!O19+SKM!O19+SUKB!O19+UCT!O19+SPSSN!O19+#REF!+CTT!O19+ÚVT!O19+CJV!O19+CZS!O19+RMU!O19</f>
        <v>#REF!</v>
      </c>
      <c r="P19" s="65" t="e">
        <f>CEITEC!P19+CŘS!P19+SKM!P19+SUKB!P19+UCT!P19+SPSSN!P19+#REF!+CTT!P19+ÚVT!P19+CJV!P19+CZS!P19+RMU!P19</f>
        <v>#REF!</v>
      </c>
      <c r="Q19" s="78" t="e">
        <f>CEITEC!Q19+CŘS!Q19+SKM!Q19+SUKB!Q19+UCT!Q19+SPSSN!Q19+#REF!+CTT!Q19+ÚVT!Q19+CJV!Q19+CZS!Q19+RMU!Q19</f>
        <v>#REF!</v>
      </c>
      <c r="R19" s="190" t="e">
        <f>CEITEC!R19+CŘS!R19+SKM!R19+SUKB!R19+UCT!R19+SPSSN!R19+#REF!+CTT!R19+ÚVT!R19+CJV!R19+CZS!R19+RMU!R19</f>
        <v>#REF!</v>
      </c>
      <c r="S19" s="583">
        <f>CEITEC!S19+CŘS!S19+SKM!S19+SUKB!S19+UCT!S19+SPSSN!S19+CTT!S19+ÚVT!S19+CJV!S19+CZS!S19+RMU!S19</f>
        <v>31364</v>
      </c>
      <c r="T19" s="166"/>
      <c r="U19" s="119">
        <f>CEITEC!U19+CŘS!U19+SKM!U19+SUKB!U19+UCT!U19+SPSSN!U19+CTT!U19+ÚVT!U19+CJV!U19+CZS!U19+RMU!U19</f>
        <v>30537</v>
      </c>
      <c r="V19" s="119">
        <f>CEITEC!V19+CŘS!V19+SKM!V19+SUKB!V19+UCT!V19+SPSSN!V19+CTT!V19+ÚVT!V19+CJV!V19+CZS!V19+RMU!V19</f>
        <v>38370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119">
        <f t="shared" si="2"/>
        <v>121131</v>
      </c>
      <c r="G20" s="269">
        <f>CEITEC!G20+CŘS!G20+SKM!G20+SUKB!G20+UCT!G20+SPSSN!G20+CTT!G20+ÚVT!G20+CJV!G20+CZS!G20+RMU!G20</f>
        <v>121131</v>
      </c>
      <c r="H20" s="138">
        <f>CEITEC!H20+CŘS!H20+SKM!H20+SUKB!H20+UCT!H20+SPSSN!H20+CTT!H20+ÚVT!H20+CJV!H20+CZS!H20+RMU!H20</f>
        <v>0</v>
      </c>
      <c r="I20" s="64">
        <f>CEITEC!I20+CŘS!I20+SKM!I20+SUKB!I20+UCT!I20+SPSSN!I20+CTT!I20+ÚVT!I20+CJV!I20+CZS!I20+RMU!I20</f>
        <v>0</v>
      </c>
      <c r="J20" s="64">
        <f>CEITEC!J20+CŘS!J20+SKM!J20+SUKB!J20+UCT!J20+SPSSN!J20+CTT!J20+ÚVT!J20+CJV!J20+CZS!J20+RMU!J20</f>
        <v>0</v>
      </c>
      <c r="K20" s="64">
        <f>CEITEC!K20+CŘS!K20+SKM!K20+SUKB!K20+UCT!K20+SPSSN!K20+CTT!K20+ÚVT!K20+CJV!K20+CZS!K20+RMU!K20</f>
        <v>0</v>
      </c>
      <c r="L20" s="64">
        <f>CEITEC!L20+CŘS!L20+SKM!L20+SUKB!L20+UCT!L20+SPSSN!L20+CTT!L20+ÚVT!L20+CJV!L20+CZS!L20+RMU!L20</f>
        <v>0</v>
      </c>
      <c r="M20" s="64">
        <f>CEITEC!M20+CŘS!M20+SKM!M20+SUKB!M20+UCT!M20+SPSSN!M20+CTT!M20+ÚVT!M20+CJV!M20+CZS!M20+RMU!M20</f>
        <v>0</v>
      </c>
      <c r="N20" s="63">
        <f>CEITEC!N20+CŘS!N20+SKM!N20+SUKB!N20+UCT!N20+SPSSN!N20+CTT!N20+ÚVT!N20+CJV!N20+CZS!N20+RMU!N20</f>
        <v>0</v>
      </c>
      <c r="O20" s="87" t="e">
        <f>CEITEC!O20+CŘS!O20+SKM!O20+SUKB!O20+UCT!O20+SPSSN!O20+#REF!+CTT!O20+ÚVT!O20+CJV!O20+CZS!O20+RMU!O20</f>
        <v>#REF!</v>
      </c>
      <c r="P20" s="65" t="e">
        <f>CEITEC!P20+CŘS!P20+SKM!P20+SUKB!P20+UCT!P20+SPSSN!P20+#REF!+CTT!P20+ÚVT!P20+CJV!P20+CZS!P20+RMU!P20</f>
        <v>#REF!</v>
      </c>
      <c r="Q20" s="78" t="e">
        <f>CEITEC!Q20+CŘS!Q20+SKM!Q20+SUKB!Q20+UCT!Q20+SPSSN!Q20+#REF!+CTT!Q20+ÚVT!Q20+CJV!Q20+CZS!Q20+RMU!Q20</f>
        <v>#REF!</v>
      </c>
      <c r="R20" s="190" t="e">
        <f>CEITEC!R20+CŘS!R20+SKM!R20+SUKB!R20+UCT!R20+SPSSN!R20+#REF!+CTT!R20+ÚVT!R20+CJV!R20+CZS!R20+RMU!R20</f>
        <v>#REF!</v>
      </c>
      <c r="S20" s="583">
        <f>CEITEC!S20+CŘS!S20+SKM!S20+SUKB!S20+UCT!S20+SPSSN!S20+CTT!S20+ÚVT!S20+CJV!S20+CZS!S20+RMU!S20</f>
        <v>71451.82935</v>
      </c>
      <c r="T20" s="166"/>
      <c r="U20" s="119">
        <f>CEITEC!U20+CŘS!U20+SKM!U20+SUKB!U20+UCT!U20+SPSSN!U20+CTT!U20+ÚVT!U20+CJV!U20+CZS!U20+RMU!U20</f>
        <v>90394</v>
      </c>
      <c r="V20" s="119">
        <f>CEITEC!V20+CŘS!V20+SKM!V20+SUKB!V20+UCT!V20+SPSSN!V20+CTT!V20+ÚVT!V20+CJV!V20+CZS!V20+RMU!V20</f>
        <v>70680.833890000009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119">
        <f t="shared" si="2"/>
        <v>425</v>
      </c>
      <c r="G21" s="269">
        <f>CEITEC!G21+CŘS!G21+SKM!G21+SUKB!G21+UCT!G21+SPSSN!G21+CTT!G21+ÚVT!G21+CJV!G21+CZS!G21+RMU!G21</f>
        <v>425</v>
      </c>
      <c r="H21" s="138">
        <f>CEITEC!H21+CŘS!H21+SKM!H21+SUKB!H21+UCT!H21+SPSSN!H21+CTT!H21+ÚVT!H21+CJV!H21+CZS!H21+RMU!H21</f>
        <v>0</v>
      </c>
      <c r="I21" s="64">
        <f>CEITEC!I21+CŘS!I21+SKM!I21+SUKB!I21+UCT!I21+SPSSN!I21+CTT!I21+ÚVT!I21+CJV!I21+CZS!I21+RMU!I21</f>
        <v>0</v>
      </c>
      <c r="J21" s="64">
        <f>CEITEC!J21+CŘS!J21+SKM!J21+SUKB!J21+UCT!J21+SPSSN!J21+CTT!J21+ÚVT!J21+CJV!J21+CZS!J21+RMU!J21</f>
        <v>0</v>
      </c>
      <c r="K21" s="64">
        <f>CEITEC!K21+CŘS!K21+SKM!K21+SUKB!K21+UCT!K21+SPSSN!K21+CTT!K21+ÚVT!K21+CJV!K21+CZS!K21+RMU!K21</f>
        <v>0</v>
      </c>
      <c r="L21" s="64">
        <f>CEITEC!L21+CŘS!L21+SKM!L21+SUKB!L21+UCT!L21+SPSSN!L21+CTT!L21+ÚVT!L21+CJV!L21+CZS!L21+RMU!L21</f>
        <v>0</v>
      </c>
      <c r="M21" s="64">
        <f>CEITEC!M21+CŘS!M21+SKM!M21+SUKB!M21+UCT!M21+SPSSN!M21+CTT!M21+ÚVT!M21+CJV!M21+CZS!M21+RMU!M21</f>
        <v>0</v>
      </c>
      <c r="N21" s="63">
        <f>CEITEC!N21+CŘS!N21+SKM!N21+SUKB!N21+UCT!N21+SPSSN!N21+CTT!N21+ÚVT!N21+CJV!N21+CZS!N21+RMU!N21</f>
        <v>0</v>
      </c>
      <c r="O21" s="87" t="e">
        <f>CEITEC!O21+CŘS!O21+SKM!O21+SUKB!O21+UCT!O21+SPSSN!O21+#REF!+CTT!O21+ÚVT!O21+CJV!O21+CZS!O21+RMU!O21</f>
        <v>#REF!</v>
      </c>
      <c r="P21" s="65" t="e">
        <f>CEITEC!P21+CŘS!P21+SKM!P21+SUKB!P21+UCT!P21+SPSSN!P21+#REF!+CTT!P21+ÚVT!P21+CJV!P21+CZS!P21+RMU!P21</f>
        <v>#REF!</v>
      </c>
      <c r="Q21" s="78" t="e">
        <f>CEITEC!Q21+CŘS!Q21+SKM!Q21+SUKB!Q21+UCT!Q21+SPSSN!Q21+#REF!+CTT!Q21+ÚVT!Q21+CJV!Q21+CZS!Q21+RMU!Q21</f>
        <v>#REF!</v>
      </c>
      <c r="R21" s="190" t="e">
        <f>CEITEC!R21+CŘS!R21+SKM!R21+SUKB!R21+UCT!R21+SPSSN!R21+#REF!+CTT!R21+ÚVT!R21+CJV!R21+CZS!R21+RMU!R21</f>
        <v>#REF!</v>
      </c>
      <c r="S21" s="583">
        <f>CEITEC!S21+CŘS!S21+SKM!S21+SUKB!S21+UCT!S21+SPSSN!S21+CTT!S21+ÚVT!S21+CJV!S21+CZS!S21+RMU!S21</f>
        <v>719</v>
      </c>
      <c r="T21" s="166"/>
      <c r="U21" s="119">
        <f>CEITEC!U21+CŘS!U21+SKM!U21+SUKB!U21+UCT!U21+SPSSN!U21+CTT!U21+ÚVT!U21+CJV!U21+CZS!U21+RMU!U21</f>
        <v>779</v>
      </c>
      <c r="V21" s="119">
        <f>CEITEC!V21+CŘS!V21+SKM!V21+SUKB!V21+UCT!V21+SPSSN!V21+CTT!V21+ÚVT!V21+CJV!V21+CZS!V21+RMU!V21</f>
        <v>6096.6595599999991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758">
        <f t="shared" si="2"/>
        <v>16739</v>
      </c>
      <c r="G22" s="335">
        <f>CEITEC!G22+CŘS!G22+SKM!G22+SUKB!G22+UCT!G22+SPSSN!G22+CTT!G22+ÚVT!G22+CJV!G22+CZS!G22+RMU!G22</f>
        <v>16739</v>
      </c>
      <c r="H22" s="138">
        <f>CEITEC!H22+CŘS!H22+SKM!H22+SUKB!H22+UCT!H22+SPSSN!H22+CTT!H22+ÚVT!H22+CJV!H22+CZS!H22+RMU!H22</f>
        <v>0</v>
      </c>
      <c r="I22" s="332">
        <f>CEITEC!I22+CŘS!I22+SKM!I22+SUKB!I22+UCT!I22+SPSSN!I22+CTT!I22+ÚVT!I22+CJV!I22+CZS!I22+RMU!I22</f>
        <v>0</v>
      </c>
      <c r="J22" s="332">
        <f>CEITEC!J22+CŘS!J22+SKM!J22+SUKB!J22+UCT!J22+SPSSN!J22+CTT!J22+ÚVT!J22+CJV!J22+CZS!J22+RMU!J22</f>
        <v>0</v>
      </c>
      <c r="K22" s="332">
        <f>CEITEC!K22+CŘS!K22+SKM!K22+SUKB!K22+UCT!K22+SPSSN!K22+CTT!K22+ÚVT!K22+CJV!K22+CZS!K22+RMU!K22</f>
        <v>0</v>
      </c>
      <c r="L22" s="332">
        <f>CEITEC!L22+CŘS!L22+SKM!L22+SUKB!L22+UCT!L22+SPSSN!L22+CTT!L22+ÚVT!L22+CJV!L22+CZS!L22+RMU!L22</f>
        <v>0</v>
      </c>
      <c r="M22" s="332">
        <f>CEITEC!M22+CŘS!M22+SKM!M22+SUKB!M22+UCT!M22+SPSSN!M22+CTT!M22+ÚVT!M22+CJV!M22+CZS!M22+RMU!M22</f>
        <v>0</v>
      </c>
      <c r="N22" s="581">
        <f>CEITEC!N22+CŘS!N22+SKM!N22+SUKB!N22+UCT!N22+SPSSN!N22+CTT!N22+ÚVT!N22+CJV!N22+CZS!N22+RMU!N22</f>
        <v>0</v>
      </c>
      <c r="O22" s="86" t="e">
        <f>CEITEC!O22+CŘS!O22+SKM!O22+SUKB!O22+UCT!O22+SPSSN!O22+#REF!+CTT!O22+ÚVT!O22+CJV!O22+CZS!O22+RMU!O22</f>
        <v>#REF!</v>
      </c>
      <c r="P22" s="307" t="e">
        <f>CEITEC!P22+CŘS!P22+SKM!P22+SUKB!P22+UCT!P22+SPSSN!P22+#REF!+CTT!P22+ÚVT!P22+CJV!P22+CZS!P22+RMU!P22</f>
        <v>#REF!</v>
      </c>
      <c r="Q22" s="336" t="e">
        <f>CEITEC!Q22+CŘS!Q22+SKM!Q22+SUKB!Q22+UCT!Q22+SPSSN!Q22+#REF!+CTT!Q22+ÚVT!Q22+CJV!Q22+CZS!Q22+RMU!Q22</f>
        <v>#REF!</v>
      </c>
      <c r="R22" s="337" t="e">
        <f>CEITEC!R22+CŘS!R22+SKM!R22+SUKB!R22+UCT!R22+SPSSN!R22+#REF!+CTT!R22+ÚVT!R22+CJV!R22+CZS!R22+RMU!R22</f>
        <v>#REF!</v>
      </c>
      <c r="S22" s="583">
        <f>CEITEC!S22+CŘS!S22+SKM!S22+SUKB!S22+UCT!S22+SPSSN!S22+CTT!S22+ÚVT!S22+CJV!S22+CZS!S22+RMU!S22</f>
        <v>23136.221250000002</v>
      </c>
      <c r="T22" s="166"/>
      <c r="U22" s="119">
        <f>CEITEC!U22+CŘS!U22+SKM!U22+SUKB!U22+UCT!U22+SPSSN!U22+CTT!U22+ÚVT!U22+CJV!U22+CZS!U22+RMU!U22</f>
        <v>22542.3995</v>
      </c>
      <c r="V22" s="119">
        <f>CEITEC!V22+CŘS!V22+SKM!V22+SUKB!V22+UCT!V22+SPSSN!V22+CTT!V22+ÚVT!V22+CJV!V22+CZS!V22+RMU!V22</f>
        <v>32500.761180000001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119">
        <f t="shared" si="2"/>
        <v>97157</v>
      </c>
      <c r="G23" s="269">
        <f>CEITEC!G23+CŘS!G23+SKM!G23+SUKB!G23+UCT!G23+SPSSN!G23+CTT!G23+ÚVT!G23+CJV!G23+CZS!G23+RMU!G23</f>
        <v>32729</v>
      </c>
      <c r="H23" s="138">
        <f>CEITEC!H23+CŘS!H23+SKM!H23+SUKB!H23+UCT!H23+SPSSN!H23+CTT!H23+ÚVT!H23+CJV!H23+CZS!H23+RMU!H23</f>
        <v>0</v>
      </c>
      <c r="I23" s="64">
        <f>CEITEC!I23+CŘS!I23+SKM!I23+SUKB!I23+UCT!I23+SPSSN!I23+CTT!I23+ÚVT!I23+CJV!I23+CZS!I23+RMU!I23</f>
        <v>64428</v>
      </c>
      <c r="J23" s="64">
        <f>CEITEC!J23+CŘS!J23+SKM!J23+SUKB!J23+UCT!J23+SPSSN!J23+CTT!J23+ÚVT!J23+CJV!J23+CZS!J23+RMU!J23</f>
        <v>0</v>
      </c>
      <c r="K23" s="64">
        <f>CEITEC!K23+CŘS!K23+SKM!K23+SUKB!K23+UCT!K23+SPSSN!K23+CTT!K23+ÚVT!K23+CJV!K23+CZS!K23+RMU!K23</f>
        <v>0</v>
      </c>
      <c r="L23" s="64">
        <f>CEITEC!L23+CŘS!L23+SKM!L23+SUKB!L23+UCT!L23+SPSSN!L23+CTT!L23+ÚVT!L23+CJV!L23+CZS!L23+RMU!L23</f>
        <v>0</v>
      </c>
      <c r="M23" s="64">
        <f>CEITEC!M23+CŘS!M23+SKM!M23+SUKB!M23+UCT!M23+SPSSN!M23+CTT!M23+ÚVT!M23+CJV!M23+CZS!M23+RMU!M23</f>
        <v>0</v>
      </c>
      <c r="N23" s="63">
        <f>CEITEC!N23+CŘS!N23+SKM!N23+SUKB!N23+UCT!N23+SPSSN!N23+CTT!N23+ÚVT!N23+CJV!N23+CZS!N23+RMU!N23</f>
        <v>0</v>
      </c>
      <c r="O23" s="87" t="e">
        <f>CEITEC!O23+CŘS!O23+SKM!O23+SUKB!O23+UCT!O23+SPSSN!O23+#REF!+CTT!O23+ÚVT!O23+CJV!O23+CZS!O23+RMU!O23</f>
        <v>#REF!</v>
      </c>
      <c r="P23" s="65" t="e">
        <f>CEITEC!P23+CŘS!P23+SKM!P23+SUKB!P23+UCT!P23+SPSSN!P23+#REF!+CTT!P23+ÚVT!P23+CJV!P23+CZS!P23+RMU!P23</f>
        <v>#REF!</v>
      </c>
      <c r="Q23" s="78" t="e">
        <f>CEITEC!Q23+CŘS!Q23+SKM!Q23+SUKB!Q23+UCT!Q23+SPSSN!Q23+#REF!+CTT!Q23+ÚVT!Q23+CJV!Q23+CZS!Q23+RMU!Q23</f>
        <v>#REF!</v>
      </c>
      <c r="R23" s="190" t="e">
        <f>CEITEC!R23+CŘS!R23+SKM!R23+SUKB!R23+UCT!R23+SPSSN!R23+#REF!+CTT!R23+ÚVT!R23+CJV!R23+CZS!R23+RMU!R23</f>
        <v>#REF!</v>
      </c>
      <c r="S23" s="583">
        <f>CEITEC!S23+CŘS!S23+SKM!S23+SUKB!S23+UCT!S23+SPSSN!S23+CTT!S23+ÚVT!S23+CJV!S23+CZS!S23+RMU!S23</f>
        <v>133182.02182999998</v>
      </c>
      <c r="T23" s="166"/>
      <c r="U23" s="119">
        <f>CEITEC!U23+CŘS!U23+SKM!U23+SUKB!U23+UCT!U23+SPSSN!U23+CTT!U23+ÚVT!U23+CJV!U23+CZS!U23+RMU!U23</f>
        <v>138912</v>
      </c>
      <c r="V23" s="119">
        <f>CEITEC!V23+CŘS!V23+SKM!V23+SUKB!V23+UCT!V23+SPSSN!V23+CTT!V23+ÚVT!V23+CJV!V23+CZS!V23+RMU!V23</f>
        <v>138408.53048000002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119">
        <f t="shared" si="2"/>
        <v>267918.09999999998</v>
      </c>
      <c r="G24" s="269">
        <f>CEITEC!G24+CŘS!G24+SKM!G24+SUKB!G24+UCT!G24+SPSSN!G24+CTT!G24+ÚVT!G24+CJV!G24+CZS!G24+RMU!G24</f>
        <v>259496.1</v>
      </c>
      <c r="H24" s="138">
        <f>CEITEC!H24+CŘS!H24+SKM!H24+SUKB!H24+UCT!H24+SPSSN!H24+CTT!H24+ÚVT!H24+CJV!H24+CZS!H24+RMU!H24</f>
        <v>0</v>
      </c>
      <c r="I24" s="64">
        <f>CEITEC!I24+CŘS!I24+SKM!I24+SUKB!I24+UCT!I24+SPSSN!I24+CTT!I24+ÚVT!I24+CJV!I24+CZS!I24+RMU!I24</f>
        <v>8422</v>
      </c>
      <c r="J24" s="64">
        <f>CEITEC!J24+CŘS!J24+SKM!J24+SUKB!J24+UCT!J24+SPSSN!J24+CTT!J24+ÚVT!J24+CJV!J24+CZS!J24+RMU!J24</f>
        <v>0</v>
      </c>
      <c r="K24" s="64">
        <f>CEITEC!K24+CŘS!K24+SKM!K24+SUKB!K24+UCT!K24+SPSSN!K24+CTT!K24+ÚVT!K24+CJV!K24+CZS!K24+RMU!K24</f>
        <v>0</v>
      </c>
      <c r="L24" s="64">
        <f>CEITEC!L24+CŘS!L24+SKM!L24+SUKB!L24+UCT!L24+SPSSN!L24+CTT!L24+ÚVT!L24+CJV!L24+CZS!L24+RMU!L24</f>
        <v>0</v>
      </c>
      <c r="M24" s="64">
        <f>CEITEC!M24+CŘS!M24+SKM!M24+SUKB!M24+UCT!M24+SPSSN!M24+CTT!M24+ÚVT!M24+CJV!M24+CZS!M24+RMU!M24</f>
        <v>0</v>
      </c>
      <c r="N24" s="63">
        <f>CEITEC!N24+CŘS!N24+SKM!N24+SUKB!N24+UCT!N24+SPSSN!N24+CTT!N24+ÚVT!N24+CJV!N24+CZS!N24+RMU!N24</f>
        <v>0</v>
      </c>
      <c r="O24" s="87" t="e">
        <f>CEITEC!O24+CŘS!O24+SKM!O24+SUKB!O24+UCT!O24+SPSSN!O24+#REF!+CTT!O24+ÚVT!O24+CJV!O24+CZS!O24+RMU!O24</f>
        <v>#REF!</v>
      </c>
      <c r="P24" s="65" t="e">
        <f>CEITEC!P24+CŘS!P24+SKM!P24+SUKB!P24+UCT!P24+SPSSN!P24+#REF!+CTT!P24+ÚVT!P24+CJV!P24+CZS!P24+RMU!P24</f>
        <v>#REF!</v>
      </c>
      <c r="Q24" s="78" t="e">
        <f>CEITEC!Q24+CŘS!Q24+SKM!Q24+SUKB!Q24+UCT!Q24+SPSSN!Q24+#REF!+CTT!Q24+ÚVT!Q24+CJV!Q24+CZS!Q24+RMU!Q24</f>
        <v>#REF!</v>
      </c>
      <c r="R24" s="190" t="e">
        <f>CEITEC!R24+CŘS!R24+SKM!R24+SUKB!R24+UCT!R24+SPSSN!R24+#REF!+CTT!R24+ÚVT!R24+CJV!R24+CZS!R24+RMU!R24</f>
        <v>#REF!</v>
      </c>
      <c r="S24" s="583">
        <f>CEITEC!S24+CŘS!S24+SKM!S24+SUKB!S24+UCT!S24+SPSSN!S24+CTT!S24+ÚVT!S24+CJV!S24+CZS!S24+RMU!S24</f>
        <v>333056.54687000002</v>
      </c>
      <c r="T24" s="166"/>
      <c r="U24" s="119">
        <f>CEITEC!U24+CŘS!U24+SKM!U24+SUKB!U24+UCT!U24+SPSSN!U24+CTT!U24+ÚVT!U24+CJV!U24+CZS!U24+RMU!U24</f>
        <v>344975.842</v>
      </c>
      <c r="V24" s="119">
        <f>CEITEC!V24+CŘS!V24+SKM!V24+SUKB!V24+UCT!V24+SPSSN!V24+CTT!V24+ÚVT!V24+CJV!V24+CZS!V24+RMU!V24</f>
        <v>447888.27182000002</v>
      </c>
    </row>
    <row r="25" spans="1:22" s="14" customFormat="1" ht="11.4" x14ac:dyDescent="0.2">
      <c r="A25" s="11"/>
      <c r="B25" s="318" t="s">
        <v>147</v>
      </c>
      <c r="C25" s="318"/>
      <c r="D25" s="318"/>
      <c r="E25" s="319">
        <v>21</v>
      </c>
      <c r="F25" s="119">
        <f t="shared" si="2"/>
        <v>143458.5</v>
      </c>
      <c r="G25" s="330">
        <f>CEITEC!G25+CŘS!G25+SKM!G25+SUKB!G25+UCT!G25+SPSSN!G25+CTT!G25+ÚVT!G25+CJV!G25+CZS!G25+RMU!G25</f>
        <v>135425.5</v>
      </c>
      <c r="H25" s="138">
        <f>CEITEC!H25+CŘS!H25+SKM!H25+SUKB!H25+UCT!H25+SPSSN!H25+CTT!H25+ÚVT!H25+CJV!H25+CZS!H25+RMU!H25</f>
        <v>0</v>
      </c>
      <c r="I25" s="332">
        <f>CEITEC!I25+CŘS!I25+SKM!I25+SUKB!I25+UCT!I25+SPSSN!I25+CTT!I25+ÚVT!I25+CJV!I25+CZS!I25+RMU!I25</f>
        <v>8033</v>
      </c>
      <c r="J25" s="332">
        <f>CEITEC!J25+CŘS!J25+SKM!J25+SUKB!J25+UCT!J25+SPSSN!J25+CTT!J25+ÚVT!J25+CJV!J25+CZS!J25+RMU!J25</f>
        <v>0</v>
      </c>
      <c r="K25" s="332">
        <f>CEITEC!K25+CŘS!K25+SKM!K25+SUKB!K25+UCT!K25+SPSSN!K25+CTT!K25+ÚVT!K25+CJV!K25+CZS!K25+RMU!K25</f>
        <v>0</v>
      </c>
      <c r="L25" s="332">
        <f>CEITEC!L25+CŘS!L25+SKM!L25+SUKB!L25+UCT!L25+SPSSN!L25+CTT!L25+ÚVT!L25+CJV!L25+CZS!L25+RMU!L25</f>
        <v>0</v>
      </c>
      <c r="M25" s="332">
        <f>CEITEC!M25+CŘS!M25+SKM!M25+SUKB!M25+UCT!M25+SPSSN!M25+CTT!M25+ÚVT!M25+CJV!M25+CZS!M25+RMU!M25</f>
        <v>0</v>
      </c>
      <c r="N25" s="581">
        <f>CEITEC!N25+CŘS!N25+SKM!N25+SUKB!N25+UCT!N25+SPSSN!N25+CTT!N25+ÚVT!N25+CJV!N25+CZS!N25+RMU!N25</f>
        <v>0</v>
      </c>
      <c r="O25" s="86" t="e">
        <f>CEITEC!O25+CŘS!O25+SKM!O25+SUKB!O25+UCT!O25+SPSSN!O25+#REF!+CTT!O25+ÚVT!O25+CJV!O25+CZS!O25+RMU!O25</f>
        <v>#REF!</v>
      </c>
      <c r="P25" s="307" t="e">
        <f>CEITEC!P25+CŘS!P25+SKM!P25+SUKB!P25+UCT!P25+SPSSN!P25+#REF!+CTT!P25+ÚVT!P25+CJV!P25+CZS!P25+RMU!P25</f>
        <v>#REF!</v>
      </c>
      <c r="Q25" s="336" t="e">
        <f>CEITEC!Q25+CŘS!Q25+SKM!Q25+SUKB!Q25+UCT!Q25+SPSSN!Q25+#REF!+CTT!Q25+ÚVT!Q25+CJV!Q25+CZS!Q25+RMU!Q25</f>
        <v>#REF!</v>
      </c>
      <c r="R25" s="337" t="e">
        <f>CEITEC!R25+CŘS!R25+SKM!R25+SUKB!R25+UCT!R25+SPSSN!R25+#REF!+CTT!R25+ÚVT!R25+CJV!R25+CZS!R25+RMU!R25</f>
        <v>#REF!</v>
      </c>
      <c r="S25" s="583">
        <f>CEITEC!S25+CŘS!S25+SKM!S25+SUKB!S25+UCT!S25+SPSSN!S25+CTT!S25+ÚVT!S25+CJV!S25+CZS!S25+RMU!S25</f>
        <v>202916.98313000001</v>
      </c>
      <c r="T25" s="166"/>
      <c r="U25" s="119">
        <f>CEITEC!U25+CŘS!U25+SKM!U25+SUKB!U25+UCT!U25+SPSSN!U25+CTT!U25+ÚVT!U25+CJV!U25+CZS!U25+RMU!U25</f>
        <v>195313.7</v>
      </c>
      <c r="V25" s="119">
        <f>CEITEC!V25+CŘS!V25+SKM!V25+SUKB!V25+UCT!V25+SPSSN!V25+CTT!V25+ÚVT!V25+CJV!V25+CZS!V25+RMU!V25</f>
        <v>243013.39059999998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119">
        <f t="shared" si="2"/>
        <v>95457.8</v>
      </c>
      <c r="G26" s="269">
        <f>CEITEC!G26+CŘS!G26+SKM!G26+SUKB!G26+UCT!G26+SPSSN!G26+CTT!G26+ÚVT!G26+CJV!G26+CZS!G26+RMU!G26</f>
        <v>94727.8</v>
      </c>
      <c r="H26" s="138">
        <f>CEITEC!H26+CŘS!H26+SKM!H26+SUKB!H26+UCT!H26+SPSSN!H26+CTT!H26+ÚVT!H26+CJV!H26+CZS!H26+RMU!H26</f>
        <v>0</v>
      </c>
      <c r="I26" s="64">
        <f>CEITEC!I26+CŘS!I26+SKM!I26+SUKB!I26+UCT!I26+SPSSN!I26+CTT!I26+ÚVT!I26+CJV!I26+CZS!I26+RMU!I26</f>
        <v>730</v>
      </c>
      <c r="J26" s="64">
        <f>CEITEC!J26+CŘS!J26+SKM!J26+SUKB!J26+UCT!J26+SPSSN!J26+CTT!J26+ÚVT!J26+CJV!J26+CZS!J26+RMU!J26</f>
        <v>0</v>
      </c>
      <c r="K26" s="64">
        <f>CEITEC!K26+CŘS!K26+SKM!K26+SUKB!K26+UCT!K26+SPSSN!K26+CTT!K26+ÚVT!K26+CJV!K26+CZS!K26+RMU!K26</f>
        <v>0</v>
      </c>
      <c r="L26" s="64">
        <f>CEITEC!L26+CŘS!L26+SKM!L26+SUKB!L26+UCT!L26+SPSSN!L26+CTT!L26+ÚVT!L26+CJV!L26+CZS!L26+RMU!L26</f>
        <v>0</v>
      </c>
      <c r="M26" s="64">
        <f>CEITEC!M26+CŘS!M26+SKM!M26+SUKB!M26+UCT!M26+SPSSN!M26+CTT!M26+ÚVT!M26+CJV!M26+CZS!M26+RMU!M26</f>
        <v>0</v>
      </c>
      <c r="N26" s="63">
        <f>CEITEC!N26+CŘS!N26+SKM!N26+SUKB!N26+UCT!N26+SPSSN!N26+CTT!N26+ÚVT!N26+CJV!N26+CZS!N26+RMU!N26</f>
        <v>0</v>
      </c>
      <c r="O26" s="87" t="e">
        <f>CEITEC!O26+CŘS!O26+SKM!O26+SUKB!O26+UCT!O26+SPSSN!O26+#REF!+CTT!O26+ÚVT!O26+CJV!O26+CZS!O26+RMU!O26</f>
        <v>#REF!</v>
      </c>
      <c r="P26" s="65" t="e">
        <f>CEITEC!P26+CŘS!P26+SKM!P26+SUKB!P26+UCT!P26+SPSSN!P26+#REF!+CTT!P26+ÚVT!P26+CJV!P26+CZS!P26+RMU!P26</f>
        <v>#REF!</v>
      </c>
      <c r="Q26" s="78" t="e">
        <f>CEITEC!Q26+CŘS!Q26+SKM!Q26+SUKB!Q26+UCT!Q26+SPSSN!Q26+#REF!+CTT!Q26+ÚVT!Q26+CJV!Q26+CZS!Q26+RMU!Q26</f>
        <v>#REF!</v>
      </c>
      <c r="R26" s="190" t="e">
        <f>CEITEC!R26+CŘS!R26+SKM!R26+SUKB!R26+UCT!R26+SPSSN!R26+#REF!+CTT!R26+ÚVT!R26+CJV!R26+CZS!R26+RMU!R26</f>
        <v>#REF!</v>
      </c>
      <c r="S26" s="583">
        <f>CEITEC!S26+CŘS!S26+SKM!S26+SUKB!S26+UCT!S26+SPSSN!S26+CTT!S26+ÚVT!S26+CJV!S26+CZS!S26+RMU!S26</f>
        <v>104918.74176999999</v>
      </c>
      <c r="T26" s="166"/>
      <c r="U26" s="119">
        <f>CEITEC!U26+CŘS!U26+SKM!U26+SUKB!U26+UCT!U26+SPSSN!U26+CTT!U26+ÚVT!U26+CJV!U26+CZS!U26+RMU!U26</f>
        <v>97752.8</v>
      </c>
      <c r="V26" s="119">
        <f>CEITEC!V26+CŘS!V26+SKM!V26+SUKB!V26+UCT!V26+SPSSN!V26+CTT!V26+ÚVT!V26+CJV!V26+CZS!V26+RMU!V26</f>
        <v>88975.565499999997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119">
        <f t="shared" si="2"/>
        <v>55690</v>
      </c>
      <c r="G27" s="269">
        <f>CEITEC!G27+CŘS!G27+SKM!G27+SUKB!G27+UCT!G27+SPSSN!G27+CTT!G27+ÚVT!G27+CJV!G27+CZS!G27+RMU!G27</f>
        <v>55690</v>
      </c>
      <c r="H27" s="138">
        <f>CEITEC!H27+CŘS!H27+SKM!H27+SUKB!H27+UCT!H27+SPSSN!H27+CTT!H27+ÚVT!H27+CJV!H27+CZS!H27+RMU!H27</f>
        <v>0</v>
      </c>
      <c r="I27" s="64">
        <f>CEITEC!I27+CŘS!I27+SKM!I27+SUKB!I27+UCT!I27+SPSSN!I27+CTT!I27+ÚVT!I27+CJV!I27+CZS!I27+RMU!I27</f>
        <v>0</v>
      </c>
      <c r="J27" s="64">
        <f>CEITEC!J27+CŘS!J27+SKM!J27+SUKB!J27+UCT!J27+SPSSN!J27+CTT!J27+ÚVT!J27+CJV!J27+CZS!J27+RMU!J27</f>
        <v>0</v>
      </c>
      <c r="K27" s="64">
        <f>CEITEC!K27+CŘS!K27+SKM!K27+SUKB!K27+UCT!K27+SPSSN!K27+CTT!K27+ÚVT!K27+CJV!K27+CZS!K27+RMU!K27</f>
        <v>0</v>
      </c>
      <c r="L27" s="64">
        <f>CEITEC!L27+CŘS!L27+SKM!L27+SUKB!L27+UCT!L27+SPSSN!L27+CTT!L27+ÚVT!L27+CJV!L27+CZS!L27+RMU!L27</f>
        <v>0</v>
      </c>
      <c r="M27" s="64">
        <f>CEITEC!M27+CŘS!M27+SKM!M27+SUKB!M27+UCT!M27+SPSSN!M27+CTT!M27+ÚVT!M27+CJV!M27+CZS!M27+RMU!M27</f>
        <v>0</v>
      </c>
      <c r="N27" s="63">
        <f>CEITEC!N27+CŘS!N27+SKM!N27+SUKB!N27+UCT!N27+SPSSN!N27+CTT!N27+ÚVT!N27+CJV!N27+CZS!N27+RMU!N27</f>
        <v>0</v>
      </c>
      <c r="O27" s="87" t="e">
        <f>CEITEC!O27+CŘS!O27+SKM!O27+SUKB!O27+UCT!O27+SPSSN!O27+#REF!+CTT!O27+ÚVT!O27+CJV!O27+CZS!O27+RMU!O27</f>
        <v>#REF!</v>
      </c>
      <c r="P27" s="65" t="e">
        <f>CEITEC!P27+CŘS!P27+SKM!P27+SUKB!P27+UCT!P27+SPSSN!P27+#REF!+CTT!P27+ÚVT!P27+CJV!P27+CZS!P27+RMU!P27</f>
        <v>#REF!</v>
      </c>
      <c r="Q27" s="78" t="e">
        <f>CEITEC!Q27+CŘS!Q27+SKM!Q27+SUKB!Q27+UCT!Q27+SPSSN!Q27+#REF!+CTT!Q27+ÚVT!Q27+CJV!Q27+CZS!Q27+RMU!Q27</f>
        <v>#REF!</v>
      </c>
      <c r="R27" s="190" t="e">
        <f>CEITEC!R27+CŘS!R27+SKM!R27+SUKB!R27+UCT!R27+SPSSN!R27+#REF!+CTT!R27+ÚVT!R27+CJV!R27+CZS!R27+RMU!R27</f>
        <v>#REF!</v>
      </c>
      <c r="S27" s="583">
        <f>CEITEC!S27+CŘS!S27+SKM!S27+SUKB!S27+UCT!S27+SPSSN!S27+CTT!S27+ÚVT!S27+CJV!S27+CZS!S27+RMU!S27</f>
        <v>58552.21673</v>
      </c>
      <c r="T27" s="166"/>
      <c r="U27" s="119">
        <f>CEITEC!U27+CŘS!U27+SKM!U27+SUKB!U27+UCT!U27+SPSSN!U27+CTT!U27+ÚVT!U27+CJV!U27+CZS!U27+RMU!U27</f>
        <v>87158</v>
      </c>
      <c r="V27" s="119">
        <f>CEITEC!V27+CŘS!V27+SKM!V27+SUKB!V27+UCT!V27+SPSSN!V27+CTT!V27+ÚVT!V27+CJV!V27+CZS!V27+RMU!V27</f>
        <v>83196.869599999991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117">
        <f t="shared" ref="F28:S28" si="3">SUM(F29:F43)</f>
        <v>2210378.4000000004</v>
      </c>
      <c r="G28" s="309">
        <f t="shared" si="3"/>
        <v>1924184.4000000001</v>
      </c>
      <c r="H28" s="251">
        <f t="shared" si="3"/>
        <v>154600</v>
      </c>
      <c r="I28" s="161">
        <f t="shared" si="3"/>
        <v>114187</v>
      </c>
      <c r="J28" s="161">
        <f t="shared" si="3"/>
        <v>8500</v>
      </c>
      <c r="K28" s="161">
        <f t="shared" si="3"/>
        <v>0</v>
      </c>
      <c r="L28" s="161">
        <f t="shared" si="3"/>
        <v>7907</v>
      </c>
      <c r="M28" s="161">
        <f t="shared" si="3"/>
        <v>1000</v>
      </c>
      <c r="N28" s="162">
        <f>SUM(N29:N43)</f>
        <v>0</v>
      </c>
      <c r="O28" s="426" t="e">
        <f t="shared" si="3"/>
        <v>#REF!</v>
      </c>
      <c r="P28" s="117" t="e">
        <f t="shared" si="3"/>
        <v>#REF!</v>
      </c>
      <c r="Q28" s="316" t="e">
        <f t="shared" si="3"/>
        <v>#REF!</v>
      </c>
      <c r="R28" s="426" t="e">
        <f t="shared" si="3"/>
        <v>#REF!</v>
      </c>
      <c r="S28" s="117">
        <f t="shared" si="3"/>
        <v>2281802.1095699999</v>
      </c>
      <c r="U28" s="117">
        <f>SUM(U29:U43)</f>
        <v>2416587.7420000001</v>
      </c>
      <c r="V28" s="117">
        <f>SUM(V29:V43)</f>
        <v>2512943.8058499997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90">
        <v>25</v>
      </c>
      <c r="F29" s="119">
        <f t="shared" si="2"/>
        <v>472895</v>
      </c>
      <c r="G29" s="269">
        <f>CEITEC!G29+CŘS!G29+SKM!G29+SUKB!G29+UCT!G29+SPSSN!G29+CTT!G29+ÚVT!G29+CJV!G29+CZS!G29+RMU!G29</f>
        <v>472895</v>
      </c>
      <c r="H29" s="63">
        <f>CEITEC!H29+CŘS!H29+SKM!H29+SUKB!H29+UCT!H29+SPSSN!H29+CTT!H29+ÚVT!H29+CJV!H29+CZS!H29+RMU!H29</f>
        <v>0</v>
      </c>
      <c r="I29" s="64">
        <f>CEITEC!I29+CŘS!I29+SKM!I29+SUKB!I29+UCT!I29+SPSSN!I29+CTT!I29+ÚVT!I29+CJV!I29+CZS!I29+RMU!I29</f>
        <v>0</v>
      </c>
      <c r="J29" s="64">
        <f>CEITEC!J29+CŘS!J29+SKM!J29+SUKB!J29+UCT!J29+SPSSN!J29+CTT!J29+ÚVT!J29+CJV!J29+CZS!J29+RMU!J29</f>
        <v>0</v>
      </c>
      <c r="K29" s="64">
        <f>CEITEC!K29+CŘS!K29+SKM!K29+SUKB!K29+UCT!K29+SPSSN!K29+CTT!K29+ÚVT!K29+CJV!K29+CZS!K29+RMU!K29</f>
        <v>0</v>
      </c>
      <c r="L29" s="64">
        <f>CEITEC!L29+CŘS!L29+SKM!L29+SUKB!L29+UCT!L29+SPSSN!L29+CTT!L29+ÚVT!L29+CJV!L29+CZS!L29+RMU!L29</f>
        <v>0</v>
      </c>
      <c r="M29" s="64">
        <f>CEITEC!M29+CŘS!M29+SKM!M29+SUKB!M29+UCT!M29+SPSSN!M29+CTT!M29+ÚVT!M29+CJV!M29+CZS!M29+RMU!M29</f>
        <v>0</v>
      </c>
      <c r="N29" s="63">
        <f>CEITEC!N29+CŘS!N29+SKM!N29+SUKB!N29+UCT!N29+SPSSN!N29+CTT!N29+ÚVT!N29+CJV!N29+CZS!N29+RMU!N29</f>
        <v>0</v>
      </c>
      <c r="O29" s="87" t="e">
        <f>CEITEC!O29+CŘS!O29+SKM!O29+SUKB!O29+UCT!O29+SPSSN!O29+#REF!+CTT!O29+ÚVT!O29+CJV!O29+CZS!O29+RMU!O29</f>
        <v>#REF!</v>
      </c>
      <c r="P29" s="65" t="e">
        <f>CEITEC!P29+CŘS!P29+SKM!P29+SUKB!P29+UCT!P29+SPSSN!P29+#REF!+CTT!P29+ÚVT!P29+CJV!P29+CZS!P29+RMU!P29</f>
        <v>#REF!</v>
      </c>
      <c r="Q29" s="78" t="e">
        <f>CEITEC!Q29+CŘS!Q29+SKM!Q29+SUKB!Q29+UCT!Q29+SPSSN!Q29+#REF!+CTT!Q29+ÚVT!Q29+CJV!Q29+CZS!Q29+RMU!Q29</f>
        <v>#REF!</v>
      </c>
      <c r="R29" s="190" t="e">
        <f>CEITEC!R29+CŘS!R29+SKM!R29+SUKB!R29+UCT!R29+SPSSN!R29+#REF!+CTT!R29+ÚVT!R29+CJV!R29+CZS!R29+RMU!R29</f>
        <v>#REF!</v>
      </c>
      <c r="S29" s="583">
        <f>CEITEC!S29+CŘS!S29+SKM!S29+SUKB!S29+UCT!S29+SPSSN!S29+CTT!S29+ÚVT!S29+CJV!S29+CZS!S29+RMU!S29</f>
        <v>512582</v>
      </c>
      <c r="T29" s="433"/>
      <c r="U29" s="119">
        <f>CEITEC!U29+CŘS!U29+SKM!U29+SUKB!U29+UCT!U29+SPSSN!U29+CTT!U29+ÚVT!U29+CJV!U29+CZS!U29+RMU!U29</f>
        <v>469901</v>
      </c>
      <c r="V29" s="119">
        <f>CEITEC!V29+CŘS!V29+SKM!V29+SUKB!V29+UCT!V29+SPSSN!V29+CTT!V29+ÚVT!V29+CJV!V29+CZS!V29+RMU!V29</f>
        <v>479710.03990999999</v>
      </c>
    </row>
    <row r="30" spans="1:22" s="14" customFormat="1" ht="11.4" x14ac:dyDescent="0.2">
      <c r="A30" s="11"/>
      <c r="B30" s="18" t="s">
        <v>28</v>
      </c>
      <c r="C30" s="18"/>
      <c r="D30" s="18"/>
      <c r="E30" s="90">
        <v>26</v>
      </c>
      <c r="F30" s="119">
        <f t="shared" si="2"/>
        <v>0</v>
      </c>
      <c r="G30" s="269">
        <f>CEITEC!G30+CŘS!G30+SKM!G30+SUKB!G30+UCT!G30+SPSSN!G30+CTT!G30+ÚVT!G30+CJV!G30+CZS!G30+RMU!G30</f>
        <v>0</v>
      </c>
      <c r="H30" s="63">
        <f>CEITEC!H30+CŘS!H30+SKM!H30+SUKB!H30+UCT!H30+SPSSN!H30+CTT!H30+ÚVT!H30+CJV!H30+CZS!H30+RMU!H30</f>
        <v>0</v>
      </c>
      <c r="I30" s="64">
        <f>CEITEC!I30+CŘS!I30+SKM!I30+SUKB!I30+UCT!I30+SPSSN!I30+CTT!I30+ÚVT!I30+CJV!I30+CZS!I30+RMU!I30</f>
        <v>0</v>
      </c>
      <c r="J30" s="64">
        <f>CEITEC!J30+CŘS!J30+SKM!J30+SUKB!J30+UCT!J30+SPSSN!J30+CTT!J30+ÚVT!J30+CJV!J30+CZS!J30+RMU!J30</f>
        <v>0</v>
      </c>
      <c r="K30" s="64">
        <f>CEITEC!K30+CŘS!K30+SKM!K30+SUKB!K30+UCT!K30+SPSSN!K30+CTT!K30+ÚVT!K30+CJV!K30+CZS!K30+RMU!K30</f>
        <v>0</v>
      </c>
      <c r="L30" s="64">
        <f>CEITEC!L30+CŘS!L30+SKM!L30+SUKB!L30+UCT!L30+SPSSN!L30+CTT!L30+ÚVT!L30+CJV!L30+CZS!L30+RMU!L30</f>
        <v>0</v>
      </c>
      <c r="M30" s="64">
        <f>CEITEC!M30+CŘS!M30+SKM!M30+SUKB!M30+UCT!M30+SPSSN!M30+CTT!M30+ÚVT!M30+CJV!M30+CZS!M30+RMU!M30</f>
        <v>0</v>
      </c>
      <c r="N30" s="63">
        <f>CEITEC!N30+CŘS!N30+SKM!N30+SUKB!N30+UCT!N30+SPSSN!N30+CTT!N30+ÚVT!N30+CJV!N30+CZS!N30+RMU!N30</f>
        <v>0</v>
      </c>
      <c r="O30" s="87" t="e">
        <f>CEITEC!O30+CŘS!O30+SKM!O30+SUKB!O30+UCT!O30+SPSSN!O30+#REF!+CTT!O30+ÚVT!O30+CJV!O30+CZS!O30+RMU!O30</f>
        <v>#REF!</v>
      </c>
      <c r="P30" s="65" t="e">
        <f>CEITEC!P30+CŘS!P30+SKM!P30+SUKB!P30+UCT!P30+SPSSN!P30+#REF!+CTT!P30+ÚVT!P30+CJV!P30+CZS!P30+RMU!P30</f>
        <v>#REF!</v>
      </c>
      <c r="Q30" s="78" t="e">
        <f>CEITEC!Q30+CŘS!Q30+SKM!Q30+SUKB!Q30+UCT!Q30+SPSSN!Q30+#REF!+CTT!Q30+ÚVT!Q30+CJV!Q30+CZS!Q30+RMU!Q30</f>
        <v>#REF!</v>
      </c>
      <c r="R30" s="190" t="e">
        <f>CEITEC!R30+CŘS!R30+SKM!R30+SUKB!R30+UCT!R30+SPSSN!R30+#REF!+CTT!R30+ÚVT!R30+CJV!R30+CZS!R30+RMU!R30</f>
        <v>#REF!</v>
      </c>
      <c r="S30" s="583">
        <f>CEITEC!S30+CŘS!S30+SKM!S30+SUKB!S30+UCT!S30+SPSSN!S30+CTT!S30+ÚVT!S30+CJV!S30+CZS!S30+RMU!S30</f>
        <v>0</v>
      </c>
      <c r="T30" s="433"/>
      <c r="U30" s="119">
        <f>CEITEC!U30+CŘS!U30+SKM!U30+SUKB!U30+UCT!U30+SPSSN!U30+CTT!U30+ÚVT!U30+CJV!U30+CZS!U30+RMU!U30</f>
        <v>0</v>
      </c>
      <c r="V30" s="119">
        <f>CEITEC!V30+CŘS!V30+SKM!V30+SUKB!V30+UCT!V30+SPSSN!V30+CTT!V30+ÚVT!V30+CJV!V30+CZS!V30+RMU!V30</f>
        <v>0</v>
      </c>
    </row>
    <row r="31" spans="1:22" s="14" customFormat="1" ht="11.4" x14ac:dyDescent="0.2">
      <c r="A31" s="11"/>
      <c r="B31" s="18" t="s">
        <v>30</v>
      </c>
      <c r="C31" s="18"/>
      <c r="D31" s="18"/>
      <c r="E31" s="90">
        <v>27</v>
      </c>
      <c r="F31" s="119">
        <f t="shared" si="2"/>
        <v>815</v>
      </c>
      <c r="G31" s="269">
        <f>CEITEC!G31+CŘS!G31+SKM!G31+SUKB!G31+UCT!G31+SPSSN!G31+CTT!G31+ÚVT!G31+CJV!G31+CZS!G31+RMU!G31</f>
        <v>815</v>
      </c>
      <c r="H31" s="63">
        <f>CEITEC!H31+CŘS!H31+SKM!H31+SUKB!H31+UCT!H31+SPSSN!H31+CTT!H31+ÚVT!H31+CJV!H31+CZS!H31+RMU!H31</f>
        <v>0</v>
      </c>
      <c r="I31" s="64">
        <f>CEITEC!I31+CŘS!I31+SKM!I31+SUKB!I31+UCT!I31+SPSSN!I31+CTT!I31+ÚVT!I31+CJV!I31+CZS!I31+RMU!I31</f>
        <v>0</v>
      </c>
      <c r="J31" s="64">
        <f>CEITEC!J31+CŘS!J31+SKM!J31+SUKB!J31+UCT!J31+SPSSN!J31+CTT!J31+ÚVT!J31+CJV!J31+CZS!J31+RMU!J31</f>
        <v>0</v>
      </c>
      <c r="K31" s="64">
        <f>CEITEC!K31+CŘS!K31+SKM!K31+SUKB!K31+UCT!K31+SPSSN!K31+CTT!K31+ÚVT!K31+CJV!K31+CZS!K31+RMU!K31</f>
        <v>0</v>
      </c>
      <c r="L31" s="64">
        <f>CEITEC!L31+CŘS!L31+SKM!L31+SUKB!L31+UCT!L31+SPSSN!L31+CTT!L31+ÚVT!L31+CJV!L31+CZS!L31+RMU!L31</f>
        <v>0</v>
      </c>
      <c r="M31" s="64">
        <f>CEITEC!M31+CŘS!M31+SKM!M31+SUKB!M31+UCT!M31+SPSSN!M31+CTT!M31+ÚVT!M31+CJV!M31+CZS!M31+RMU!M31</f>
        <v>0</v>
      </c>
      <c r="N31" s="63">
        <f>CEITEC!N31+CŘS!N31+SKM!N31+SUKB!N31+UCT!N31+SPSSN!N31+CTT!N31+ÚVT!N31+CJV!N31+CZS!N31+RMU!N31</f>
        <v>0</v>
      </c>
      <c r="O31" s="87" t="e">
        <f>CEITEC!O31+CŘS!O31+SKM!O31+SUKB!O31+UCT!O31+SPSSN!O31+#REF!+CTT!O31+ÚVT!O31+CJV!O31+CZS!O31+RMU!O31</f>
        <v>#REF!</v>
      </c>
      <c r="P31" s="65" t="e">
        <f>CEITEC!P31+CŘS!P31+SKM!P31+SUKB!P31+UCT!P31+SPSSN!P31+#REF!+CTT!P31+ÚVT!P31+CJV!P31+CZS!P31+RMU!P31</f>
        <v>#REF!</v>
      </c>
      <c r="Q31" s="78" t="e">
        <f>CEITEC!Q31+CŘS!Q31+SKM!Q31+SUKB!Q31+UCT!Q31+SPSSN!Q31+#REF!+CTT!Q31+ÚVT!Q31+CJV!Q31+CZS!Q31+RMU!Q31</f>
        <v>#REF!</v>
      </c>
      <c r="R31" s="190" t="e">
        <f>CEITEC!R31+CŘS!R31+SKM!R31+SUKB!R31+UCT!R31+SPSSN!R31+#REF!+CTT!R31+ÚVT!R31+CJV!R31+CZS!R31+RMU!R31</f>
        <v>#REF!</v>
      </c>
      <c r="S31" s="583">
        <f>CEITEC!S31+CŘS!S31+SKM!S31+SUKB!S31+UCT!S31+SPSSN!S31+CTT!S31+ÚVT!S31+CJV!S31+CZS!S31+RMU!S31</f>
        <v>31364</v>
      </c>
      <c r="T31" s="433"/>
      <c r="U31" s="119">
        <f>CEITEC!U31+CŘS!U31+SKM!U31+SUKB!U31+UCT!U31+SPSSN!U31+CTT!U31+ÚVT!U31+CJV!U31+CZS!U31+RMU!U31</f>
        <v>30537</v>
      </c>
      <c r="V31" s="119">
        <f>CEITEC!V31+CŘS!V31+SKM!V31+SUKB!V31+UCT!V31+SPSSN!V31+CTT!V31+ÚVT!V31+CJV!V31+CZS!V31+RMU!V31</f>
        <v>38369</v>
      </c>
    </row>
    <row r="32" spans="1:22" s="14" customFormat="1" ht="11.4" x14ac:dyDescent="0.2">
      <c r="A32" s="11"/>
      <c r="B32" s="19" t="s">
        <v>32</v>
      </c>
      <c r="C32" s="20"/>
      <c r="D32" s="20"/>
      <c r="E32" s="91">
        <v>28</v>
      </c>
      <c r="F32" s="119">
        <f t="shared" si="2"/>
        <v>121131</v>
      </c>
      <c r="G32" s="269">
        <f>CEITEC!G32+CŘS!G32+SKM!G32+SUKB!G32+UCT!G32+SPSSN!G32+CTT!G32+ÚVT!G32+CJV!G32+CZS!G32+RMU!G32</f>
        <v>121131</v>
      </c>
      <c r="H32" s="63">
        <f>CEITEC!H32+CŘS!H32+SKM!H32+SUKB!H32+UCT!H32+SPSSN!H32+CTT!H32+ÚVT!H32+CJV!H32+CZS!H32+RMU!H32</f>
        <v>0</v>
      </c>
      <c r="I32" s="64">
        <f>CEITEC!I32+CŘS!I32+SKM!I32+SUKB!I32+UCT!I32+SPSSN!I32+CTT!I32+ÚVT!I32+CJV!I32+CZS!I32+RMU!I32</f>
        <v>0</v>
      </c>
      <c r="J32" s="64">
        <f>CEITEC!J32+CŘS!J32+SKM!J32+SUKB!J32+UCT!J32+SPSSN!J32+CTT!J32+ÚVT!J32+CJV!J32+CZS!J32+RMU!J32</f>
        <v>0</v>
      </c>
      <c r="K32" s="64">
        <f>CEITEC!K32+CŘS!K32+SKM!K32+SUKB!K32+UCT!K32+SPSSN!K32+CTT!K32+ÚVT!K32+CJV!K32+CZS!K32+RMU!K32</f>
        <v>0</v>
      </c>
      <c r="L32" s="64">
        <f>CEITEC!L32+CŘS!L32+SKM!L32+SUKB!L32+UCT!L32+SPSSN!L32+CTT!L32+ÚVT!L32+CJV!L32+CZS!L32+RMU!L32</f>
        <v>0</v>
      </c>
      <c r="M32" s="64">
        <f>CEITEC!M32+CŘS!M32+SKM!M32+SUKB!M32+UCT!M32+SPSSN!M32+CTT!M32+ÚVT!M32+CJV!M32+CZS!M32+RMU!M32</f>
        <v>0</v>
      </c>
      <c r="N32" s="63">
        <f>CEITEC!N32+CŘS!N32+SKM!N32+SUKB!N32+UCT!N32+SPSSN!N32+CTT!N32+ÚVT!N32+CJV!N32+CZS!N32+RMU!N32</f>
        <v>0</v>
      </c>
      <c r="O32" s="87" t="e">
        <f>CEITEC!O32+CŘS!O32+SKM!O32+SUKB!O32+UCT!O32+SPSSN!O32+#REF!+CTT!O32+ÚVT!O32+CJV!O32+CZS!O32+RMU!O32</f>
        <v>#REF!</v>
      </c>
      <c r="P32" s="65" t="e">
        <f>CEITEC!P32+CŘS!P32+SKM!P32+SUKB!P32+UCT!P32+SPSSN!P32+#REF!+CTT!P32+ÚVT!P32+CJV!P32+CZS!P32+RMU!P32</f>
        <v>#REF!</v>
      </c>
      <c r="Q32" s="78" t="e">
        <f>CEITEC!Q32+CŘS!Q32+SKM!Q32+SUKB!Q32+UCT!Q32+SPSSN!Q32+#REF!+CTT!Q32+ÚVT!Q32+CJV!Q32+CZS!Q32+RMU!Q32</f>
        <v>#REF!</v>
      </c>
      <c r="R32" s="190" t="e">
        <f>CEITEC!R32+CŘS!R32+SKM!R32+SUKB!R32+UCT!R32+SPSSN!R32+#REF!+CTT!R32+ÚVT!R32+CJV!R32+CZS!R32+RMU!R32</f>
        <v>#REF!</v>
      </c>
      <c r="S32" s="583">
        <f>CEITEC!S32+CŘS!S32+SKM!S32+SUKB!S32+UCT!S32+SPSSN!S32+CTT!S32+ÚVT!S32+CJV!S32+CZS!S32+RMU!S32</f>
        <v>71452</v>
      </c>
      <c r="T32" s="433"/>
      <c r="U32" s="119">
        <f>CEITEC!U32+CŘS!U32+SKM!U32+SUKB!U32+UCT!U32+SPSSN!U32+CTT!U32+ÚVT!U32+CJV!U32+CZS!U32+RMU!U32</f>
        <v>90394</v>
      </c>
      <c r="V32" s="119">
        <f>CEITEC!V32+CŘS!V32+SKM!V32+SUKB!V32+UCT!V32+SPSSN!V32+CTT!V32+ÚVT!V32+CJV!V32+CZS!V32+RMU!V32</f>
        <v>70680.833890000009</v>
      </c>
    </row>
    <row r="33" spans="1:22" s="14" customFormat="1" ht="11.4" x14ac:dyDescent="0.2">
      <c r="A33" s="11"/>
      <c r="B33" s="19" t="s">
        <v>51</v>
      </c>
      <c r="C33" s="19"/>
      <c r="D33" s="19"/>
      <c r="E33" s="91">
        <v>29</v>
      </c>
      <c r="F33" s="119">
        <f t="shared" si="2"/>
        <v>98308</v>
      </c>
      <c r="G33" s="269">
        <f>CEITEC!G33+CŘS!G33+SKM!G33+SUKB!G33+UCT!G33+SPSSN!G33+CTT!G33+ÚVT!G33+CJV!G33+CZS!G33+RMU!G33</f>
        <v>98308</v>
      </c>
      <c r="H33" s="63">
        <f>CEITEC!H33+CŘS!H33+SKM!H33+SUKB!H33+UCT!H33+SPSSN!H33+CTT!H33+ÚVT!H33+CJV!H33+CZS!H33+RMU!H33</f>
        <v>0</v>
      </c>
      <c r="I33" s="64">
        <f>CEITEC!I33+CŘS!I33+SKM!I33+SUKB!I33+UCT!I33+SPSSN!I33+CTT!I33+ÚVT!I33+CJV!I33+CZS!I33+RMU!I33</f>
        <v>0</v>
      </c>
      <c r="J33" s="64">
        <f>CEITEC!J33+CŘS!J33+SKM!J33+SUKB!J33+UCT!J33+SPSSN!J33+CTT!J33+ÚVT!J33+CJV!J33+CZS!J33+RMU!J33</f>
        <v>0</v>
      </c>
      <c r="K33" s="64">
        <f>CEITEC!K33+CŘS!K33+SKM!K33+SUKB!K33+UCT!K33+SPSSN!K33+CTT!K33+ÚVT!K33+CJV!K33+CZS!K33+RMU!K33</f>
        <v>0</v>
      </c>
      <c r="L33" s="64">
        <f>CEITEC!L33+CŘS!L33+SKM!L33+SUKB!L33+UCT!L33+SPSSN!L33+CTT!L33+ÚVT!L33+CJV!L33+CZS!L33+RMU!L33</f>
        <v>0</v>
      </c>
      <c r="M33" s="64">
        <f>CEITEC!M33+CŘS!M33+SKM!M33+SUKB!M33+UCT!M33+SPSSN!M33+CTT!M33+ÚVT!M33+CJV!M33+CZS!M33+RMU!M33</f>
        <v>0</v>
      </c>
      <c r="N33" s="63">
        <f>CEITEC!N33+CŘS!N33+SKM!N33+SUKB!N33+UCT!N33+SPSSN!N33+CTT!N33+ÚVT!N33+CJV!N33+CZS!N33+RMU!N33</f>
        <v>0</v>
      </c>
      <c r="O33" s="87" t="e">
        <f>CEITEC!O33+CŘS!O33+SKM!O33+SUKB!O33+UCT!O33+SPSSN!O33+#REF!+CTT!O33+ÚVT!O33+CJV!O33+CZS!O33+RMU!O33</f>
        <v>#REF!</v>
      </c>
      <c r="P33" s="65" t="e">
        <f>CEITEC!P33+CŘS!P33+SKM!P33+SUKB!P33+UCT!P33+SPSSN!P33+#REF!+CTT!P33+ÚVT!P33+CJV!P33+CZS!P33+RMU!P33</f>
        <v>#REF!</v>
      </c>
      <c r="Q33" s="78" t="e">
        <f>CEITEC!Q33+CŘS!Q33+SKM!Q33+SUKB!Q33+UCT!Q33+SPSSN!Q33+#REF!+CTT!Q33+ÚVT!Q33+CJV!Q33+CZS!Q33+RMU!Q33</f>
        <v>#REF!</v>
      </c>
      <c r="R33" s="190" t="e">
        <f>CEITEC!R33+CŘS!R33+SKM!R33+SUKB!R33+UCT!R33+SPSSN!R33+#REF!+CTT!R33+ÚVT!R33+CJV!R33+CZS!R33+RMU!R33</f>
        <v>#REF!</v>
      </c>
      <c r="S33" s="583">
        <f>CEITEC!S33+CŘS!S33+SKM!S33+SUKB!S33+UCT!S33+SPSSN!S33+CTT!S33+ÚVT!S33+CJV!S33+CZS!S33+RMU!S33</f>
        <v>97695</v>
      </c>
      <c r="T33" s="433"/>
      <c r="U33" s="119">
        <f>CEITEC!U33+CŘS!U33+SKM!U33+SUKB!U33+UCT!U33+SPSSN!U33+CTT!U33+ÚVT!U33+CJV!U33+CZS!U33+RMU!U33</f>
        <v>94458</v>
      </c>
      <c r="V33" s="119">
        <f>CEITEC!V33+CŘS!V33+SKM!V33+SUKB!V33+UCT!V33+SPSSN!V33+CTT!V33+ÚVT!V33+CJV!V33+CZS!V33+RMU!V33</f>
        <v>102747.62</v>
      </c>
    </row>
    <row r="34" spans="1:22" s="14" customFormat="1" ht="11.4" x14ac:dyDescent="0.2">
      <c r="A34" s="11"/>
      <c r="B34" s="19" t="s">
        <v>36</v>
      </c>
      <c r="C34" s="19"/>
      <c r="D34" s="19"/>
      <c r="E34" s="91">
        <v>30</v>
      </c>
      <c r="F34" s="119">
        <f t="shared" si="2"/>
        <v>425</v>
      </c>
      <c r="G34" s="269">
        <f>CEITEC!G34+CŘS!G34+SKM!G34+SUKB!G34+UCT!G34+SPSSN!G34+CTT!G34+ÚVT!G34+CJV!G34+CZS!G34+RMU!G34</f>
        <v>425</v>
      </c>
      <c r="H34" s="63">
        <f>CEITEC!H34+CŘS!H34+SKM!H34+SUKB!H34+UCT!H34+SPSSN!H34+CTT!H34+ÚVT!H34+CJV!H34+CZS!H34+RMU!H34</f>
        <v>0</v>
      </c>
      <c r="I34" s="64">
        <f>CEITEC!I34+CŘS!I34+SKM!I34+SUKB!I34+UCT!I34+SPSSN!I34+CTT!I34+ÚVT!I34+CJV!I34+CZS!I34+RMU!I34</f>
        <v>0</v>
      </c>
      <c r="J34" s="64">
        <f>CEITEC!J34+CŘS!J34+SKM!J34+SUKB!J34+UCT!J34+SPSSN!J34+CTT!J34+ÚVT!J34+CJV!J34+CZS!J34+RMU!J34</f>
        <v>0</v>
      </c>
      <c r="K34" s="64">
        <f>CEITEC!K34+CŘS!K34+SKM!K34+SUKB!K34+UCT!K34+SPSSN!K34+CTT!K34+ÚVT!K34+CJV!K34+CZS!K34+RMU!K34</f>
        <v>0</v>
      </c>
      <c r="L34" s="64">
        <f>CEITEC!L34+CŘS!L34+SKM!L34+SUKB!L34+UCT!L34+SPSSN!L34+CTT!L34+ÚVT!L34+CJV!L34+CZS!L34+RMU!L34</f>
        <v>0</v>
      </c>
      <c r="M34" s="64">
        <f>CEITEC!M34+CŘS!M34+SKM!M34+SUKB!M34+UCT!M34+SPSSN!M34+CTT!M34+ÚVT!M34+CJV!M34+CZS!M34+RMU!M34</f>
        <v>0</v>
      </c>
      <c r="N34" s="63">
        <f>CEITEC!N34+CŘS!N34+SKM!N34+SUKB!N34+UCT!N34+SPSSN!N34+CTT!N34+ÚVT!N34+CJV!N34+CZS!N34+RMU!N34</f>
        <v>0</v>
      </c>
      <c r="O34" s="87" t="e">
        <f>CEITEC!O34+CŘS!O34+SKM!O34+SUKB!O34+UCT!O34+SPSSN!O34+#REF!+CTT!O34+ÚVT!O34+CJV!O34+CZS!O34+RMU!O34</f>
        <v>#REF!</v>
      </c>
      <c r="P34" s="65" t="e">
        <f>CEITEC!P34+CŘS!P34+SKM!P34+SUKB!P34+UCT!P34+SPSSN!P34+#REF!+CTT!P34+ÚVT!P34+CJV!P34+CZS!P34+RMU!P34</f>
        <v>#REF!</v>
      </c>
      <c r="Q34" s="78" t="e">
        <f>CEITEC!Q34+CŘS!Q34+SKM!Q34+SUKB!Q34+UCT!Q34+SPSSN!Q34+#REF!+CTT!Q34+ÚVT!Q34+CJV!Q34+CZS!Q34+RMU!Q34</f>
        <v>#REF!</v>
      </c>
      <c r="R34" s="190" t="e">
        <f>CEITEC!R34+CŘS!R34+SKM!R34+SUKB!R34+UCT!R34+SPSSN!R34+#REF!+CTT!R34+ÚVT!R34+CJV!R34+CZS!R34+RMU!R34</f>
        <v>#REF!</v>
      </c>
      <c r="S34" s="583">
        <f>CEITEC!S34+CŘS!S34+SKM!S34+SUKB!S34+UCT!S34+SPSSN!S34+CTT!S34+ÚVT!S34+CJV!S34+CZS!S34+RMU!S34</f>
        <v>719</v>
      </c>
      <c r="T34" s="433"/>
      <c r="U34" s="119">
        <f>CEITEC!U34+CŘS!U34+SKM!U34+SUKB!U34+UCT!U34+SPSSN!U34+CTT!U34+ÚVT!U34+CJV!U34+CZS!U34+RMU!U34</f>
        <v>779</v>
      </c>
      <c r="V34" s="119">
        <f>CEITEC!V34+CŘS!V34+SKM!V34+SUKB!V34+UCT!V34+SPSSN!V34+CTT!V34+ÚVT!V34+CJV!V34+CZS!V34+RMU!V34</f>
        <v>6096.6595599999991</v>
      </c>
    </row>
    <row r="35" spans="1:22" s="328" customFormat="1" ht="11.4" x14ac:dyDescent="0.2">
      <c r="A35" s="317"/>
      <c r="B35" s="318" t="s">
        <v>171</v>
      </c>
      <c r="C35" s="318"/>
      <c r="D35" s="318"/>
      <c r="E35" s="319">
        <v>31</v>
      </c>
      <c r="F35" s="758">
        <f t="shared" si="2"/>
        <v>16738</v>
      </c>
      <c r="G35" s="759">
        <f>CEITEC!G35+CŘS!G35+SKM!G35+SUKB!G35+UCT!G35+SPSSN!G35+CTT!G35+ÚVT!G35+CJV!G35+CZS!G35+RMU!G35</f>
        <v>16738</v>
      </c>
      <c r="H35" s="760">
        <f>CEITEC!H35+CŘS!H35+SKM!H35+SUKB!H35+UCT!H35+SPSSN!H35+CTT!H35+ÚVT!H35+CJV!H35+CZS!H35+RMU!H35</f>
        <v>0</v>
      </c>
      <c r="I35" s="332">
        <f>CEITEC!I35+CŘS!I35+SKM!I35+SUKB!I35+UCT!I35+SPSSN!I35+CTT!I35+ÚVT!I35+CJV!I35+CZS!I35+RMU!I35</f>
        <v>0</v>
      </c>
      <c r="J35" s="332">
        <f>CEITEC!J35+CŘS!J35+SKM!J35+SUKB!J35+UCT!J35+SPSSN!J35+CTT!J35+ÚVT!J35+CJV!J35+CZS!J35+RMU!J35</f>
        <v>0</v>
      </c>
      <c r="K35" s="332">
        <f>CEITEC!K35+CŘS!K35+SKM!K35+SUKB!K35+UCT!K35+SPSSN!K35+CTT!K35+ÚVT!K35+CJV!K35+CZS!K35+RMU!K35</f>
        <v>0</v>
      </c>
      <c r="L35" s="332">
        <f>CEITEC!L35+CŘS!L35+SKM!L35+SUKB!L35+UCT!L35+SPSSN!L35+CTT!L35+ÚVT!L35+CJV!L35+CZS!L35+RMU!L35</f>
        <v>0</v>
      </c>
      <c r="M35" s="332">
        <f>CEITEC!M35+CŘS!M35+SKM!M35+SUKB!M35+UCT!M35+SPSSN!M35+CTT!M35+ÚVT!M35+CJV!M35+CZS!M35+RMU!M35</f>
        <v>0</v>
      </c>
      <c r="N35" s="581">
        <f>CEITEC!N35+CŘS!N35+SKM!N35+SUKB!N35+UCT!N35+SPSSN!N35+CTT!N35+ÚVT!N35+CJV!N35+CZS!N35+RMU!N35</f>
        <v>0</v>
      </c>
      <c r="O35" s="86" t="e">
        <f>CEITEC!O35+CŘS!O35+SKM!O35+SUKB!O35+UCT!O35+SPSSN!O35+#REF!+CTT!O35+ÚVT!O35+CJV!O35+CZS!O35+RMU!O35</f>
        <v>#REF!</v>
      </c>
      <c r="P35" s="307" t="e">
        <f>CEITEC!P35+CŘS!P35+SKM!P35+SUKB!P35+UCT!P35+SPSSN!P35+#REF!+CTT!P35+ÚVT!P35+CJV!P35+CZS!P35+RMU!P35</f>
        <v>#REF!</v>
      </c>
      <c r="Q35" s="336" t="e">
        <f>CEITEC!Q35+CŘS!Q35+SKM!Q35+SUKB!Q35+UCT!Q35+SPSSN!Q35+#REF!+CTT!Q35+ÚVT!Q35+CJV!Q35+CZS!Q35+RMU!Q35</f>
        <v>#REF!</v>
      </c>
      <c r="R35" s="337" t="e">
        <f>CEITEC!R35+CŘS!R35+SKM!R35+SUKB!R35+UCT!R35+SPSSN!R35+#REF!+CTT!R35+ÚVT!R35+CJV!R35+CZS!R35+RMU!R35</f>
        <v>#REF!</v>
      </c>
      <c r="S35" s="583">
        <f>CEITEC!S35+CŘS!S35+SKM!S35+SUKB!S35+UCT!S35+SPSSN!S35+CTT!S35+ÚVT!S35+CJV!S35+CZS!S35+RMU!S35</f>
        <v>23136.221250000002</v>
      </c>
      <c r="T35" s="166"/>
      <c r="U35" s="119">
        <f>CEITEC!U35+CŘS!U35+SKM!U35+SUKB!U35+UCT!U35+SPSSN!U35+CTT!U35+ÚVT!U35+CJV!U35+CZS!U35+RMU!U35</f>
        <v>22542.400000000001</v>
      </c>
      <c r="V35" s="119">
        <f>CEITEC!V35+CŘS!V35+SKM!V35+SUKB!V35+UCT!V35+SPSSN!V35+CTT!V35+ÚVT!V35+CJV!V35+CZS!V35+RMU!V35</f>
        <v>32500.761180000001</v>
      </c>
    </row>
    <row r="36" spans="1:22" s="14" customFormat="1" ht="11.4" x14ac:dyDescent="0.2">
      <c r="A36" s="11"/>
      <c r="B36" s="19" t="s">
        <v>53</v>
      </c>
      <c r="C36" s="19"/>
      <c r="D36" s="19"/>
      <c r="E36" s="91">
        <v>32</v>
      </c>
      <c r="F36" s="119">
        <f t="shared" si="2"/>
        <v>97157</v>
      </c>
      <c r="G36" s="269">
        <f>CEITEC!G36+CŘS!G36+SKM!G36+SUKB!G36+UCT!G36+SPSSN!G36+CTT!G36+ÚVT!G36+CJV!G36+CZS!G36+RMU!G36</f>
        <v>32729</v>
      </c>
      <c r="H36" s="63">
        <f>CEITEC!H36+CŘS!H36+SKM!H36+SUKB!H36+UCT!H36+SPSSN!H36+CTT!H36+ÚVT!H36+CJV!H36+CZS!H36+RMU!H36</f>
        <v>0</v>
      </c>
      <c r="I36" s="64">
        <f>CEITEC!I36+CŘS!I36+SKM!I36+SUKB!I36+UCT!I36+SPSSN!I36+CTT!I36+ÚVT!I36+CJV!I36+CZS!I36+RMU!I36</f>
        <v>64428</v>
      </c>
      <c r="J36" s="64">
        <f>CEITEC!J36+CŘS!J36+SKM!J36+SUKB!J36+UCT!J36+SPSSN!J36+CTT!J36+ÚVT!J36+CJV!J36+CZS!J36+RMU!J36</f>
        <v>0</v>
      </c>
      <c r="K36" s="64">
        <f>CEITEC!K36+CŘS!K36+SKM!K36+SUKB!K36+UCT!K36+SPSSN!K36+CTT!K36+ÚVT!K36+CJV!K36+CZS!K36+RMU!K36</f>
        <v>0</v>
      </c>
      <c r="L36" s="64">
        <f>CEITEC!L36+CŘS!L36+SKM!L36+SUKB!L36+UCT!L36+SPSSN!L36+CTT!L36+ÚVT!L36+CJV!L36+CZS!L36+RMU!L36</f>
        <v>0</v>
      </c>
      <c r="M36" s="64">
        <f>CEITEC!M36+CŘS!M36+SKM!M36+SUKB!M36+UCT!M36+SPSSN!M36+CTT!M36+ÚVT!M36+CJV!M36+CZS!M36+RMU!M36</f>
        <v>0</v>
      </c>
      <c r="N36" s="63">
        <f>CEITEC!N36+CŘS!N36+SKM!N36+SUKB!N36+UCT!N36+SPSSN!N36+CTT!N36+ÚVT!N36+CJV!N36+CZS!N36+RMU!N36</f>
        <v>0</v>
      </c>
      <c r="O36" s="87" t="e">
        <f>CEITEC!O36+CŘS!O36+SKM!O36+SUKB!O36+UCT!O36+SPSSN!O36+#REF!+CTT!O36+ÚVT!O36+CJV!O36+CZS!O36+RMU!O36</f>
        <v>#REF!</v>
      </c>
      <c r="P36" s="65" t="e">
        <f>CEITEC!P36+CŘS!P36+SKM!P36+SUKB!P36+UCT!P36+SPSSN!P36+#REF!+CTT!P36+ÚVT!P36+CJV!P36+CZS!P36+RMU!P36</f>
        <v>#REF!</v>
      </c>
      <c r="Q36" s="78" t="e">
        <f>CEITEC!Q36+CŘS!Q36+SKM!Q36+SUKB!Q36+UCT!Q36+SPSSN!Q36+#REF!+CTT!Q36+ÚVT!Q36+CJV!Q36+CZS!Q36+RMU!Q36</f>
        <v>#REF!</v>
      </c>
      <c r="R36" s="190" t="e">
        <f>CEITEC!R36+CŘS!R36+SKM!R36+SUKB!R36+UCT!R36+SPSSN!R36+#REF!+CTT!R36+ÚVT!R36+CJV!R36+CZS!R36+RMU!R36</f>
        <v>#REF!</v>
      </c>
      <c r="S36" s="583">
        <f>CEITEC!S36+CŘS!S36+SKM!S36+SUKB!S36+UCT!S36+SPSSN!S36+CTT!S36+ÚVT!S36+CJV!S36+CZS!S36+RMU!S36</f>
        <v>133182.17496999999</v>
      </c>
      <c r="T36" s="433"/>
      <c r="U36" s="119">
        <f>CEITEC!U36+CŘS!U36+SKM!U36+SUKB!U36+UCT!U36+SPSSN!U36+CTT!U36+ÚVT!U36+CJV!U36+CZS!U36+RMU!U36</f>
        <v>138912</v>
      </c>
      <c r="V36" s="119">
        <f>CEITEC!V36+CŘS!V36+SKM!V36+SUKB!V36+UCT!V36+SPSSN!V36+CTT!V36+ÚVT!V36+CJV!V36+CZS!V36+RMU!V36</f>
        <v>138408.53048000002</v>
      </c>
    </row>
    <row r="37" spans="1:22" s="14" customFormat="1" ht="11.4" x14ac:dyDescent="0.2">
      <c r="A37" s="11"/>
      <c r="B37" s="599" t="s">
        <v>169</v>
      </c>
      <c r="C37" s="19"/>
      <c r="D37" s="19"/>
      <c r="E37" s="91">
        <v>33</v>
      </c>
      <c r="F37" s="119">
        <f t="shared" si="2"/>
        <v>204528</v>
      </c>
      <c r="G37" s="269">
        <f>CEITEC!G37+CŘS!G37+SKM!G37+SUKB!G37+UCT!G37+SPSSN!G37+CTT!G37+ÚVT!G37+CJV!G37+CZS!G37+RMU!G37</f>
        <v>172154</v>
      </c>
      <c r="H37" s="63">
        <f>CEITEC!H37+CŘS!H37+SKM!H37+SUKB!H37+UCT!H37+SPSSN!H37+CTT!H37+ÚVT!H37+CJV!H37+CZS!H37+RMU!H37</f>
        <v>0</v>
      </c>
      <c r="I37" s="64">
        <f>CEITEC!I37+CŘS!I37+SKM!I37+SUKB!I37+UCT!I37+SPSSN!I37+CTT!I37+ÚVT!I37+CJV!I37+CZS!I37+RMU!I37</f>
        <v>32374</v>
      </c>
      <c r="J37" s="64">
        <f>CEITEC!J37+CŘS!J37+SKM!J37+SUKB!J37+UCT!J37+SPSSN!J37+CTT!J37+ÚVT!J37+CJV!J37+CZS!J37+RMU!J37</f>
        <v>0</v>
      </c>
      <c r="K37" s="64">
        <f>CEITEC!K37+CŘS!K37+SKM!K37+SUKB!K37+UCT!K37+SPSSN!K37+CTT!K37+ÚVT!K37+CJV!K37+CZS!K37+RMU!K37</f>
        <v>0</v>
      </c>
      <c r="L37" s="64">
        <f>CEITEC!L37+CŘS!L37+SKM!L37+SUKB!L37+UCT!L37+SPSSN!L37+CTT!L37+ÚVT!L37+CJV!L37+CZS!L37+RMU!L37</f>
        <v>0</v>
      </c>
      <c r="M37" s="64">
        <f>CEITEC!M37+CŘS!M37+SKM!M37+SUKB!M37+UCT!M37+SPSSN!M37+CTT!M37+ÚVT!M37+CJV!M37+CZS!M37+RMU!M37</f>
        <v>0</v>
      </c>
      <c r="N37" s="63">
        <f>CEITEC!N37+CŘS!N37+SKM!N37+SUKB!N37+UCT!N37+SPSSN!N37+CTT!N37+ÚVT!N37+CJV!N37+CZS!N37+RMU!N37</f>
        <v>0</v>
      </c>
      <c r="O37" s="87" t="e">
        <f>CEITEC!O37+CŘS!O37+SKM!O37+SUKB!O37+UCT!O37+SPSSN!O37+#REF!+CTT!O37+ÚVT!O37+CJV!O37+CZS!O37+RMU!O37</f>
        <v>#REF!</v>
      </c>
      <c r="P37" s="65" t="e">
        <f>CEITEC!P37+CŘS!P37+SKM!P37+SUKB!P37+UCT!P37+SPSSN!P37+#REF!+CTT!P37+ÚVT!P37+CJV!P37+CZS!P37+RMU!P37</f>
        <v>#REF!</v>
      </c>
      <c r="Q37" s="78" t="e">
        <f>CEITEC!Q37+CŘS!Q37+SKM!Q37+SUKB!Q37+UCT!Q37+SPSSN!Q37+#REF!+CTT!Q37+ÚVT!Q37+CJV!Q37+CZS!Q37+RMU!Q37</f>
        <v>#REF!</v>
      </c>
      <c r="R37" s="190" t="e">
        <f>CEITEC!R37+CŘS!R37+SKM!R37+SUKB!R37+UCT!R37+SPSSN!R37+#REF!+CTT!R37+ÚVT!R37+CJV!R37+CZS!R37+RMU!R37</f>
        <v>#REF!</v>
      </c>
      <c r="S37" s="583">
        <f>CEITEC!S37+CŘS!S37+SKM!S37+SUKB!S37+UCT!S37+SPSSN!S37+CTT!S37+ÚVT!S37+CJV!S37+CZS!S37+RMU!S37</f>
        <v>146320.01349000001</v>
      </c>
      <c r="T37" s="433"/>
      <c r="U37" s="119">
        <f>CEITEC!U37+CŘS!U37+SKM!U37+SUKB!U37+UCT!U37+SPSSN!U37+CTT!U37+ÚVT!U37+CJV!U37+CZS!U37+RMU!U37</f>
        <v>197133</v>
      </c>
      <c r="V37" s="119">
        <f>CEITEC!V37+CŘS!V37+SKM!V37+SUKB!V37+UCT!V37+SPSSN!V37+CTT!V37+ÚVT!V37+CJV!V37+CZS!V37+RMU!V37</f>
        <v>153764.39352999997</v>
      </c>
    </row>
    <row r="38" spans="1:22" s="14" customFormat="1" ht="11.4" x14ac:dyDescent="0.2">
      <c r="A38" s="11"/>
      <c r="B38" s="19" t="s">
        <v>55</v>
      </c>
      <c r="C38" s="19"/>
      <c r="D38" s="19"/>
      <c r="E38" s="91">
        <v>34</v>
      </c>
      <c r="F38" s="119">
        <f t="shared" si="2"/>
        <v>267918.09999999998</v>
      </c>
      <c r="G38" s="269">
        <f>CEITEC!G38+CŘS!G38+SKM!G38+SUKB!G38+UCT!G38+SPSSN!G38+CTT!G38+ÚVT!G38+CJV!G38+CZS!G38+RMU!G38</f>
        <v>259496.1</v>
      </c>
      <c r="H38" s="64">
        <f>CEITEC!H38+CŘS!H38+SKM!H38+SUKB!H38+UCT!H38+SPSSN!H38+CTT!H38+ÚVT!H38+CJV!H38+CZS!H38+RMU!H38</f>
        <v>0</v>
      </c>
      <c r="I38" s="64">
        <f>CEITEC!I38+CŘS!I38+SKM!I38+SUKB!I38+UCT!I38+SPSSN!I38+CTT!I38+ÚVT!I38+CJV!I38+CZS!I38+RMU!I38</f>
        <v>8422</v>
      </c>
      <c r="J38" s="64">
        <f>CEITEC!J38+CŘS!J38+SKM!J38+SUKB!J38+UCT!J38+SPSSN!J38+CTT!J38+ÚVT!J38+CJV!J38+CZS!J38+RMU!J38</f>
        <v>0</v>
      </c>
      <c r="K38" s="64">
        <f>CEITEC!K38+CŘS!K38+SKM!K38+SUKB!K38+UCT!K38+SPSSN!K38+CTT!K38+ÚVT!K38+CJV!K38+CZS!K38+RMU!K38</f>
        <v>0</v>
      </c>
      <c r="L38" s="64">
        <f>CEITEC!L38+CŘS!L38+SKM!L38+SUKB!L38+UCT!L38+SPSSN!L38+CTT!L38+ÚVT!L38+CJV!L38+CZS!L38+RMU!L38</f>
        <v>0</v>
      </c>
      <c r="M38" s="64">
        <f>CEITEC!M38+CŘS!M38+SKM!M38+SUKB!M38+UCT!M38+SPSSN!M38+CTT!M38+ÚVT!M38+CJV!M38+CZS!M38+RMU!M38</f>
        <v>0</v>
      </c>
      <c r="N38" s="63">
        <f>CEITEC!N38+CŘS!N38+SKM!N38+SUKB!N38+UCT!N38+SPSSN!N38+CTT!N38+ÚVT!N38+CJV!N38+CZS!N38+RMU!N38</f>
        <v>0</v>
      </c>
      <c r="O38" s="87" t="e">
        <f>CEITEC!O38+CŘS!O38+SKM!O38+SUKB!O38+UCT!O38+SPSSN!O38+#REF!+CTT!O38+ÚVT!O38+CJV!O38+CZS!O38+RMU!O38</f>
        <v>#REF!</v>
      </c>
      <c r="P38" s="65" t="e">
        <f>CEITEC!P38+CŘS!P38+SKM!P38+SUKB!P38+UCT!P38+SPSSN!P38+#REF!+CTT!P38+ÚVT!P38+CJV!P38+CZS!P38+RMU!P38</f>
        <v>#REF!</v>
      </c>
      <c r="Q38" s="78" t="e">
        <f>CEITEC!Q38+CŘS!Q38+SKM!Q38+SUKB!Q38+UCT!Q38+SPSSN!Q38+#REF!+CTT!Q38+ÚVT!Q38+CJV!Q38+CZS!Q38+RMU!Q38</f>
        <v>#REF!</v>
      </c>
      <c r="R38" s="190" t="e">
        <f>CEITEC!R38+CŘS!R38+SKM!R38+SUKB!R38+UCT!R38+SPSSN!R38+#REF!+CTT!R38+ÚVT!R38+CJV!R38+CZS!R38+RMU!R38</f>
        <v>#REF!</v>
      </c>
      <c r="S38" s="583">
        <f>CEITEC!S38+CŘS!S38+SKM!S38+SUKB!S38+UCT!S38+SPSSN!S38+CTT!S38+ÚVT!S38+CJV!S38+CZS!S38+RMU!S38</f>
        <v>333056.54687000002</v>
      </c>
      <c r="T38" s="433"/>
      <c r="U38" s="119">
        <f>CEITEC!U38+CŘS!U38+SKM!U38+SUKB!U38+UCT!U38+SPSSN!U38+CTT!U38+ÚVT!U38+CJV!U38+CZS!U38+RMU!U38</f>
        <v>344975.842</v>
      </c>
      <c r="V38" s="119">
        <f>CEITEC!V38+CŘS!V38+SKM!V38+SUKB!V38+UCT!V38+SPSSN!V38+CTT!V38+ÚVT!V38+CJV!V38+CZS!V38+RMU!V38</f>
        <v>447888.27182000002</v>
      </c>
    </row>
    <row r="39" spans="1:22" s="14" customFormat="1" ht="11.4" x14ac:dyDescent="0.2">
      <c r="A39" s="11"/>
      <c r="B39" s="318" t="s">
        <v>147</v>
      </c>
      <c r="C39" s="318"/>
      <c r="D39" s="318"/>
      <c r="E39" s="319">
        <v>35</v>
      </c>
      <c r="F39" s="758">
        <f t="shared" si="2"/>
        <v>143458.5</v>
      </c>
      <c r="G39" s="759">
        <f>CEITEC!G39+CŘS!G39+SKM!G39+SUKB!G39+UCT!G39+SPSSN!G39+CTT!G39+ÚVT!G39+CJV!G39+CZS!G39+RMU!G39</f>
        <v>135425.5</v>
      </c>
      <c r="H39" s="760">
        <f>CEITEC!H39+CŘS!H39+SKM!H39+SUKB!H39+UCT!H39+SPSSN!H39+CTT!H39+ÚVT!H39+CJV!H39+CZS!H39+RMU!H39</f>
        <v>0</v>
      </c>
      <c r="I39" s="332">
        <f>CEITEC!I39+CŘS!I39+SKM!I39+SUKB!I39+UCT!I39+SPSSN!I39+CTT!I39+ÚVT!I39+CJV!I39+CZS!I39+RMU!I39</f>
        <v>8033</v>
      </c>
      <c r="J39" s="332">
        <f>CEITEC!J39+CŘS!J39+SKM!J39+SUKB!J39+UCT!J39+SPSSN!J39+CTT!J39+ÚVT!J39+CJV!J39+CZS!J39+RMU!J39</f>
        <v>0</v>
      </c>
      <c r="K39" s="332">
        <f>CEITEC!K39+CŘS!K39+SKM!K39+SUKB!K39+UCT!K39+SPSSN!K39+CTT!K39+ÚVT!K39+CJV!K39+CZS!K39+RMU!K39</f>
        <v>0</v>
      </c>
      <c r="L39" s="332">
        <f>CEITEC!L39+CŘS!L39+SKM!L39+SUKB!L39+UCT!L39+SPSSN!L39+CTT!L39+ÚVT!L39+CJV!L39+CZS!L39+RMU!L39</f>
        <v>0</v>
      </c>
      <c r="M39" s="332">
        <f>CEITEC!M39+CŘS!M39+SKM!M39+SUKB!M39+UCT!M39+SPSSN!M39+CTT!M39+ÚVT!M39+CJV!M39+CZS!M39+RMU!M39</f>
        <v>0</v>
      </c>
      <c r="N39" s="581">
        <f>CEITEC!N39+CŘS!N39+SKM!N39+SUKB!N39+UCT!N39+SPSSN!N39+CTT!N39+ÚVT!N39+CJV!N39+CZS!N39+RMU!N39</f>
        <v>0</v>
      </c>
      <c r="O39" s="86" t="e">
        <f>CEITEC!O39+CŘS!O39+SKM!O39+SUKB!O39+UCT!O39+SPSSN!O39+#REF!+CTT!O39+ÚVT!O39+CJV!O39+CZS!O39+RMU!O39</f>
        <v>#REF!</v>
      </c>
      <c r="P39" s="307" t="e">
        <f>CEITEC!P39+CŘS!P39+SKM!P39+SUKB!P39+UCT!P39+SPSSN!P39+#REF!+CTT!P39+ÚVT!P39+CJV!P39+CZS!P39+RMU!P39</f>
        <v>#REF!</v>
      </c>
      <c r="Q39" s="336" t="e">
        <f>CEITEC!Q39+CŘS!Q39+SKM!Q39+SUKB!Q39+UCT!Q39+SPSSN!Q39+#REF!+CTT!Q39+ÚVT!Q39+CJV!Q39+CZS!Q39+RMU!Q39</f>
        <v>#REF!</v>
      </c>
      <c r="R39" s="337" t="e">
        <f>CEITEC!R39+CŘS!R39+SKM!R39+SUKB!R39+UCT!R39+SPSSN!R39+#REF!+CTT!R39+ÚVT!R39+CJV!R39+CZS!R39+RMU!R39</f>
        <v>#REF!</v>
      </c>
      <c r="S39" s="583">
        <f>CEITEC!S39+CŘS!S39+SKM!S39+SUKB!S39+UCT!S39+SPSSN!S39+CTT!S39+ÚVT!S39+CJV!S39+CZS!S39+RMU!S39</f>
        <v>202917.98313000001</v>
      </c>
      <c r="T39" s="166"/>
      <c r="U39" s="119">
        <f>CEITEC!U39+CŘS!U39+SKM!U39+SUKB!U39+UCT!U39+SPSSN!U39+CTT!U39+ÚVT!U39+CJV!U39+CZS!U39+RMU!U39</f>
        <v>195313.7</v>
      </c>
      <c r="V39" s="119">
        <f>CEITEC!V39+CŘS!V39+SKM!V39+SUKB!V39+UCT!V39+SPSSN!V39+CTT!V39+ÚVT!V39+CJV!V39+CZS!V39+RMU!V39</f>
        <v>243013.39059999998</v>
      </c>
    </row>
    <row r="40" spans="1:22" s="14" customFormat="1" ht="11.4" x14ac:dyDescent="0.2">
      <c r="A40" s="11"/>
      <c r="B40" s="19" t="s">
        <v>56</v>
      </c>
      <c r="C40" s="19"/>
      <c r="D40" s="19"/>
      <c r="E40" s="91">
        <v>36</v>
      </c>
      <c r="F40" s="119">
        <f t="shared" si="2"/>
        <v>95457.8</v>
      </c>
      <c r="G40" s="269">
        <f>CEITEC!G40+CŘS!G40+SKM!G40+SUKB!G40+UCT!G40+SPSSN!G40+CTT!G40+ÚVT!G40+CJV!G40+CZS!G40+RMU!G40</f>
        <v>94727.8</v>
      </c>
      <c r="H40" s="64">
        <f>CEITEC!H40+CŘS!H40+SKM!H40+SUKB!H40+UCT!H40+SPSSN!H40+CTT!H40+ÚVT!H40+CJV!H40+CZS!H40+RMU!H40</f>
        <v>0</v>
      </c>
      <c r="I40" s="64">
        <f>CEITEC!I40+CŘS!I40+SKM!I40+SUKB!I40+UCT!I40+SPSSN!I40+CTT!I40+ÚVT!I40+CJV!I40+CZS!I40+RMU!I40</f>
        <v>730</v>
      </c>
      <c r="J40" s="64">
        <f>CEITEC!J40+CŘS!J40+SKM!J40+SUKB!J40+UCT!J40+SPSSN!J40+CTT!J40+ÚVT!J40+CJV!J40+CZS!J40+RMU!J40</f>
        <v>0</v>
      </c>
      <c r="K40" s="64">
        <f>CEITEC!K40+CŘS!K40+SKM!K40+SUKB!K40+UCT!K40+SPSSN!K40+CTT!K40+ÚVT!K40+CJV!K40+CZS!K40+RMU!K40</f>
        <v>0</v>
      </c>
      <c r="L40" s="64">
        <f>CEITEC!L40+CŘS!L40+SKM!L40+SUKB!L40+UCT!L40+SPSSN!L40+CTT!L40+ÚVT!L40+CJV!L40+CZS!L40+RMU!L40</f>
        <v>0</v>
      </c>
      <c r="M40" s="64">
        <f>CEITEC!M40+CŘS!M40+SKM!M40+SUKB!M40+UCT!M40+SPSSN!M40+CTT!M40+ÚVT!M40+CJV!M40+CZS!M40+RMU!M40</f>
        <v>0</v>
      </c>
      <c r="N40" s="63">
        <f>CEITEC!N40+CŘS!N40+SKM!N40+SUKB!N40+UCT!N40+SPSSN!N40+CTT!N40+ÚVT!N40+CJV!N40+CZS!N40+RMU!N40</f>
        <v>0</v>
      </c>
      <c r="O40" s="87" t="e">
        <f>CEITEC!O40+CŘS!O40+SKM!O40+SUKB!O40+UCT!O40+SPSSN!O40+#REF!+CTT!O40+ÚVT!O40+CJV!O40+CZS!O40+RMU!O40</f>
        <v>#REF!</v>
      </c>
      <c r="P40" s="65" t="e">
        <f>CEITEC!P40+CŘS!P40+SKM!P40+SUKB!P40+UCT!P40+SPSSN!P40+#REF!+CTT!P40+ÚVT!P40+CJV!P40+CZS!P40+RMU!P40</f>
        <v>#REF!</v>
      </c>
      <c r="Q40" s="78" t="e">
        <f>CEITEC!Q40+CŘS!Q40+SKM!Q40+SUKB!Q40+UCT!Q40+SPSSN!Q40+#REF!+CTT!Q40+ÚVT!Q40+CJV!Q40+CZS!Q40+RMU!Q40</f>
        <v>#REF!</v>
      </c>
      <c r="R40" s="190" t="e">
        <f>CEITEC!R40+CŘS!R40+SKM!R40+SUKB!R40+UCT!R40+SPSSN!R40+#REF!+CTT!R40+ÚVT!R40+CJV!R40+CZS!R40+RMU!R40</f>
        <v>#REF!</v>
      </c>
      <c r="S40" s="583">
        <f>CEITEC!S40+CŘS!S40+SKM!S40+SUKB!S40+UCT!S40+SPSSN!S40+CTT!S40+ÚVT!S40+CJV!S40+CZS!S40+RMU!S40</f>
        <v>104918.74176999999</v>
      </c>
      <c r="T40" s="433"/>
      <c r="U40" s="119">
        <f>CEITEC!U40+CŘS!U40+SKM!U40+SUKB!U40+UCT!U40+SPSSN!U40+CTT!U40+ÚVT!U40+CJV!U40+CZS!U40+RMU!U40</f>
        <v>97752.8</v>
      </c>
      <c r="V40" s="119">
        <f>CEITEC!V40+CŘS!V40+SKM!V40+SUKB!V40+UCT!V40+SPSSN!V40+CTT!V40+ÚVT!V40+CJV!V40+CZS!V40+RMU!V40</f>
        <v>88975.565499999997</v>
      </c>
    </row>
    <row r="41" spans="1:22" s="14" customFormat="1" ht="11.4" x14ac:dyDescent="0.2">
      <c r="A41" s="11"/>
      <c r="B41" s="19" t="s">
        <v>57</v>
      </c>
      <c r="C41" s="19"/>
      <c r="D41" s="19"/>
      <c r="E41" s="91">
        <v>37</v>
      </c>
      <c r="F41" s="119">
        <f t="shared" si="2"/>
        <v>449550</v>
      </c>
      <c r="G41" s="269">
        <f>CEITEC!G41+CŘS!G41+SKM!G41+SUKB!G41+UCT!G41+SPSSN!G41+CTT!G41+ÚVT!G41+CJV!G41+CZS!G41+RMU!G41</f>
        <v>449350</v>
      </c>
      <c r="H41" s="64">
        <f>CEITEC!H41+CŘS!H41+SKM!H41+SUKB!H41+UCT!H41+SPSSN!H41+CTT!H41+ÚVT!H41+CJV!H41+CZS!H41+RMU!H41</f>
        <v>0</v>
      </c>
      <c r="I41" s="64">
        <f>CEITEC!I41+CŘS!I41+SKM!I41+SUKB!I41+UCT!I41+SPSSN!I41+CTT!I41+ÚVT!I41+CJV!I41+CZS!I41+RMU!I41</f>
        <v>200</v>
      </c>
      <c r="J41" s="64">
        <f>CEITEC!J41+CŘS!J41+SKM!J41+SUKB!J41+UCT!J41+SPSSN!J41+CTT!J41+ÚVT!J41+CJV!J41+CZS!J41+RMU!J41</f>
        <v>0</v>
      </c>
      <c r="K41" s="64">
        <f>CEITEC!K41+CŘS!K41+SKM!K41+SUKB!K41+UCT!K41+SPSSN!K41+CTT!K41+ÚVT!K41+CJV!K41+CZS!K41+RMU!K41</f>
        <v>0</v>
      </c>
      <c r="L41" s="64">
        <f>CEITEC!L41+CŘS!L41+SKM!L41+SUKB!L41+UCT!L41+SPSSN!L41+CTT!L41+ÚVT!L41+CJV!L41+CZS!L41+RMU!L41</f>
        <v>0</v>
      </c>
      <c r="M41" s="64">
        <f>CEITEC!M41+CŘS!M41+SKM!M41+SUKB!M41+UCT!M41+SPSSN!M41+CTT!M41+ÚVT!M41+CJV!M41+CZS!M41+RMU!M41</f>
        <v>0</v>
      </c>
      <c r="N41" s="63">
        <f>CEITEC!N41+CŘS!N41+SKM!N41+SUKB!N41+UCT!N41+SPSSN!N41+CTT!N41+ÚVT!N41+CJV!N41+CZS!N41+RMU!N41</f>
        <v>0</v>
      </c>
      <c r="O41" s="87" t="e">
        <f>CEITEC!O41+CŘS!O41+SKM!O41+SUKB!O41+UCT!O41+SPSSN!O41+#REF!+CTT!O41+ÚVT!O41+CJV!O41+CZS!O41+RMU!O41</f>
        <v>#REF!</v>
      </c>
      <c r="P41" s="65" t="e">
        <f>CEITEC!P41+CŘS!P41+SKM!P41+SUKB!P41+UCT!P41+SPSSN!P41+#REF!+CTT!P41+ÚVT!P41+CJV!P41+CZS!P41+RMU!P41</f>
        <v>#REF!</v>
      </c>
      <c r="Q41" s="78" t="e">
        <f>CEITEC!Q41+CŘS!Q41+SKM!Q41+SUKB!Q41+UCT!Q41+SPSSN!Q41+#REF!+CTT!Q41+ÚVT!Q41+CJV!Q41+CZS!Q41+RMU!Q41</f>
        <v>#REF!</v>
      </c>
      <c r="R41" s="190" t="e">
        <f>CEITEC!R41+CŘS!R41+SKM!R41+SUKB!R41+UCT!R41+SPSSN!R41+#REF!+CTT!R41+ÚVT!R41+CJV!R41+CZS!R41+RMU!R41</f>
        <v>#REF!</v>
      </c>
      <c r="S41" s="583">
        <f>CEITEC!S41+CŘS!S41+SKM!S41+SUKB!S41+UCT!S41+SPSSN!S41+CTT!S41+ÚVT!S41+CJV!S41+CZS!S41+RMU!S41</f>
        <v>468109.65031000006</v>
      </c>
      <c r="T41" s="433"/>
      <c r="U41" s="119">
        <f>CEITEC!U41+CŘS!U41+SKM!U41+SUKB!U41+UCT!U41+SPSSN!U41+CTT!U41+ÚVT!U41+CJV!U41+CZS!U41+RMU!U41</f>
        <v>550166</v>
      </c>
      <c r="V41" s="119">
        <f>CEITEC!V41+CŘS!V41+SKM!V41+SUKB!V41+UCT!V41+SPSSN!V41+CTT!V41+ÚVT!V41+CJV!V41+CZS!V41+RMU!V41</f>
        <v>540836.45808999997</v>
      </c>
    </row>
    <row r="42" spans="1:22" s="14" customFormat="1" ht="11.4" x14ac:dyDescent="0.2">
      <c r="A42" s="11"/>
      <c r="B42" s="19" t="s">
        <v>58</v>
      </c>
      <c r="C42" s="19"/>
      <c r="D42" s="19"/>
      <c r="E42" s="91">
        <v>38</v>
      </c>
      <c r="F42" s="119">
        <f t="shared" si="2"/>
        <v>172007</v>
      </c>
      <c r="G42" s="269">
        <f>CEITEC!G42+CŘS!G42+SKM!G42+SUKB!G42+UCT!G42+SPSSN!G42+CTT!G42+ÚVT!G42+CJV!G42+CZS!G42+RMU!G42</f>
        <v>0</v>
      </c>
      <c r="H42" s="64">
        <f>CEITEC!H42+CŘS!H42+SKM!H42+SUKB!H42+UCT!H42+SPSSN!H42+CTT!H42+ÚVT!H42+CJV!H42+CZS!H42+RMU!H42</f>
        <v>154600</v>
      </c>
      <c r="I42" s="64">
        <f>CEITEC!I42+CŘS!I42+SKM!I42+SUKB!I42+UCT!I42+SPSSN!I42+CTT!I42+ÚVT!I42+CJV!I42+CZS!I42+RMU!I42</f>
        <v>0</v>
      </c>
      <c r="J42" s="64">
        <f>CEITEC!J42+CŘS!J42+SKM!J42+SUKB!J42+UCT!J42+SPSSN!J42+CTT!J42+ÚVT!J42+CJV!J42+CZS!J42+RMU!J42</f>
        <v>8500</v>
      </c>
      <c r="K42" s="64">
        <f>CEITEC!K42+CŘS!K42+SKM!K42+SUKB!K42+UCT!K42+SPSSN!K42+CTT!K42+ÚVT!K42+CJV!K42+CZS!K42+RMU!K42</f>
        <v>0</v>
      </c>
      <c r="L42" s="64">
        <f>CEITEC!L42+CŘS!L42+SKM!L42+SUKB!L42+UCT!L42+SPSSN!L42+CTT!L42+ÚVT!L42+CJV!L42+CZS!L42+RMU!L42</f>
        <v>7907</v>
      </c>
      <c r="M42" s="64">
        <f>CEITEC!M42+CŘS!M42+SKM!M42+SUKB!M42+UCT!M42+SPSSN!M42+CTT!M42+ÚVT!M42+CJV!M42+CZS!M42+RMU!M42</f>
        <v>1000</v>
      </c>
      <c r="N42" s="63">
        <f>CEITEC!N42+CŘS!N42+SKM!N42+SUKB!N42+UCT!N42+SPSSN!N42+CTT!N42+ÚVT!N42+CJV!N42+CZS!N42+RMU!N42</f>
        <v>0</v>
      </c>
      <c r="O42" s="87" t="e">
        <f>CEITEC!O42+CŘS!O42+SKM!O42+SUKB!O42+UCT!O42+SPSSN!O42+#REF!+CTT!O42+ÚVT!O42+CJV!O42+CZS!O42+RMU!O42</f>
        <v>#REF!</v>
      </c>
      <c r="P42" s="65" t="e">
        <f>CEITEC!P42+CŘS!P42+SKM!P42+SUKB!P42+UCT!P42+SPSSN!P42+#REF!+CTT!P42+ÚVT!P42+CJV!P42+CZS!P42+RMU!P42</f>
        <v>#REF!</v>
      </c>
      <c r="Q42" s="78" t="e">
        <f>CEITEC!Q42+CŘS!Q42+SKM!Q42+SUKB!Q42+UCT!Q42+SPSSN!Q42+#REF!+CTT!Q42+ÚVT!Q42+CJV!Q42+CZS!Q42+RMU!Q42</f>
        <v>#REF!</v>
      </c>
      <c r="R42" s="190" t="e">
        <f>CEITEC!R42+CŘS!R42+SKM!R42+SUKB!R42+UCT!R42+SPSSN!R42+#REF!+CTT!R42+ÚVT!R42+CJV!R42+CZS!R42+RMU!R42</f>
        <v>#REF!</v>
      </c>
      <c r="S42" s="583">
        <f>CEITEC!S42+CŘS!S42+SKM!S42+SUKB!S42+UCT!S42+SPSSN!S42+CTT!S42+ÚVT!S42+CJV!S42+CZS!S42+RMU!S42</f>
        <v>46871.339379999998</v>
      </c>
      <c r="T42" s="433"/>
      <c r="U42" s="119">
        <f>CEITEC!U42+CŘS!U42+SKM!U42+SUKB!U42+UCT!U42+SPSSN!U42+CTT!U42+ÚVT!U42+CJV!U42+CZS!U42+RMU!U42</f>
        <v>67562</v>
      </c>
      <c r="V42" s="119">
        <f>CEITEC!V42+CŘS!V42+SKM!V42+SUKB!V42+UCT!V42+SPSSN!V42+CTT!V42+ÚVT!V42+CJV!V42+CZS!V42+RMU!V42</f>
        <v>60101.924350000001</v>
      </c>
    </row>
    <row r="43" spans="1:22" s="14" customFormat="1" ht="11.4" x14ac:dyDescent="0.2">
      <c r="A43" s="24"/>
      <c r="B43" s="25" t="s">
        <v>46</v>
      </c>
      <c r="C43" s="25"/>
      <c r="D43" s="25"/>
      <c r="E43" s="92">
        <v>39</v>
      </c>
      <c r="F43" s="119">
        <f t="shared" si="2"/>
        <v>69990</v>
      </c>
      <c r="G43" s="741">
        <f>CEITEC!G43+CŘS!G43+SKM!G43+SUKB!G43+UCT!G43+SPSSN!G43+CTT!G43+ÚVT!G43+CJV!G43+CZS!G43+RMU!G43</f>
        <v>69990</v>
      </c>
      <c r="H43" s="713">
        <f>CEITEC!H43+CŘS!H43+SKM!H43+SUKB!H43+UCT!H43+SPSSN!H43+CTT!H43+ÚVT!H43+CJV!H43+CZS!H43+RMU!H43</f>
        <v>0</v>
      </c>
      <c r="I43" s="742">
        <f>CEITEC!I43+CŘS!I43+SKM!I43+SUKB!I43+UCT!I43+SPSSN!I43+CTT!I43+ÚVT!I43+CJV!I43+CZS!I43+RMU!I43</f>
        <v>0</v>
      </c>
      <c r="J43" s="742">
        <f>CEITEC!J43+CŘS!J43+SKM!J43+SUKB!J43+UCT!J43+SPSSN!J43+CTT!J43+ÚVT!J43+CJV!J43+CZS!J43+RMU!J43</f>
        <v>0</v>
      </c>
      <c r="K43" s="742">
        <f>CEITEC!K43+CŘS!K43+SKM!K43+SUKB!K43+UCT!K43+SPSSN!K43+CTT!K43+ÚVT!K43+CJV!K43+CZS!K43+RMU!K43</f>
        <v>0</v>
      </c>
      <c r="L43" s="742">
        <f>CEITEC!L43+CŘS!L43+SKM!L43+SUKB!L43+UCT!L43+SPSSN!L43+CTT!L43+ÚVT!L43+CJV!L43+CZS!L43+RMU!L43</f>
        <v>0</v>
      </c>
      <c r="M43" s="742">
        <f>CEITEC!M43+CŘS!M43+SKM!M43+SUKB!M43+UCT!M43+SPSSN!M43+CTT!M43+ÚVT!M43+CJV!M43+CZS!M43+RMU!M43</f>
        <v>0</v>
      </c>
      <c r="N43" s="713">
        <f>CEITEC!N43+CŘS!N43+SKM!N43+SUKB!N43+UCT!N43+SPSSN!N43+CTT!N43+ÚVT!N43+CJV!N43+CZS!N43+RMU!N43</f>
        <v>0</v>
      </c>
      <c r="O43" s="743" t="e">
        <f>CEITEC!O43+CŘS!O43+SKM!O43+SUKB!O43+UCT!O43+SPSSN!O43+#REF!+CTT!O43+ÚVT!O43+CJV!O43+CZS!O43+RMU!O43</f>
        <v>#REF!</v>
      </c>
      <c r="P43" s="714" t="e">
        <f>CEITEC!P43+CŘS!P43+SKM!P43+SUKB!P43+UCT!P43+SPSSN!P43+#REF!+CTT!P43+ÚVT!P43+CJV!P43+CZS!P43+RMU!P43</f>
        <v>#REF!</v>
      </c>
      <c r="Q43" s="744" t="e">
        <f>CEITEC!Q43+CŘS!Q43+SKM!Q43+SUKB!Q43+UCT!Q43+SPSSN!Q43+#REF!+CTT!Q43+ÚVT!Q43+CJV!Q43+CZS!Q43+RMU!Q43</f>
        <v>#REF!</v>
      </c>
      <c r="R43" s="745" t="e">
        <f>CEITEC!R43+CŘS!R43+SKM!R43+SUKB!R43+UCT!R43+SPSSN!R43+#REF!+CTT!R43+ÚVT!R43+CJV!R43+CZS!R43+RMU!R43</f>
        <v>#REF!</v>
      </c>
      <c r="S43" s="583">
        <f>CEITEC!S43+CŘS!S43+SKM!S43+SUKB!S43+UCT!S43+SPSSN!S43+CTT!S43+ÚVT!S43+CJV!S43+CZS!S43+RMU!S43</f>
        <v>109477.4384</v>
      </c>
      <c r="T43" s="166"/>
      <c r="U43" s="119">
        <f>CEITEC!U43+CŘS!U43+SKM!U43+SUKB!U43+UCT!U43+SPSSN!U43+CTT!U43+ÚVT!U43+CJV!U43+CZS!U43+RMU!U43</f>
        <v>116161</v>
      </c>
      <c r="V43" s="119">
        <f>CEITEC!V43+CŘS!V43+SKM!V43+SUKB!V43+UCT!V43+SPSSN!V43+CTT!V43+ÚVT!V43+CJV!V43+CZS!V43+RMU!V43</f>
        <v>109850.35694</v>
      </c>
    </row>
    <row r="44" spans="1:22" s="14" customFormat="1" ht="12" thickBot="1" x14ac:dyDescent="0.25">
      <c r="A44" s="27" t="s">
        <v>175</v>
      </c>
      <c r="B44" s="28"/>
      <c r="C44" s="28"/>
      <c r="D44" s="28"/>
      <c r="E44" s="90">
        <v>40</v>
      </c>
      <c r="F44" s="735">
        <f>F29+F33+F37+F41+F42+F43-F6-F27</f>
        <v>15406.285942999879</v>
      </c>
      <c r="G44" s="746">
        <f>G29+G33+G37+G41+G42+G43-G6-G27</f>
        <v>15406.276952999877</v>
      </c>
      <c r="H44" s="715">
        <f>CEITEC!H44+CŘS!H44+SKM!H44+SUKB!H44+UCT!H44+SPSSN!H44+CTT!H44+ÚVT!H44+CJV!H44+CZS!H44+RMU!H44</f>
        <v>0</v>
      </c>
      <c r="I44" s="641">
        <f>CEITEC!I44+CŘS!I44+SKM!I44+SUKB!I44+UCT!I44+SPSSN!I44+CTT!I44+ÚVT!I44+CJV!I44+CZS!I44+RMU!I44</f>
        <v>8.9899999999829561E-3</v>
      </c>
      <c r="J44" s="641">
        <f>CEITEC!J44+CŘS!J44+SKM!J44+SUKB!J44+UCT!J44+SPSSN!J44+CTT!J44+ÚVT!J44+CJV!J44+CZS!J44+RMU!J44</f>
        <v>0</v>
      </c>
      <c r="K44" s="747">
        <f>CEITEC!K44+CŘS!K44+SKM!K44+SUKB!K44+UCT!K44+SPSSN!K44+CTT!K44+ÚVT!K44+CJV!K44+CZS!K44+RMU!K44</f>
        <v>0</v>
      </c>
      <c r="L44" s="641">
        <f>CEITEC!L44+CŘS!L44+SKM!L44+SUKB!L44+UCT!L44+SPSSN!L44+CTT!L44+ÚVT!L44+CJV!L44+CZS!L44+RMU!L44</f>
        <v>0</v>
      </c>
      <c r="M44" s="641">
        <f>CEITEC!M44+CŘS!M44+SKM!M44+SUKB!M44+UCT!M44+SPSSN!M44+CTT!M44+ÚVT!M44+CJV!M44+CZS!M44+RMU!M44</f>
        <v>0</v>
      </c>
      <c r="N44" s="715">
        <f>CEITEC!N44+CŘS!N44+SKM!N44+SUKB!N44+UCT!N44+SPSSN!N44+CTT!N44+ÚVT!N44+CJV!N44+CZS!N44+RMU!N44</f>
        <v>0</v>
      </c>
      <c r="O44" s="748" t="e">
        <f>SKM!O44+SUKB!O44+UCT!O44+SPSSN!O44+#REF!+ÚVT!O44+CJV!O44+CZS!O44+RMU!O44</f>
        <v>#REF!</v>
      </c>
      <c r="P44" s="735" t="e">
        <f>SKM!P44+SUKB!P44+UCT!P44+SPSSN!P44+#REF!+ÚVT!P44+CJV!P44+CZS!P44+RMU!P44</f>
        <v>#REF!</v>
      </c>
      <c r="Q44" s="749"/>
      <c r="R44" s="748" t="e">
        <f>R29+R33+R37+R41+R42+R43-R6-R27</f>
        <v>#REF!</v>
      </c>
      <c r="S44" s="583">
        <f>CEITEC!S44+CŘS!S44+SKM!S44+SUKB!S44+UCT!S44+SPSSN!S44+CTT!S44+ÚVT!S44+CJV!S44+CZS!S44+RMU!S44</f>
        <v>50004.10212000004</v>
      </c>
      <c r="T44" s="166"/>
      <c r="U44" s="119">
        <f>CEITEC!U44+CŘS!U44+SKM!U44+SUKB!U44+UCT!U44+SPSSN!U44+CTT!U44+ÚVT!U44+CJV!U44+CZS!U44+RMU!U44</f>
        <v>25520.521174000052</v>
      </c>
      <c r="V44" s="119">
        <f>CEITEC!V44+CŘS!V44+SKM!V44+SUKB!V44+UCT!V44+SPSSN!V44+CTT!V44+ÚVT!V44+CJV!V44+CZS!V44+RMU!V44</f>
        <v>48602.654950000055</v>
      </c>
    </row>
    <row r="45" spans="1:22" ht="13.8" thickBot="1" x14ac:dyDescent="0.3">
      <c r="A45" s="22" t="s">
        <v>174</v>
      </c>
      <c r="B45" s="23"/>
      <c r="C45" s="23"/>
      <c r="D45" s="23"/>
      <c r="E45" s="93">
        <v>41</v>
      </c>
      <c r="F45" s="117">
        <f t="shared" ref="F45:P45" si="4">F28-F5</f>
        <v>15405.285943000577</v>
      </c>
      <c r="G45" s="310">
        <f t="shared" si="4"/>
        <v>15405.276952999877</v>
      </c>
      <c r="H45" s="48">
        <f t="shared" si="4"/>
        <v>0</v>
      </c>
      <c r="I45" s="49">
        <f t="shared" si="4"/>
        <v>8.9900000020861626E-3</v>
      </c>
      <c r="J45" s="49">
        <f t="shared" si="4"/>
        <v>0</v>
      </c>
      <c r="K45" s="49">
        <f t="shared" si="4"/>
        <v>0</v>
      </c>
      <c r="L45" s="49">
        <f t="shared" si="4"/>
        <v>0</v>
      </c>
      <c r="M45" s="49">
        <f t="shared" si="4"/>
        <v>0</v>
      </c>
      <c r="N45" s="158">
        <f>N28-N5</f>
        <v>0</v>
      </c>
      <c r="O45" s="426" t="e">
        <f t="shared" si="4"/>
        <v>#REF!</v>
      </c>
      <c r="P45" s="117" t="e">
        <f t="shared" si="4"/>
        <v>#REF!</v>
      </c>
      <c r="Q45" s="430"/>
      <c r="R45" s="426" t="e">
        <f>R28-R5</f>
        <v>#REF!</v>
      </c>
      <c r="S45" s="117">
        <f>S28-S5</f>
        <v>50005.425910000224</v>
      </c>
      <c r="U45" s="117">
        <f>U28-U5</f>
        <v>25470.771674000192</v>
      </c>
      <c r="V45" s="117">
        <f>V28-V5</f>
        <v>48349.654949999414</v>
      </c>
    </row>
    <row r="46" spans="1:22" x14ac:dyDescent="0.25">
      <c r="A46" s="29"/>
      <c r="C46" s="29"/>
      <c r="D46" s="29"/>
      <c r="E46" s="649" t="s">
        <v>168</v>
      </c>
      <c r="F46" s="650"/>
      <c r="G46" s="650"/>
      <c r="H46" s="645" t="e">
        <f>CEITEC!H46+CŘS!H46+SKM!H46+SUKB!H46+UCT!H46+SPSSN!H46+#REF!+CTT!H46+ÚVT!H46+CJV!H46+CZS!H46+RMU!H46</f>
        <v>#REF!</v>
      </c>
      <c r="I46" s="645" t="e">
        <f>CEITEC!I46+CŘS!I46+SKM!I46+SUKB!I46+UCT!I46+SPSSN!I46+#REF!+CTT!I46+ÚVT!I46+CJV!I46+CZS!I46+RMU!I46</f>
        <v>#REF!</v>
      </c>
      <c r="J46" s="645" t="e">
        <f>CEITEC!J46+CŘS!J46+SKM!J46+SUKB!J46+UCT!J46+SPSSN!J46+#REF!+CTT!J46+ÚVT!J46+CJV!J46+CZS!J46+RMU!J46</f>
        <v>#REF!</v>
      </c>
      <c r="K46" s="645" t="e">
        <f>CEITEC!K46+CŘS!K46+SKM!K46+SUKB!K46+UCT!K46+SPSSN!K46+#REF!+CTT!K46+ÚVT!K46+CJV!K46+CZS!K46+RMU!K46</f>
        <v>#REF!</v>
      </c>
      <c r="L46" s="645" t="e">
        <f>CEITEC!L46+CŘS!L46+SKM!L46+SUKB!L46+UCT!L46+SPSSN!L46+#REF!+CTT!L46+ÚVT!L46+CJV!L46+CZS!L46+RMU!L46</f>
        <v>#REF!</v>
      </c>
      <c r="M46" s="645" t="e">
        <f>CEITEC!M46+CŘS!M46+SKM!M46+SUKB!M46+UCT!M46+SPSSN!M46+#REF!+CTT!M46+ÚVT!M46+CJV!M46+CZS!M46+RMU!M46</f>
        <v>#REF!</v>
      </c>
      <c r="N46" s="753"/>
      <c r="O46" s="753"/>
      <c r="P46" s="753"/>
      <c r="Q46" s="753"/>
      <c r="R46" s="753"/>
      <c r="S46" s="753"/>
      <c r="T46" s="753"/>
      <c r="U46" s="753"/>
      <c r="V46" s="753"/>
    </row>
    <row r="47" spans="1:22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2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  <row r="49" spans="2:22" s="34" customFormat="1" ht="11.25" hidden="1" customHeight="1" x14ac:dyDescent="0.2">
      <c r="B49" s="398" t="s">
        <v>137</v>
      </c>
      <c r="C49" s="399"/>
      <c r="D49" s="399"/>
      <c r="E49" s="400"/>
      <c r="F49" s="401"/>
      <c r="G49" s="402"/>
      <c r="H49" s="636"/>
      <c r="I49" s="399"/>
      <c r="J49" s="399"/>
      <c r="K49" s="399"/>
      <c r="L49" s="399"/>
      <c r="M49" s="399"/>
      <c r="N49" s="399"/>
      <c r="O49" s="399"/>
      <c r="P49" s="415" t="e">
        <f>SKM!#REF!+SUKB!P57+UCT!P49+SPSSN!P58+#REF!+ÚVT!#REF!+CJV!P55+CZS!P58+RMU!#REF!</f>
        <v>#REF!</v>
      </c>
      <c r="Q49" s="403"/>
      <c r="R49" s="415" t="e">
        <f>SKM!#REF!+SUKB!R57+UCT!R49+SPSSN!R58+#REF!+ÚVT!#REF!+CJV!R55+CZS!R58+RMU!#REF!</f>
        <v>#REF!</v>
      </c>
      <c r="S49" s="29"/>
      <c r="T49" s="166"/>
      <c r="U49" s="401"/>
      <c r="V49" s="29"/>
    </row>
    <row r="50" spans="2:22" s="34" customFormat="1" ht="11.25" hidden="1" customHeight="1" x14ac:dyDescent="0.2">
      <c r="B50" s="409" t="s">
        <v>138</v>
      </c>
      <c r="C50" s="410"/>
      <c r="D50" s="410"/>
      <c r="E50" s="411"/>
      <c r="F50" s="412"/>
      <c r="G50" s="413"/>
      <c r="H50" s="63"/>
      <c r="I50" s="410"/>
      <c r="J50" s="410"/>
      <c r="K50" s="410"/>
      <c r="L50" s="410"/>
      <c r="M50" s="410"/>
      <c r="N50" s="410"/>
      <c r="O50" s="410"/>
      <c r="P50" s="416" t="e">
        <f>SKM!#REF!+SUKB!P58+UCT!P52+SPSSN!P59+#REF!+ÚVT!#REF!+CJV!P56+CZS!P59+RMU!#REF!</f>
        <v>#REF!</v>
      </c>
      <c r="Q50" s="414"/>
      <c r="R50" s="416" t="e">
        <f>SKM!#REF!+SUKB!R58+UCT!R52+SPSSN!R59+#REF!+ÚVT!#REF!+CJV!R56+CZS!R59+RMU!#REF!</f>
        <v>#REF!</v>
      </c>
      <c r="S50" s="29"/>
      <c r="T50" s="166"/>
      <c r="U50" s="412"/>
      <c r="V50" s="29"/>
    </row>
    <row r="51" spans="2:22" s="34" customFormat="1" ht="11.25" hidden="1" customHeight="1" x14ac:dyDescent="0.2">
      <c r="B51" s="409" t="s">
        <v>139</v>
      </c>
      <c r="C51" s="410"/>
      <c r="D51" s="410"/>
      <c r="E51" s="411"/>
      <c r="F51" s="412"/>
      <c r="G51" s="413"/>
      <c r="H51" s="63"/>
      <c r="I51" s="410"/>
      <c r="J51" s="410"/>
      <c r="K51" s="410"/>
      <c r="L51" s="410"/>
      <c r="M51" s="410"/>
      <c r="N51" s="410"/>
      <c r="O51" s="410"/>
      <c r="P51" s="416" t="e">
        <f>SKM!#REF!+SUKB!P59+UCT!P53+SPSSN!P60+#REF!+ÚVT!#REF!+CJV!P57+CZS!P60+RMU!#REF!</f>
        <v>#REF!</v>
      </c>
      <c r="Q51" s="414"/>
      <c r="R51" s="416" t="e">
        <f>SKM!#REF!+SUKB!R59+UCT!R53+SPSSN!R60+#REF!+ÚVT!#REF!+CJV!R57+CZS!R60+RMU!#REF!</f>
        <v>#REF!</v>
      </c>
      <c r="S51" s="29"/>
      <c r="T51" s="166"/>
      <c r="U51" s="412"/>
      <c r="V51" s="29"/>
    </row>
    <row r="52" spans="2:22" s="34" customFormat="1" ht="10.199999999999999" hidden="1" x14ac:dyDescent="0.2">
      <c r="B52" s="409" t="s">
        <v>140</v>
      </c>
      <c r="C52" s="410"/>
      <c r="D52" s="410"/>
      <c r="E52" s="411"/>
      <c r="F52" s="412"/>
      <c r="G52" s="413"/>
      <c r="H52" s="410"/>
      <c r="I52" s="410"/>
      <c r="J52" s="410"/>
      <c r="K52" s="410"/>
      <c r="L52" s="410"/>
      <c r="M52" s="410"/>
      <c r="N52" s="410"/>
      <c r="O52" s="410"/>
      <c r="P52" s="416" t="e">
        <f>SKM!#REF!+SUKB!P60+UCT!P54+SPSSN!P61+#REF!+ÚVT!#REF!+CJV!P58+CZS!P61+RMU!#REF!</f>
        <v>#REF!</v>
      </c>
      <c r="Q52" s="414"/>
      <c r="R52" s="416" t="e">
        <f>SKM!#REF!+SUKB!R60+UCT!R54+SPSSN!R61+#REF!+ÚVT!#REF!+CJV!R58+CZS!R61+RMU!#REF!</f>
        <v>#REF!</v>
      </c>
      <c r="S52" s="29"/>
      <c r="T52" s="166"/>
      <c r="U52" s="412"/>
      <c r="V52" s="29"/>
    </row>
    <row r="53" spans="2:22" s="34" customFormat="1" ht="10.199999999999999" hidden="1" x14ac:dyDescent="0.2">
      <c r="B53" s="404" t="s">
        <v>141</v>
      </c>
      <c r="C53" s="405"/>
      <c r="D53" s="405"/>
      <c r="E53" s="406"/>
      <c r="F53" s="407"/>
      <c r="G53" s="405"/>
      <c r="H53" s="405"/>
      <c r="I53" s="405"/>
      <c r="J53" s="405"/>
      <c r="K53" s="405"/>
      <c r="L53" s="405"/>
      <c r="M53" s="405"/>
      <c r="N53" s="405"/>
      <c r="O53" s="405"/>
      <c r="P53" s="417" t="e">
        <f>SKM!#REF!+SUKB!P61+UCT!P55+SPSSN!P62+#REF!+ÚVT!#REF!+CJV!P59+CZS!P62+RMU!#REF!</f>
        <v>#REF!</v>
      </c>
      <c r="Q53" s="408"/>
      <c r="R53" s="417" t="e">
        <f>SKM!#REF!+SUKB!R61+UCT!R55+SPSSN!R62+#REF!+ÚVT!#REF!+CJV!R59+CZS!R62+RMU!#REF!</f>
        <v>#REF!</v>
      </c>
      <c r="S53" s="29"/>
      <c r="T53" s="166"/>
      <c r="U53" s="407"/>
      <c r="V53" s="29"/>
    </row>
    <row r="54" spans="2:22" hidden="1" x14ac:dyDescent="0.25"/>
  </sheetData>
  <mergeCells count="6">
    <mergeCell ref="A47:D47"/>
    <mergeCell ref="A48:E48"/>
    <mergeCell ref="A3:D3"/>
    <mergeCell ref="C4:D4"/>
    <mergeCell ref="T3:T4"/>
    <mergeCell ref="H3:N3"/>
  </mergeCells>
  <phoneticPr fontId="0" type="noConversion"/>
  <pageMargins left="0.47244094488188981" right="0.39370078740157483" top="0.35433070866141736" bottom="0.35433070866141736" header="0.23622047244094491" footer="0.19685039370078741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selection sqref="A1:D1"/>
    </sheetView>
  </sheetViews>
  <sheetFormatPr defaultColWidth="8.5546875" defaultRowHeight="13.8" x14ac:dyDescent="0.3"/>
  <cols>
    <col min="1" max="1" width="8.44140625" style="991" customWidth="1"/>
    <col min="2" max="2" width="5.5546875" style="991" customWidth="1"/>
    <col min="3" max="3" width="6.44140625" style="991" customWidth="1"/>
    <col min="4" max="4" width="6.88671875" style="991" customWidth="1"/>
    <col min="5" max="5" width="23" style="991" customWidth="1"/>
    <col min="6" max="6" width="3.5546875" style="1080" bestFit="1" customWidth="1"/>
    <col min="7" max="7" width="45.44140625" style="1073" bestFit="1" customWidth="1"/>
    <col min="8" max="8" width="10" style="991" customWidth="1"/>
    <col min="9" max="9" width="7.5546875" style="1006" customWidth="1"/>
    <col min="10" max="13" width="8" style="1006" customWidth="1"/>
    <col min="14" max="14" width="8.109375" style="1006" customWidth="1"/>
    <col min="15" max="15" width="10.109375" style="1071" customWidth="1"/>
    <col min="16" max="16" width="3.88671875" style="991" customWidth="1"/>
    <col min="17" max="16384" width="8.5546875" style="991"/>
  </cols>
  <sheetData>
    <row r="1" spans="1:18" ht="15.75" customHeight="1" x14ac:dyDescent="0.3">
      <c r="A1" s="1612" t="s">
        <v>204</v>
      </c>
      <c r="B1" s="1613"/>
      <c r="C1" s="1613"/>
      <c r="D1" s="1614"/>
      <c r="E1" s="1460"/>
      <c r="F1" s="986"/>
      <c r="G1" s="987"/>
      <c r="H1" s="988" t="s">
        <v>0</v>
      </c>
      <c r="I1" s="989" t="s">
        <v>2</v>
      </c>
      <c r="J1" s="1615" t="s">
        <v>3</v>
      </c>
      <c r="K1" s="1616"/>
      <c r="L1" s="1616"/>
      <c r="M1" s="1616"/>
      <c r="N1" s="1617"/>
      <c r="O1" s="990" t="s">
        <v>4</v>
      </c>
    </row>
    <row r="2" spans="1:18" ht="14.4" thickBot="1" x14ac:dyDescent="0.35">
      <c r="A2" s="1461" t="s">
        <v>177</v>
      </c>
      <c r="B2" s="1462"/>
      <c r="C2" s="1462"/>
      <c r="D2" s="1618" t="s">
        <v>178</v>
      </c>
      <c r="E2" s="1619"/>
      <c r="F2" s="1463" t="s">
        <v>5</v>
      </c>
      <c r="G2" s="1464" t="s">
        <v>6</v>
      </c>
      <c r="H2" s="1465">
        <v>2021</v>
      </c>
      <c r="I2" s="1466" t="s">
        <v>8</v>
      </c>
      <c r="J2" s="1467" t="s">
        <v>9</v>
      </c>
      <c r="K2" s="1468" t="s">
        <v>10</v>
      </c>
      <c r="L2" s="1468" t="s">
        <v>11</v>
      </c>
      <c r="M2" s="992" t="s">
        <v>108</v>
      </c>
      <c r="N2" s="1466" t="s">
        <v>12</v>
      </c>
      <c r="O2" s="1469">
        <v>2020</v>
      </c>
    </row>
    <row r="3" spans="1:18" ht="14.4" thickBot="1" x14ac:dyDescent="0.35">
      <c r="A3" s="1470" t="s">
        <v>179</v>
      </c>
      <c r="B3" s="1471"/>
      <c r="C3" s="1471"/>
      <c r="D3" s="1471"/>
      <c r="E3" s="1471"/>
      <c r="F3" s="993">
        <v>1</v>
      </c>
      <c r="G3" s="1472"/>
      <c r="H3" s="994">
        <f t="shared" ref="H3:O3" si="0">H4+SUM(H18:H27)</f>
        <v>0</v>
      </c>
      <c r="I3" s="995">
        <f t="shared" si="0"/>
        <v>0</v>
      </c>
      <c r="J3" s="996">
        <f t="shared" si="0"/>
        <v>0</v>
      </c>
      <c r="K3" s="996">
        <f t="shared" si="0"/>
        <v>0</v>
      </c>
      <c r="L3" s="996">
        <f t="shared" si="0"/>
        <v>0</v>
      </c>
      <c r="M3" s="996">
        <f t="shared" si="0"/>
        <v>0</v>
      </c>
      <c r="N3" s="995">
        <f t="shared" si="0"/>
        <v>0</v>
      </c>
      <c r="O3" s="997">
        <f t="shared" si="0"/>
        <v>0</v>
      </c>
    </row>
    <row r="4" spans="1:18" s="1006" customFormat="1" ht="25.5" customHeight="1" x14ac:dyDescent="0.25">
      <c r="A4" s="998" t="s">
        <v>14</v>
      </c>
      <c r="B4" s="999" t="s">
        <v>15</v>
      </c>
      <c r="C4" s="999"/>
      <c r="D4" s="999"/>
      <c r="E4" s="999"/>
      <c r="F4" s="1000">
        <f>F3+1</f>
        <v>2</v>
      </c>
      <c r="G4" s="1001" t="s">
        <v>191</v>
      </c>
      <c r="H4" s="1002">
        <f>SUM(H5:H15)</f>
        <v>0</v>
      </c>
      <c r="I4" s="1003">
        <f t="shared" ref="I4:O4" si="1">SUM(I5:I15)</f>
        <v>0</v>
      </c>
      <c r="J4" s="1004">
        <f t="shared" si="1"/>
        <v>0</v>
      </c>
      <c r="K4" s="1004">
        <f t="shared" si="1"/>
        <v>0</v>
      </c>
      <c r="L4" s="1004">
        <f t="shared" si="1"/>
        <v>0</v>
      </c>
      <c r="M4" s="1004">
        <f t="shared" si="1"/>
        <v>0</v>
      </c>
      <c r="N4" s="1003">
        <f t="shared" si="1"/>
        <v>0</v>
      </c>
      <c r="O4" s="1005">
        <f t="shared" si="1"/>
        <v>0</v>
      </c>
    </row>
    <row r="5" spans="1:18" s="1017" customFormat="1" x14ac:dyDescent="0.3">
      <c r="A5" s="1007"/>
      <c r="B5" s="1008"/>
      <c r="C5" s="1008" t="s">
        <v>16</v>
      </c>
      <c r="D5" s="1009" t="s">
        <v>17</v>
      </c>
      <c r="E5" s="1009"/>
      <c r="F5" s="1010">
        <f t="shared" ref="F5:F27" si="2">F4+1</f>
        <v>3</v>
      </c>
      <c r="G5" s="1011"/>
      <c r="H5" s="1012"/>
      <c r="I5" s="1014"/>
      <c r="J5" s="1014"/>
      <c r="K5" s="1015"/>
      <c r="L5" s="1015"/>
      <c r="M5" s="1015"/>
      <c r="N5" s="1013"/>
      <c r="O5" s="1016"/>
    </row>
    <row r="6" spans="1:18" s="1017" customFormat="1" x14ac:dyDescent="0.3">
      <c r="A6" s="1007"/>
      <c r="B6" s="1008"/>
      <c r="C6" s="1008"/>
      <c r="D6" s="1009" t="s">
        <v>18</v>
      </c>
      <c r="E6" s="1009"/>
      <c r="F6" s="1010">
        <f t="shared" si="2"/>
        <v>4</v>
      </c>
      <c r="G6" s="1011"/>
      <c r="H6" s="1012"/>
      <c r="I6" s="1014"/>
      <c r="J6" s="1014"/>
      <c r="K6" s="1015"/>
      <c r="L6" s="1015"/>
      <c r="M6" s="1015"/>
      <c r="N6" s="1013"/>
      <c r="O6" s="1016"/>
    </row>
    <row r="7" spans="1:18" s="1017" customFormat="1" x14ac:dyDescent="0.3">
      <c r="A7" s="1007"/>
      <c r="B7" s="1008"/>
      <c r="C7" s="1008"/>
      <c r="D7" s="1009" t="s">
        <v>19</v>
      </c>
      <c r="E7" s="1009"/>
      <c r="F7" s="1010">
        <f t="shared" si="2"/>
        <v>5</v>
      </c>
      <c r="G7" s="1011"/>
      <c r="H7" s="1012"/>
      <c r="I7" s="1014"/>
      <c r="J7" s="1014"/>
      <c r="K7" s="1015"/>
      <c r="L7" s="1015"/>
      <c r="M7" s="1015"/>
      <c r="N7" s="1013"/>
      <c r="O7" s="1016"/>
    </row>
    <row r="8" spans="1:18" s="1017" customFormat="1" x14ac:dyDescent="0.3">
      <c r="A8" s="1007"/>
      <c r="B8" s="1008"/>
      <c r="C8" s="1008"/>
      <c r="D8" s="1009" t="s">
        <v>20</v>
      </c>
      <c r="E8" s="1009"/>
      <c r="F8" s="1010">
        <f t="shared" si="2"/>
        <v>6</v>
      </c>
      <c r="G8" s="1011"/>
      <c r="H8" s="1012"/>
      <c r="I8" s="1014"/>
      <c r="J8" s="1014"/>
      <c r="K8" s="1015"/>
      <c r="L8" s="1015"/>
      <c r="M8" s="1015"/>
      <c r="N8" s="1013"/>
      <c r="O8" s="1016"/>
    </row>
    <row r="9" spans="1:18" s="1017" customFormat="1" x14ac:dyDescent="0.3">
      <c r="A9" s="1007"/>
      <c r="B9" s="1008"/>
      <c r="C9" s="1008"/>
      <c r="D9" s="1009" t="s">
        <v>21</v>
      </c>
      <c r="E9" s="1009"/>
      <c r="F9" s="1010">
        <f t="shared" si="2"/>
        <v>7</v>
      </c>
      <c r="G9" s="1011"/>
      <c r="H9" s="1012"/>
      <c r="I9" s="1014"/>
      <c r="J9" s="1014"/>
      <c r="K9" s="1015"/>
      <c r="L9" s="1015"/>
      <c r="M9" s="1015"/>
      <c r="N9" s="1013"/>
      <c r="O9" s="1016"/>
    </row>
    <row r="10" spans="1:18" s="1017" customFormat="1" x14ac:dyDescent="0.3">
      <c r="A10" s="1007"/>
      <c r="B10" s="1008"/>
      <c r="C10" s="1008"/>
      <c r="D10" s="1009" t="s">
        <v>22</v>
      </c>
      <c r="E10" s="1009"/>
      <c r="F10" s="1010">
        <f t="shared" si="2"/>
        <v>8</v>
      </c>
      <c r="G10" s="1011"/>
      <c r="H10" s="1012"/>
      <c r="I10" s="1014"/>
      <c r="J10" s="1014"/>
      <c r="K10" s="1015"/>
      <c r="L10" s="1015"/>
      <c r="M10" s="1015"/>
      <c r="N10" s="1013"/>
      <c r="O10" s="1016"/>
      <c r="Q10" s="1018"/>
      <c r="R10" s="1018"/>
    </row>
    <row r="11" spans="1:18" s="1017" customFormat="1" x14ac:dyDescent="0.3">
      <c r="A11" s="1007"/>
      <c r="B11" s="1008"/>
      <c r="C11" s="1008"/>
      <c r="D11" s="1009" t="s">
        <v>23</v>
      </c>
      <c r="E11" s="1009"/>
      <c r="F11" s="1010">
        <f t="shared" si="2"/>
        <v>9</v>
      </c>
      <c r="G11" s="1011"/>
      <c r="H11" s="1012"/>
      <c r="I11" s="1014"/>
      <c r="J11" s="1014"/>
      <c r="K11" s="1015"/>
      <c r="L11" s="1015"/>
      <c r="M11" s="1015"/>
      <c r="N11" s="1013"/>
      <c r="O11" s="1016"/>
      <c r="Q11" s="1018"/>
      <c r="R11" s="1018"/>
    </row>
    <row r="12" spans="1:18" s="1017" customFormat="1" x14ac:dyDescent="0.3">
      <c r="A12" s="1007"/>
      <c r="B12" s="1008"/>
      <c r="C12" s="1008"/>
      <c r="D12" s="1009" t="s">
        <v>24</v>
      </c>
      <c r="E12" s="1009"/>
      <c r="F12" s="1010">
        <f t="shared" si="2"/>
        <v>10</v>
      </c>
      <c r="G12" s="1011"/>
      <c r="H12" s="1012"/>
      <c r="I12" s="1014"/>
      <c r="J12" s="1014"/>
      <c r="K12" s="1015"/>
      <c r="L12" s="1015"/>
      <c r="M12" s="1015"/>
      <c r="N12" s="1013"/>
      <c r="O12" s="1016"/>
    </row>
    <row r="13" spans="1:18" s="1017" customFormat="1" x14ac:dyDescent="0.3">
      <c r="A13" s="1007"/>
      <c r="B13" s="1008"/>
      <c r="C13" s="1008"/>
      <c r="D13" s="1009" t="s">
        <v>25</v>
      </c>
      <c r="E13" s="1009"/>
      <c r="F13" s="1010">
        <f t="shared" si="2"/>
        <v>11</v>
      </c>
      <c r="G13" s="1011"/>
      <c r="H13" s="1012"/>
      <c r="I13" s="1014"/>
      <c r="J13" s="1014"/>
      <c r="K13" s="1015"/>
      <c r="L13" s="1015"/>
      <c r="M13" s="1015"/>
      <c r="N13" s="1013"/>
      <c r="O13" s="1016"/>
    </row>
    <row r="14" spans="1:18" s="1017" customFormat="1" x14ac:dyDescent="0.3">
      <c r="A14" s="1007"/>
      <c r="B14" s="1008"/>
      <c r="C14" s="1008"/>
      <c r="D14" s="1009" t="s">
        <v>26</v>
      </c>
      <c r="E14" s="1009"/>
      <c r="F14" s="1010">
        <f>F13+1</f>
        <v>12</v>
      </c>
      <c r="G14" s="1011"/>
      <c r="H14" s="1012"/>
      <c r="I14" s="1014"/>
      <c r="J14" s="1014"/>
      <c r="K14" s="1015"/>
      <c r="L14" s="1015"/>
      <c r="M14" s="1015"/>
      <c r="N14" s="1013"/>
      <c r="O14" s="1016"/>
    </row>
    <row r="15" spans="1:18" s="1017" customFormat="1" x14ac:dyDescent="0.3">
      <c r="A15" s="1007"/>
      <c r="B15" s="1008"/>
      <c r="C15" s="1009"/>
      <c r="D15" s="1009" t="s">
        <v>27</v>
      </c>
      <c r="E15" s="1009"/>
      <c r="F15" s="1010">
        <f t="shared" si="2"/>
        <v>13</v>
      </c>
      <c r="G15" s="1011"/>
      <c r="H15" s="1012"/>
      <c r="I15" s="1014"/>
      <c r="J15" s="1014"/>
      <c r="K15" s="1015"/>
      <c r="L15" s="1015"/>
      <c r="M15" s="1015"/>
      <c r="N15" s="1013"/>
      <c r="O15" s="1016"/>
    </row>
    <row r="16" spans="1:18" s="1027" customFormat="1" ht="12" hidden="1" x14ac:dyDescent="0.25">
      <c r="A16" s="1019"/>
      <c r="B16" s="1020"/>
      <c r="C16" s="1021"/>
      <c r="D16" s="1021"/>
      <c r="E16" s="1021" t="s">
        <v>129</v>
      </c>
      <c r="F16" s="1010" t="s">
        <v>130</v>
      </c>
      <c r="G16" s="1022"/>
      <c r="H16" s="1023"/>
      <c r="I16" s="1025"/>
      <c r="J16" s="1025"/>
      <c r="K16" s="1026"/>
      <c r="L16" s="1026"/>
      <c r="M16" s="1026"/>
      <c r="N16" s="1024"/>
      <c r="O16" s="1016"/>
    </row>
    <row r="17" spans="1:15" s="1027" customFormat="1" ht="12" hidden="1" x14ac:dyDescent="0.25">
      <c r="A17" s="1019"/>
      <c r="B17" s="1020"/>
      <c r="C17" s="1028"/>
      <c r="D17" s="1028"/>
      <c r="E17" s="1028" t="s">
        <v>131</v>
      </c>
      <c r="F17" s="1029" t="s">
        <v>132</v>
      </c>
      <c r="G17" s="1030"/>
      <c r="H17" s="1031"/>
      <c r="I17" s="1033"/>
      <c r="J17" s="1033"/>
      <c r="K17" s="1034"/>
      <c r="L17" s="1034"/>
      <c r="M17" s="1034"/>
      <c r="N17" s="1032"/>
      <c r="O17" s="1035"/>
    </row>
    <row r="18" spans="1:15" s="1006" customFormat="1" x14ac:dyDescent="0.3">
      <c r="A18" s="1036"/>
      <c r="B18" s="1473" t="s">
        <v>28</v>
      </c>
      <c r="C18" s="1473"/>
      <c r="D18" s="1473"/>
      <c r="E18" s="1473"/>
      <c r="F18" s="1474">
        <f>F15+1</f>
        <v>14</v>
      </c>
      <c r="G18" s="1475" t="s">
        <v>29</v>
      </c>
      <c r="H18" s="1476"/>
      <c r="I18" s="1477"/>
      <c r="J18" s="1477"/>
      <c r="K18" s="1478"/>
      <c r="L18" s="1478"/>
      <c r="M18" s="1478"/>
      <c r="N18" s="1479"/>
      <c r="O18" s="1480"/>
    </row>
    <row r="19" spans="1:15" s="1006" customFormat="1" x14ac:dyDescent="0.3">
      <c r="A19" s="1036"/>
      <c r="B19" s="1037" t="s">
        <v>30</v>
      </c>
      <c r="C19" s="1038"/>
      <c r="D19" s="1038"/>
      <c r="E19" s="1038"/>
      <c r="F19" s="1010">
        <f t="shared" si="2"/>
        <v>15</v>
      </c>
      <c r="G19" s="1039" t="s">
        <v>31</v>
      </c>
      <c r="H19" s="1040"/>
      <c r="I19" s="1042"/>
      <c r="J19" s="1042"/>
      <c r="K19" s="1043"/>
      <c r="L19" s="1043"/>
      <c r="M19" s="1043"/>
      <c r="N19" s="1041"/>
      <c r="O19" s="1044"/>
    </row>
    <row r="20" spans="1:15" s="1006" customFormat="1" x14ac:dyDescent="0.3">
      <c r="A20" s="1036"/>
      <c r="B20" s="1045" t="s">
        <v>32</v>
      </c>
      <c r="C20" s="1046"/>
      <c r="D20" s="1046"/>
      <c r="E20" s="1046"/>
      <c r="F20" s="1010">
        <f t="shared" si="2"/>
        <v>16</v>
      </c>
      <c r="G20" s="1047" t="s">
        <v>180</v>
      </c>
      <c r="H20" s="1040"/>
      <c r="I20" s="1042"/>
      <c r="J20" s="1042"/>
      <c r="K20" s="1043"/>
      <c r="L20" s="1043"/>
      <c r="M20" s="1043"/>
      <c r="N20" s="1041"/>
      <c r="O20" s="1044"/>
    </row>
    <row r="21" spans="1:15" s="1006" customFormat="1" x14ac:dyDescent="0.3">
      <c r="A21" s="1036"/>
      <c r="B21" s="1045" t="s">
        <v>36</v>
      </c>
      <c r="C21" s="1045"/>
      <c r="D21" s="1045"/>
      <c r="E21" s="1046"/>
      <c r="F21" s="1010">
        <f t="shared" si="2"/>
        <v>17</v>
      </c>
      <c r="G21" s="1048" t="s">
        <v>37</v>
      </c>
      <c r="H21" s="1040"/>
      <c r="I21" s="1042"/>
      <c r="J21" s="1042"/>
      <c r="K21" s="1043"/>
      <c r="L21" s="1043"/>
      <c r="M21" s="1043"/>
      <c r="N21" s="1041"/>
      <c r="O21" s="1044"/>
    </row>
    <row r="22" spans="1:15" s="1006" customFormat="1" x14ac:dyDescent="0.3">
      <c r="A22" s="1036"/>
      <c r="B22" s="1045" t="s">
        <v>171</v>
      </c>
      <c r="C22" s="1045"/>
      <c r="D22" s="1045"/>
      <c r="E22" s="1046"/>
      <c r="F22" s="1010">
        <f t="shared" si="2"/>
        <v>18</v>
      </c>
      <c r="G22" s="1048" t="s">
        <v>39</v>
      </c>
      <c r="H22" s="1040"/>
      <c r="I22" s="1042"/>
      <c r="J22" s="1042"/>
      <c r="K22" s="1043"/>
      <c r="L22" s="1043"/>
      <c r="M22" s="1043"/>
      <c r="N22" s="1041"/>
      <c r="O22" s="1044"/>
    </row>
    <row r="23" spans="1:15" s="1006" customFormat="1" x14ac:dyDescent="0.3">
      <c r="A23" s="1036"/>
      <c r="B23" s="1045" t="s">
        <v>40</v>
      </c>
      <c r="C23" s="1045"/>
      <c r="D23" s="1045"/>
      <c r="E23" s="1046"/>
      <c r="F23" s="1010">
        <f>F22+1</f>
        <v>19</v>
      </c>
      <c r="G23" s="1048" t="s">
        <v>41</v>
      </c>
      <c r="H23" s="1040"/>
      <c r="I23" s="1041"/>
      <c r="J23" s="1043"/>
      <c r="K23" s="1043"/>
      <c r="L23" s="1043"/>
      <c r="M23" s="1043"/>
      <c r="N23" s="1041"/>
      <c r="O23" s="1044"/>
    </row>
    <row r="24" spans="1:15" s="1006" customFormat="1" x14ac:dyDescent="0.3">
      <c r="A24" s="1036"/>
      <c r="B24" s="1045" t="s">
        <v>43</v>
      </c>
      <c r="C24" s="1045"/>
      <c r="D24" s="1045"/>
      <c r="E24" s="1046"/>
      <c r="F24" s="1010">
        <f t="shared" si="2"/>
        <v>20</v>
      </c>
      <c r="G24" s="1049" t="s">
        <v>217</v>
      </c>
      <c r="H24" s="1040"/>
      <c r="I24" s="1041"/>
      <c r="J24" s="1043"/>
      <c r="K24" s="1043"/>
      <c r="L24" s="1043"/>
      <c r="M24" s="1043"/>
      <c r="N24" s="1041"/>
      <c r="O24" s="1044"/>
    </row>
    <row r="25" spans="1:15" s="1006" customFormat="1" x14ac:dyDescent="0.3">
      <c r="A25" s="1036"/>
      <c r="B25" s="1045" t="s">
        <v>147</v>
      </c>
      <c r="C25" s="1045"/>
      <c r="D25" s="1045"/>
      <c r="E25" s="1046"/>
      <c r="F25" s="1010">
        <f t="shared" si="2"/>
        <v>21</v>
      </c>
      <c r="G25" s="1048" t="s">
        <v>192</v>
      </c>
      <c r="H25" s="1040"/>
      <c r="I25" s="1041"/>
      <c r="J25" s="1043"/>
      <c r="K25" s="1043"/>
      <c r="L25" s="1043"/>
      <c r="M25" s="1043"/>
      <c r="N25" s="1041"/>
      <c r="O25" s="1044"/>
    </row>
    <row r="26" spans="1:15" s="1006" customFormat="1" x14ac:dyDescent="0.3">
      <c r="A26" s="1036"/>
      <c r="B26" s="1045" t="s">
        <v>44</v>
      </c>
      <c r="C26" s="1045"/>
      <c r="D26" s="1045"/>
      <c r="E26" s="1046"/>
      <c r="F26" s="1010">
        <f t="shared" si="2"/>
        <v>22</v>
      </c>
      <c r="G26" s="1048" t="s">
        <v>45</v>
      </c>
      <c r="H26" s="1040"/>
      <c r="I26" s="1041"/>
      <c r="J26" s="1043"/>
      <c r="K26" s="1043"/>
      <c r="L26" s="1043"/>
      <c r="M26" s="1043"/>
      <c r="N26" s="1041"/>
      <c r="O26" s="1044"/>
    </row>
    <row r="27" spans="1:15" s="1006" customFormat="1" ht="14.4" thickBot="1" x14ac:dyDescent="0.35">
      <c r="A27" s="1036"/>
      <c r="B27" s="1037" t="s">
        <v>46</v>
      </c>
      <c r="C27" s="1037"/>
      <c r="D27" s="1037"/>
      <c r="E27" s="1038"/>
      <c r="F27" s="1010">
        <f t="shared" si="2"/>
        <v>23</v>
      </c>
      <c r="G27" s="1050" t="s">
        <v>47</v>
      </c>
      <c r="H27" s="1040"/>
      <c r="I27" s="1041"/>
      <c r="J27" s="1043"/>
      <c r="K27" s="1043"/>
      <c r="L27" s="1043"/>
      <c r="M27" s="1043"/>
      <c r="N27" s="1041"/>
      <c r="O27" s="1044"/>
    </row>
    <row r="28" spans="1:15" ht="14.4" thickBot="1" x14ac:dyDescent="0.35">
      <c r="A28" s="1051" t="s">
        <v>181</v>
      </c>
      <c r="B28" s="1052"/>
      <c r="C28" s="1052"/>
      <c r="D28" s="1052"/>
      <c r="E28" s="1052"/>
      <c r="F28" s="993">
        <f>F27+1</f>
        <v>24</v>
      </c>
      <c r="G28" s="1053"/>
      <c r="H28" s="994">
        <f>SUM(H29:H43)</f>
        <v>0</v>
      </c>
      <c r="I28" s="995">
        <f t="shared" ref="I28:O28" si="3">SUM(I29:I43)</f>
        <v>0</v>
      </c>
      <c r="J28" s="996">
        <f t="shared" si="3"/>
        <v>0</v>
      </c>
      <c r="K28" s="996">
        <f t="shared" si="3"/>
        <v>0</v>
      </c>
      <c r="L28" s="996">
        <f t="shared" si="3"/>
        <v>0</v>
      </c>
      <c r="M28" s="996">
        <f t="shared" si="3"/>
        <v>0</v>
      </c>
      <c r="N28" s="995">
        <f t="shared" si="3"/>
        <v>0</v>
      </c>
      <c r="O28" s="997">
        <f t="shared" si="3"/>
        <v>0</v>
      </c>
    </row>
    <row r="29" spans="1:15" s="1006" customFormat="1" x14ac:dyDescent="0.3">
      <c r="A29" s="1036" t="s">
        <v>14</v>
      </c>
      <c r="B29" s="1038" t="s">
        <v>49</v>
      </c>
      <c r="C29" s="1038"/>
      <c r="D29" s="1038"/>
      <c r="E29" s="1038"/>
      <c r="F29" s="1054">
        <f>F28+1</f>
        <v>25</v>
      </c>
      <c r="G29" s="1039" t="s">
        <v>50</v>
      </c>
      <c r="H29" s="1055"/>
      <c r="I29" s="1056"/>
      <c r="J29" s="1057"/>
      <c r="K29" s="1057"/>
      <c r="L29" s="1057"/>
      <c r="M29" s="1057"/>
      <c r="N29" s="1056"/>
      <c r="O29" s="1058"/>
    </row>
    <row r="30" spans="1:15" s="1006" customFormat="1" x14ac:dyDescent="0.3">
      <c r="A30" s="1036"/>
      <c r="B30" s="1037" t="s">
        <v>28</v>
      </c>
      <c r="C30" s="1037"/>
      <c r="D30" s="1037"/>
      <c r="E30" s="1038"/>
      <c r="F30" s="1054">
        <f>F29+1</f>
        <v>26</v>
      </c>
      <c r="G30" s="1050" t="s">
        <v>29</v>
      </c>
      <c r="H30" s="1040"/>
      <c r="I30" s="1059"/>
      <c r="J30" s="1060"/>
      <c r="K30" s="1060"/>
      <c r="L30" s="1060"/>
      <c r="M30" s="1060"/>
      <c r="N30" s="1059"/>
      <c r="O30" s="1061"/>
    </row>
    <row r="31" spans="1:15" s="1006" customFormat="1" x14ac:dyDescent="0.3">
      <c r="A31" s="1036"/>
      <c r="B31" s="1037" t="s">
        <v>30</v>
      </c>
      <c r="C31" s="1037"/>
      <c r="D31" s="1037"/>
      <c r="E31" s="1038"/>
      <c r="F31" s="1054">
        <f t="shared" ref="F31:F42" si="4">F30+1</f>
        <v>27</v>
      </c>
      <c r="G31" s="1050" t="s">
        <v>31</v>
      </c>
      <c r="H31" s="1040"/>
      <c r="I31" s="1059"/>
      <c r="J31" s="1060"/>
      <c r="K31" s="1060"/>
      <c r="L31" s="1060"/>
      <c r="M31" s="1060"/>
      <c r="N31" s="1059"/>
      <c r="O31" s="1061"/>
    </row>
    <row r="32" spans="1:15" s="1006" customFormat="1" x14ac:dyDescent="0.3">
      <c r="A32" s="1036"/>
      <c r="B32" s="1045" t="s">
        <v>32</v>
      </c>
      <c r="C32" s="1046"/>
      <c r="D32" s="1046"/>
      <c r="E32" s="1046"/>
      <c r="F32" s="1054">
        <f t="shared" si="4"/>
        <v>28</v>
      </c>
      <c r="G32" s="1047" t="s">
        <v>182</v>
      </c>
      <c r="H32" s="1040"/>
      <c r="I32" s="1059"/>
      <c r="J32" s="1060"/>
      <c r="K32" s="1060"/>
      <c r="L32" s="1060"/>
      <c r="M32" s="1060"/>
      <c r="N32" s="1059"/>
      <c r="O32" s="1061"/>
    </row>
    <row r="33" spans="1:15" s="1006" customFormat="1" x14ac:dyDescent="0.3">
      <c r="A33" s="1036"/>
      <c r="B33" s="1045" t="s">
        <v>51</v>
      </c>
      <c r="C33" s="1045"/>
      <c r="D33" s="1045"/>
      <c r="E33" s="1046"/>
      <c r="F33" s="1054">
        <f t="shared" si="4"/>
        <v>29</v>
      </c>
      <c r="G33" s="1048" t="s">
        <v>183</v>
      </c>
      <c r="H33" s="1040"/>
      <c r="I33" s="1059"/>
      <c r="J33" s="1060"/>
      <c r="K33" s="1060"/>
      <c r="L33" s="1060"/>
      <c r="M33" s="1060"/>
      <c r="N33" s="1059"/>
      <c r="O33" s="1061"/>
    </row>
    <row r="34" spans="1:15" s="1006" customFormat="1" x14ac:dyDescent="0.3">
      <c r="A34" s="1036"/>
      <c r="B34" s="1045" t="s">
        <v>36</v>
      </c>
      <c r="C34" s="1045"/>
      <c r="D34" s="1045"/>
      <c r="E34" s="1046"/>
      <c r="F34" s="1054">
        <f t="shared" si="4"/>
        <v>30</v>
      </c>
      <c r="G34" s="1048" t="s">
        <v>37</v>
      </c>
      <c r="H34" s="1040"/>
      <c r="I34" s="1059"/>
      <c r="J34" s="1060"/>
      <c r="K34" s="1060"/>
      <c r="L34" s="1060"/>
      <c r="M34" s="1060"/>
      <c r="N34" s="1059"/>
      <c r="O34" s="1061"/>
    </row>
    <row r="35" spans="1:15" s="1006" customFormat="1" x14ac:dyDescent="0.3">
      <c r="A35" s="1036"/>
      <c r="B35" s="1045" t="s">
        <v>171</v>
      </c>
      <c r="C35" s="1045"/>
      <c r="D35" s="1045"/>
      <c r="E35" s="1046"/>
      <c r="F35" s="1054">
        <f t="shared" si="4"/>
        <v>31</v>
      </c>
      <c r="G35" s="1048" t="s">
        <v>39</v>
      </c>
      <c r="H35" s="1040"/>
      <c r="I35" s="1059"/>
      <c r="J35" s="1060"/>
      <c r="K35" s="1060"/>
      <c r="L35" s="1060"/>
      <c r="M35" s="1060"/>
      <c r="N35" s="1059"/>
      <c r="O35" s="1061"/>
    </row>
    <row r="36" spans="1:15" s="1006" customFormat="1" x14ac:dyDescent="0.3">
      <c r="A36" s="1036"/>
      <c r="B36" s="1045" t="s">
        <v>53</v>
      </c>
      <c r="C36" s="1045"/>
      <c r="D36" s="1045"/>
      <c r="E36" s="1046"/>
      <c r="F36" s="1054">
        <f t="shared" si="4"/>
        <v>32</v>
      </c>
      <c r="G36" s="1048" t="s">
        <v>41</v>
      </c>
      <c r="H36" s="1040"/>
      <c r="I36" s="1059"/>
      <c r="J36" s="1060"/>
      <c r="K36" s="1060"/>
      <c r="L36" s="1060"/>
      <c r="M36" s="1060"/>
      <c r="N36" s="1059"/>
      <c r="O36" s="1061"/>
    </row>
    <row r="37" spans="1:15" s="1006" customFormat="1" x14ac:dyDescent="0.3">
      <c r="A37" s="1036"/>
      <c r="B37" s="1045" t="s">
        <v>134</v>
      </c>
      <c r="C37" s="1045"/>
      <c r="D37" s="1045"/>
      <c r="E37" s="1046"/>
      <c r="F37" s="1054">
        <f t="shared" si="4"/>
        <v>33</v>
      </c>
      <c r="G37" s="1048">
        <v>2112</v>
      </c>
      <c r="H37" s="1040"/>
      <c r="I37" s="1059"/>
      <c r="J37" s="1060"/>
      <c r="K37" s="1060"/>
      <c r="L37" s="1060"/>
      <c r="M37" s="1060"/>
      <c r="N37" s="1059"/>
      <c r="O37" s="1061"/>
    </row>
    <row r="38" spans="1:15" s="1006" customFormat="1" x14ac:dyDescent="0.3">
      <c r="A38" s="1036"/>
      <c r="B38" s="1045" t="s">
        <v>55</v>
      </c>
      <c r="C38" s="1045"/>
      <c r="D38" s="1045"/>
      <c r="E38" s="1046"/>
      <c r="F38" s="1054">
        <f t="shared" si="4"/>
        <v>34</v>
      </c>
      <c r="G38" s="1048" t="s">
        <v>216</v>
      </c>
      <c r="H38" s="1040"/>
      <c r="I38" s="1059"/>
      <c r="J38" s="1060"/>
      <c r="K38" s="1060"/>
      <c r="L38" s="1060"/>
      <c r="M38" s="1060"/>
      <c r="N38" s="1059"/>
      <c r="O38" s="1061"/>
    </row>
    <row r="39" spans="1:15" s="1006" customFormat="1" x14ac:dyDescent="0.3">
      <c r="A39" s="1036"/>
      <c r="B39" s="1045" t="s">
        <v>147</v>
      </c>
      <c r="C39" s="1045"/>
      <c r="D39" s="1045"/>
      <c r="E39" s="1046"/>
      <c r="F39" s="1054">
        <f t="shared" si="4"/>
        <v>35</v>
      </c>
      <c r="G39" s="1048" t="s">
        <v>192</v>
      </c>
      <c r="H39" s="1040"/>
      <c r="I39" s="1059"/>
      <c r="J39" s="1060"/>
      <c r="K39" s="1060"/>
      <c r="L39" s="1060"/>
      <c r="M39" s="1060"/>
      <c r="N39" s="1059"/>
      <c r="O39" s="1061"/>
    </row>
    <row r="40" spans="1:15" s="1006" customFormat="1" x14ac:dyDescent="0.3">
      <c r="A40" s="1036"/>
      <c r="B40" s="1045" t="s">
        <v>56</v>
      </c>
      <c r="C40" s="1045"/>
      <c r="D40" s="1045"/>
      <c r="E40" s="1046"/>
      <c r="F40" s="1054">
        <f t="shared" si="4"/>
        <v>36</v>
      </c>
      <c r="G40" s="1048" t="s">
        <v>45</v>
      </c>
      <c r="H40" s="1040"/>
      <c r="I40" s="1059"/>
      <c r="J40" s="1060"/>
      <c r="K40" s="1060"/>
      <c r="L40" s="1060"/>
      <c r="M40" s="1060"/>
      <c r="N40" s="1059"/>
      <c r="O40" s="1061"/>
    </row>
    <row r="41" spans="1:15" s="1006" customFormat="1" x14ac:dyDescent="0.3">
      <c r="A41" s="1036"/>
      <c r="B41" s="1045" t="s">
        <v>57</v>
      </c>
      <c r="C41" s="1045"/>
      <c r="D41" s="1045"/>
      <c r="E41" s="1046"/>
      <c r="F41" s="1054">
        <f t="shared" si="4"/>
        <v>37</v>
      </c>
      <c r="G41" s="1048" t="s">
        <v>149</v>
      </c>
      <c r="H41" s="1040"/>
      <c r="I41" s="1059"/>
      <c r="J41" s="1060"/>
      <c r="K41" s="1060"/>
      <c r="L41" s="1060"/>
      <c r="M41" s="1060"/>
      <c r="N41" s="1059"/>
      <c r="O41" s="1061"/>
    </row>
    <row r="42" spans="1:15" s="1006" customFormat="1" x14ac:dyDescent="0.3">
      <c r="A42" s="1036"/>
      <c r="B42" s="1045" t="s">
        <v>58</v>
      </c>
      <c r="C42" s="1045"/>
      <c r="D42" s="1045"/>
      <c r="E42" s="1046"/>
      <c r="F42" s="1054">
        <f t="shared" si="4"/>
        <v>38</v>
      </c>
      <c r="G42" s="1048" t="s">
        <v>135</v>
      </c>
      <c r="H42" s="1040"/>
      <c r="I42" s="1059"/>
      <c r="J42" s="1060"/>
      <c r="K42" s="1060"/>
      <c r="L42" s="1060"/>
      <c r="M42" s="1060"/>
      <c r="N42" s="1059"/>
      <c r="O42" s="1061"/>
    </row>
    <row r="43" spans="1:15" s="1006" customFormat="1" x14ac:dyDescent="0.3">
      <c r="A43" s="1062"/>
      <c r="B43" s="1063" t="s">
        <v>46</v>
      </c>
      <c r="C43" s="1063"/>
      <c r="D43" s="1063"/>
      <c r="E43" s="1063"/>
      <c r="F43" s="1064">
        <f>F42+1</f>
        <v>39</v>
      </c>
      <c r="G43" s="1065" t="s">
        <v>47</v>
      </c>
      <c r="H43" s="1066"/>
      <c r="I43" s="1067"/>
      <c r="J43" s="1068"/>
      <c r="K43" s="1068"/>
      <c r="L43" s="1068"/>
      <c r="M43" s="1068"/>
      <c r="N43" s="1067"/>
      <c r="O43" s="1069"/>
    </row>
    <row r="44" spans="1:15" s="1006" customFormat="1" ht="14.4" thickBot="1" x14ac:dyDescent="0.35">
      <c r="A44" s="1481" t="s">
        <v>175</v>
      </c>
      <c r="B44" s="1482"/>
      <c r="C44" s="1482"/>
      <c r="D44" s="1482"/>
      <c r="E44" s="1070"/>
      <c r="F44" s="1054">
        <f>F43+1</f>
        <v>40</v>
      </c>
      <c r="G44" s="1483"/>
      <c r="H44" s="1484">
        <f>H29+H33+H37+H41+H42+H43-H4-H27</f>
        <v>0</v>
      </c>
      <c r="I44" s="1485"/>
      <c r="J44" s="1486"/>
      <c r="K44" s="1486"/>
      <c r="L44" s="1486"/>
      <c r="M44" s="1486"/>
      <c r="N44" s="1485"/>
      <c r="O44" s="1487">
        <f>O29+O33+O37+O41+O42+O43-O4-O27</f>
        <v>0</v>
      </c>
    </row>
    <row r="45" spans="1:15" ht="14.4" thickBot="1" x14ac:dyDescent="0.35">
      <c r="A45" s="1051" t="s">
        <v>184</v>
      </c>
      <c r="B45" s="1052"/>
      <c r="C45" s="1052"/>
      <c r="D45" s="1052"/>
      <c r="E45" s="1052"/>
      <c r="F45" s="993">
        <f>F44+1</f>
        <v>41</v>
      </c>
      <c r="G45" s="1053"/>
      <c r="H45" s="994">
        <f t="shared" ref="H45:O45" si="5">H28-H3</f>
        <v>0</v>
      </c>
      <c r="I45" s="995">
        <f t="shared" si="5"/>
        <v>0</v>
      </c>
      <c r="J45" s="996">
        <f t="shared" si="5"/>
        <v>0</v>
      </c>
      <c r="K45" s="996">
        <f t="shared" si="5"/>
        <v>0</v>
      </c>
      <c r="L45" s="996">
        <f t="shared" si="5"/>
        <v>0</v>
      </c>
      <c r="M45" s="996">
        <f t="shared" si="5"/>
        <v>0</v>
      </c>
      <c r="N45" s="995">
        <f t="shared" si="5"/>
        <v>0</v>
      </c>
      <c r="O45" s="997">
        <f t="shared" si="5"/>
        <v>0</v>
      </c>
    </row>
    <row r="46" spans="1:15" x14ac:dyDescent="0.3">
      <c r="A46" s="1071" t="s">
        <v>61</v>
      </c>
      <c r="B46" s="1071"/>
      <c r="C46" s="1071"/>
      <c r="D46" s="1071"/>
      <c r="E46" s="1071"/>
      <c r="F46" s="1072"/>
      <c r="G46" s="1073" t="s">
        <v>62</v>
      </c>
    </row>
    <row r="47" spans="1:15" s="1071" customFormat="1" x14ac:dyDescent="0.3">
      <c r="F47" s="1072"/>
      <c r="G47" s="1073"/>
      <c r="H47" s="991"/>
      <c r="I47" s="1006"/>
      <c r="J47" s="1006"/>
      <c r="K47" s="1006"/>
      <c r="L47" s="1006"/>
      <c r="M47" s="1006"/>
      <c r="N47" s="1006"/>
    </row>
    <row r="48" spans="1:15" s="1071" customFormat="1" x14ac:dyDescent="0.3">
      <c r="A48" s="1074" t="s">
        <v>63</v>
      </c>
      <c r="F48" s="1072"/>
      <c r="G48" s="1073"/>
      <c r="H48" s="991"/>
      <c r="I48" s="1006"/>
      <c r="J48" s="1006"/>
      <c r="K48" s="1006"/>
      <c r="L48" s="1006"/>
      <c r="M48" s="1006"/>
      <c r="N48" s="1006"/>
    </row>
    <row r="49" spans="1:14" s="1071" customFormat="1" x14ac:dyDescent="0.3">
      <c r="A49" s="1074" t="s">
        <v>144</v>
      </c>
      <c r="F49" s="1072"/>
      <c r="G49" s="1073"/>
      <c r="H49" s="991"/>
      <c r="I49" s="1006"/>
      <c r="J49" s="1006"/>
      <c r="K49" s="1006"/>
      <c r="L49" s="1006"/>
      <c r="M49" s="1006"/>
      <c r="N49" s="1006"/>
    </row>
    <row r="50" spans="1:14" s="1071" customFormat="1" x14ac:dyDescent="0.3">
      <c r="A50" s="1074" t="s">
        <v>65</v>
      </c>
      <c r="F50" s="1072"/>
      <c r="G50" s="1073"/>
      <c r="H50" s="1488"/>
      <c r="I50" s="1006"/>
      <c r="J50" s="1006"/>
      <c r="K50" s="1006"/>
      <c r="L50" s="1006"/>
      <c r="M50" s="1006"/>
      <c r="N50" s="1006"/>
    </row>
    <row r="51" spans="1:14" s="1074" customFormat="1" x14ac:dyDescent="0.3">
      <c r="A51" s="1075" t="s">
        <v>185</v>
      </c>
      <c r="F51" s="1076"/>
      <c r="G51" s="1077"/>
      <c r="H51" s="1078"/>
      <c r="I51" s="1079"/>
      <c r="J51" s="1079"/>
      <c r="K51" s="1079"/>
      <c r="L51" s="1079"/>
      <c r="M51" s="1079"/>
      <c r="N51" s="1079"/>
    </row>
    <row r="52" spans="1:14" s="1074" customFormat="1" x14ac:dyDescent="0.3">
      <c r="A52" s="1074" t="s">
        <v>186</v>
      </c>
      <c r="F52" s="1076"/>
      <c r="G52" s="1077"/>
      <c r="H52" s="1078"/>
      <c r="I52" s="1079"/>
      <c r="J52" s="1079"/>
      <c r="K52" s="1079"/>
      <c r="L52" s="1079"/>
      <c r="M52" s="1079"/>
      <c r="N52" s="1079"/>
    </row>
    <row r="53" spans="1:14" s="1074" customFormat="1" x14ac:dyDescent="0.3">
      <c r="A53" s="1074" t="s">
        <v>187</v>
      </c>
      <c r="F53" s="1076"/>
      <c r="G53" s="1077"/>
      <c r="H53" s="1078"/>
      <c r="I53" s="1079"/>
      <c r="J53" s="1079"/>
      <c r="K53" s="1079"/>
      <c r="L53" s="1079"/>
      <c r="M53" s="1079"/>
      <c r="N53" s="1079"/>
    </row>
    <row r="54" spans="1:14" s="1071" customFormat="1" x14ac:dyDescent="0.3">
      <c r="A54" s="1074"/>
      <c r="B54" s="1074"/>
      <c r="C54" s="1074"/>
      <c r="D54" s="1074"/>
      <c r="E54" s="1074"/>
      <c r="F54" s="1072"/>
      <c r="G54" s="1073"/>
      <c r="H54" s="991"/>
      <c r="I54" s="1006"/>
      <c r="J54" s="1006"/>
      <c r="K54" s="1006"/>
      <c r="L54" s="1006"/>
      <c r="M54" s="1006"/>
      <c r="N54" s="1006"/>
    </row>
    <row r="55" spans="1:14" s="1071" customFormat="1" x14ac:dyDescent="0.3">
      <c r="A55" s="1074"/>
      <c r="B55" s="1074"/>
      <c r="C55" s="1074"/>
      <c r="D55" s="1074"/>
      <c r="E55" s="1074"/>
      <c r="F55" s="1072"/>
      <c r="G55" s="1073"/>
      <c r="H55" s="991"/>
      <c r="I55" s="1006"/>
      <c r="J55" s="1006"/>
      <c r="K55" s="1006"/>
      <c r="L55" s="1006"/>
      <c r="M55" s="1006"/>
      <c r="N55" s="1006"/>
    </row>
    <row r="56" spans="1:14" s="1071" customFormat="1" x14ac:dyDescent="0.3">
      <c r="A56" s="1074"/>
      <c r="B56" s="1074"/>
      <c r="C56" s="1074"/>
      <c r="D56" s="1074"/>
      <c r="E56" s="1074"/>
      <c r="F56" s="1072"/>
      <c r="G56" s="1073"/>
      <c r="H56" s="991"/>
      <c r="I56" s="1006"/>
      <c r="J56" s="1006"/>
      <c r="K56" s="1006"/>
      <c r="L56" s="1006"/>
      <c r="M56" s="1006"/>
      <c r="N56" s="1006"/>
    </row>
    <row r="57" spans="1:14" s="1071" customFormat="1" x14ac:dyDescent="0.3">
      <c r="A57" s="1074"/>
      <c r="B57" s="1074"/>
      <c r="C57" s="1074"/>
      <c r="D57" s="1074"/>
      <c r="E57" s="1074"/>
      <c r="F57" s="1072"/>
      <c r="G57" s="1073"/>
      <c r="H57" s="991"/>
      <c r="I57" s="1006"/>
      <c r="J57" s="1006"/>
      <c r="K57" s="1006"/>
      <c r="L57" s="1006"/>
      <c r="M57" s="1006"/>
      <c r="N57" s="1006"/>
    </row>
  </sheetData>
  <mergeCells count="3">
    <mergeCell ref="A1:D1"/>
    <mergeCell ref="J1:N1"/>
    <mergeCell ref="D2:E2"/>
  </mergeCells>
  <pageMargins left="0.51181102362204722" right="0.31496062992125984" top="0.27559055118110237" bottom="0.27559055118110237" header="0.15748031496062992" footer="0.19685039370078741"/>
  <pageSetup paperSize="9" scale="65" orientation="landscape" r:id="rId1"/>
  <headerFooter alignWithMargins="0">
    <oddFooter>&amp;C&amp;9 13&amp;R&amp;8Příloha 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Q50"/>
  <sheetViews>
    <sheetView workbookViewId="0">
      <selection activeCell="L15" sqref="L15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6" width="11.44140625" style="14" customWidth="1"/>
    <col min="7" max="7" width="11.109375" style="14" customWidth="1"/>
    <col min="8" max="8" width="11.5546875" style="146" customWidth="1"/>
    <col min="9" max="9" width="5.109375" hidden="1" customWidth="1"/>
    <col min="10" max="11" width="10.5546875" style="34" customWidth="1"/>
    <col min="12" max="12" width="10" style="235" customWidth="1"/>
    <col min="13" max="13" width="8" style="166" customWidth="1"/>
  </cols>
  <sheetData>
    <row r="1" spans="1:13" ht="15.75" customHeight="1" x14ac:dyDescent="0.3">
      <c r="A1" s="1620" t="s">
        <v>145</v>
      </c>
      <c r="B1" s="1598"/>
      <c r="C1" s="1598"/>
      <c r="D1" s="1599"/>
      <c r="E1" s="121"/>
      <c r="F1" s="129"/>
      <c r="G1" s="124"/>
      <c r="H1" s="139" t="s">
        <v>118</v>
      </c>
      <c r="I1" s="2" t="s">
        <v>1</v>
      </c>
      <c r="J1" s="41" t="s">
        <v>7</v>
      </c>
      <c r="K1" s="41" t="s">
        <v>115</v>
      </c>
      <c r="L1" s="41" t="s">
        <v>113</v>
      </c>
      <c r="M1" s="1621"/>
    </row>
    <row r="2" spans="1:13" s="7" customFormat="1" ht="13.8" thickBot="1" x14ac:dyDescent="0.3">
      <c r="A2" s="3" t="s">
        <v>109</v>
      </c>
      <c r="B2" s="4"/>
      <c r="C2" s="1600" t="s">
        <v>117</v>
      </c>
      <c r="D2" s="1601"/>
      <c r="E2" s="122" t="s">
        <v>5</v>
      </c>
      <c r="F2" s="135" t="s">
        <v>105</v>
      </c>
      <c r="G2" s="136" t="s">
        <v>27</v>
      </c>
      <c r="H2" s="140">
        <v>2011</v>
      </c>
      <c r="I2" s="6" t="s">
        <v>7</v>
      </c>
      <c r="J2" s="45">
        <v>2011</v>
      </c>
      <c r="K2" s="45">
        <v>2010</v>
      </c>
      <c r="L2" s="45">
        <v>2009</v>
      </c>
      <c r="M2" s="1621"/>
    </row>
    <row r="3" spans="1:13" ht="13.8" thickBot="1" x14ac:dyDescent="0.3">
      <c r="A3" s="8" t="s">
        <v>13</v>
      </c>
      <c r="B3" s="9"/>
      <c r="C3" s="9"/>
      <c r="D3" s="9"/>
      <c r="E3" s="93">
        <v>1</v>
      </c>
      <c r="F3" s="130" t="e">
        <f t="shared" ref="F3:L3" si="0">SUM(F5:F27)</f>
        <v>#REF!</v>
      </c>
      <c r="G3" s="125" t="e">
        <f t="shared" si="0"/>
        <v>#REF!</v>
      </c>
      <c r="H3" s="94" t="e">
        <f>SUM(H5:H27)</f>
        <v>#REF!</v>
      </c>
      <c r="I3" s="47">
        <f t="shared" si="0"/>
        <v>0</v>
      </c>
      <c r="J3" s="50" t="e">
        <f t="shared" si="0"/>
        <v>#REF!</v>
      </c>
      <c r="K3" s="50" t="e">
        <f>SUM(K5:K27)</f>
        <v>#REF!</v>
      </c>
      <c r="L3" s="50" t="e">
        <f t="shared" si="0"/>
        <v>#REF!</v>
      </c>
    </row>
    <row r="4" spans="1:13" s="14" customFormat="1" ht="12" x14ac:dyDescent="0.25">
      <c r="A4" s="11" t="s">
        <v>14</v>
      </c>
      <c r="B4" s="12" t="s">
        <v>15</v>
      </c>
      <c r="C4" s="12"/>
      <c r="D4" s="12"/>
      <c r="E4" s="123">
        <v>2</v>
      </c>
      <c r="F4" s="131">
        <f>SUM(F5:F15)</f>
        <v>0</v>
      </c>
      <c r="G4" s="51" t="e">
        <f>SUM(G5:G15)</f>
        <v>#REF!</v>
      </c>
      <c r="H4" s="141" t="e">
        <f>SUM(F4:G4)</f>
        <v>#REF!</v>
      </c>
      <c r="I4" s="51">
        <f>SUM(I5:I15)</f>
        <v>0</v>
      </c>
      <c r="J4" s="54">
        <f>'fak-skut.'!Q5+ostatni_skut!R5</f>
        <v>2112961.8855679231</v>
      </c>
      <c r="K4" s="54">
        <f>'fak-skut.'!R5+ostatni_skut!S5</f>
        <v>412959.36235056998</v>
      </c>
      <c r="L4" s="54" t="e">
        <f>'fak-skut.'!S5+ostatni_skut!T5</f>
        <v>#REF!</v>
      </c>
      <c r="M4" s="166"/>
    </row>
    <row r="5" spans="1:13" s="14" customFormat="1" ht="12" x14ac:dyDescent="0.25">
      <c r="A5" s="11"/>
      <c r="B5" s="15"/>
      <c r="C5" s="15" t="s">
        <v>16</v>
      </c>
      <c r="D5" s="16" t="s">
        <v>17</v>
      </c>
      <c r="E5" s="90">
        <v>3</v>
      </c>
      <c r="F5" s="132">
        <f>'fak-skut.'!O5</f>
        <v>0</v>
      </c>
      <c r="G5" s="126" t="e">
        <f>ostatni_skut!P5</f>
        <v>#REF!</v>
      </c>
      <c r="H5" s="418" t="e">
        <f t="shared" ref="H5:H27" si="1">SUM(F5:G5)</f>
        <v>#REF!</v>
      </c>
      <c r="I5" s="55"/>
      <c r="J5" s="86">
        <f>Celkem!H7</f>
        <v>2112961.8855679231</v>
      </c>
      <c r="K5" s="86">
        <f>'fak-skut.'!R5+ostatni_skut!S5</f>
        <v>412959.36235056998</v>
      </c>
      <c r="L5" s="86" t="e">
        <f>'fak-skut.'!S5+ostatni_skut!T5</f>
        <v>#REF!</v>
      </c>
      <c r="M5" s="166"/>
    </row>
    <row r="6" spans="1:13" s="14" customFormat="1" ht="12" x14ac:dyDescent="0.25">
      <c r="A6" s="11"/>
      <c r="B6" s="15"/>
      <c r="C6" s="15"/>
      <c r="D6" s="16" t="s">
        <v>18</v>
      </c>
      <c r="E6" s="90">
        <v>4</v>
      </c>
      <c r="F6" s="133">
        <f>'fak-skut.'!O6</f>
        <v>0</v>
      </c>
      <c r="G6" s="127" t="e">
        <f>ostatni_skut!P6</f>
        <v>#REF!</v>
      </c>
      <c r="H6" s="418" t="e">
        <f t="shared" si="1"/>
        <v>#REF!</v>
      </c>
      <c r="I6" s="55"/>
      <c r="J6" s="86">
        <f>Celkem!H8</f>
        <v>79081.672640000004</v>
      </c>
      <c r="K6" s="86">
        <f>'fak-skut.'!R6+ostatni_skut!S6</f>
        <v>20261.299817439998</v>
      </c>
      <c r="L6" s="86" t="e">
        <f>'fak-skut.'!S6+ostatni_skut!T6</f>
        <v>#REF!</v>
      </c>
      <c r="M6" s="166"/>
    </row>
    <row r="7" spans="1:13" s="14" customFormat="1" ht="12" x14ac:dyDescent="0.25">
      <c r="A7" s="11"/>
      <c r="B7" s="15"/>
      <c r="C7" s="15"/>
      <c r="D7" s="16" t="s">
        <v>19</v>
      </c>
      <c r="E7" s="90">
        <v>5</v>
      </c>
      <c r="F7" s="133">
        <f>'fak-skut.'!O7</f>
        <v>0</v>
      </c>
      <c r="G7" s="127" t="e">
        <f>ostatni_skut!P7</f>
        <v>#REF!</v>
      </c>
      <c r="H7" s="418" t="e">
        <f t="shared" si="1"/>
        <v>#REF!</v>
      </c>
      <c r="I7" s="55"/>
      <c r="J7" s="86">
        <f>Celkem!H9</f>
        <v>732470.15349694784</v>
      </c>
      <c r="K7" s="86">
        <f>'fak-skut.'!R7+ostatni_skut!S7</f>
        <v>144358.60217666999</v>
      </c>
      <c r="L7" s="86" t="e">
        <f>'fak-skut.'!S7+ostatni_skut!T7</f>
        <v>#REF!</v>
      </c>
      <c r="M7" s="166"/>
    </row>
    <row r="8" spans="1:13" s="14" customFormat="1" ht="12" x14ac:dyDescent="0.25">
      <c r="A8" s="11"/>
      <c r="B8" s="15"/>
      <c r="C8" s="15"/>
      <c r="D8" s="16" t="s">
        <v>20</v>
      </c>
      <c r="E8" s="90">
        <v>6</v>
      </c>
      <c r="F8" s="133">
        <f>'fak-skut.'!O8</f>
        <v>0</v>
      </c>
      <c r="G8" s="127" t="e">
        <f>ostatni_skut!P8</f>
        <v>#REF!</v>
      </c>
      <c r="H8" s="418" t="e">
        <f t="shared" si="1"/>
        <v>#REF!</v>
      </c>
      <c r="I8" s="55"/>
      <c r="J8" s="86">
        <f>Celkem!H10</f>
        <v>175618.25699999998</v>
      </c>
      <c r="K8" s="86">
        <f>'fak-skut.'!R8+ostatni_skut!S8</f>
        <v>52568.966397960008</v>
      </c>
      <c r="L8" s="86" t="e">
        <f>'fak-skut.'!S8+ostatni_skut!T8</f>
        <v>#REF!</v>
      </c>
      <c r="M8" s="166"/>
    </row>
    <row r="9" spans="1:13" s="14" customFormat="1" ht="12" x14ac:dyDescent="0.25">
      <c r="A9" s="11"/>
      <c r="B9" s="15"/>
      <c r="C9" s="15"/>
      <c r="D9" s="16" t="s">
        <v>21</v>
      </c>
      <c r="E9" s="90">
        <v>7</v>
      </c>
      <c r="F9" s="133">
        <f>'fak-skut.'!O9</f>
        <v>0</v>
      </c>
      <c r="G9" s="127" t="e">
        <f>ostatni_skut!P9</f>
        <v>#REF!</v>
      </c>
      <c r="H9" s="418" t="e">
        <f t="shared" si="1"/>
        <v>#REF!</v>
      </c>
      <c r="I9" s="55"/>
      <c r="J9" s="86">
        <f>Celkem!H11</f>
        <v>72783.942999999999</v>
      </c>
      <c r="K9" s="86">
        <f>'fak-skut.'!R9+ostatni_skut!S9</f>
        <v>19998.438606249998</v>
      </c>
      <c r="L9" s="86" t="e">
        <f>'fak-skut.'!S9+ostatni_skut!T9</f>
        <v>#REF!</v>
      </c>
      <c r="M9" s="166"/>
    </row>
    <row r="10" spans="1:13" s="14" customFormat="1" ht="12" x14ac:dyDescent="0.25">
      <c r="A10" s="11"/>
      <c r="B10" s="15"/>
      <c r="C10" s="15"/>
      <c r="D10" s="16" t="s">
        <v>22</v>
      </c>
      <c r="E10" s="90">
        <v>8</v>
      </c>
      <c r="F10" s="133">
        <f>'fak-skut.'!O10</f>
        <v>0</v>
      </c>
      <c r="G10" s="127" t="e">
        <f>ostatni_skut!P10</f>
        <v>#REF!</v>
      </c>
      <c r="H10" s="418" t="e">
        <f t="shared" si="1"/>
        <v>#REF!</v>
      </c>
      <c r="I10" s="55"/>
      <c r="J10" s="86">
        <f>Celkem!H12</f>
        <v>140830.08283</v>
      </c>
      <c r="K10" s="86">
        <f>'fak-skut.'!R10+ostatni_skut!S10</f>
        <v>52842.676733260007</v>
      </c>
      <c r="L10" s="86" t="e">
        <f>'fak-skut.'!S10+ostatni_skut!T10</f>
        <v>#REF!</v>
      </c>
      <c r="M10" s="166"/>
    </row>
    <row r="11" spans="1:13" s="14" customFormat="1" ht="12" x14ac:dyDescent="0.25">
      <c r="A11" s="11"/>
      <c r="B11" s="15"/>
      <c r="C11" s="15"/>
      <c r="D11" s="16" t="s">
        <v>23</v>
      </c>
      <c r="E11" s="90">
        <v>9</v>
      </c>
      <c r="F11" s="133">
        <f>'fak-skut.'!O11</f>
        <v>0</v>
      </c>
      <c r="G11" s="127" t="e">
        <f>ostatni_skut!P11</f>
        <v>#REF!</v>
      </c>
      <c r="H11" s="418" t="e">
        <f t="shared" si="1"/>
        <v>#REF!</v>
      </c>
      <c r="I11" s="55"/>
      <c r="J11" s="86">
        <f>Celkem!H13</f>
        <v>280340.53425999999</v>
      </c>
      <c r="K11" s="86">
        <f>'fak-skut.'!R11+ostatni_skut!S11</f>
        <v>106699.81189115999</v>
      </c>
      <c r="L11" s="86" t="e">
        <f>'fak-skut.'!S11+ostatni_skut!T11</f>
        <v>#REF!</v>
      </c>
      <c r="M11" s="166"/>
    </row>
    <row r="12" spans="1:13" s="14" customFormat="1" ht="12" x14ac:dyDescent="0.25">
      <c r="A12" s="11"/>
      <c r="B12" s="15"/>
      <c r="C12" s="15"/>
      <c r="D12" s="16" t="s">
        <v>24</v>
      </c>
      <c r="E12" s="90">
        <v>10</v>
      </c>
      <c r="F12" s="133">
        <f>'fak-skut.'!O12</f>
        <v>0</v>
      </c>
      <c r="G12" s="127" t="e">
        <f>ostatni_skut!P12</f>
        <v>#REF!</v>
      </c>
      <c r="H12" s="418" t="e">
        <f t="shared" si="1"/>
        <v>#REF!</v>
      </c>
      <c r="I12" s="55"/>
      <c r="J12" s="86">
        <f>Celkem!H14</f>
        <v>15443.49101</v>
      </c>
      <c r="K12" s="86">
        <f>'fak-skut.'!R12+ostatni_skut!S12</f>
        <v>1422.1864885999998</v>
      </c>
      <c r="L12" s="86" t="e">
        <f>'fak-skut.'!S12+ostatni_skut!T12</f>
        <v>#REF!</v>
      </c>
      <c r="M12" s="166"/>
    </row>
    <row r="13" spans="1:13" s="14" customFormat="1" ht="12" x14ac:dyDescent="0.25">
      <c r="A13" s="11"/>
      <c r="B13" s="15"/>
      <c r="C13" s="15"/>
      <c r="D13" s="16" t="s">
        <v>25</v>
      </c>
      <c r="E13" s="90">
        <v>11</v>
      </c>
      <c r="F13" s="133">
        <f>'fak-skut.'!O13</f>
        <v>0</v>
      </c>
      <c r="G13" s="127" t="e">
        <f>ostatni_skut!P13</f>
        <v>#REF!</v>
      </c>
      <c r="H13" s="418" t="e">
        <f t="shared" si="1"/>
        <v>#REF!</v>
      </c>
      <c r="I13" s="55"/>
      <c r="J13" s="86">
        <f>Celkem!H15</f>
        <v>641744.34712000005</v>
      </c>
      <c r="K13" s="86">
        <f>'fak-skut.'!R13+ostatni_skut!S13</f>
        <v>370406.26178541</v>
      </c>
      <c r="L13" s="86" t="e">
        <f>'fak-skut.'!S13+ostatni_skut!T13</f>
        <v>#REF!</v>
      </c>
      <c r="M13" s="166"/>
    </row>
    <row r="14" spans="1:13" s="14" customFormat="1" ht="12" x14ac:dyDescent="0.25">
      <c r="A14" s="11"/>
      <c r="B14" s="15"/>
      <c r="C14" s="15"/>
      <c r="D14" s="16" t="s">
        <v>26</v>
      </c>
      <c r="E14" s="90">
        <v>12</v>
      </c>
      <c r="F14" s="133">
        <f>'fak-skut.'!O14</f>
        <v>0</v>
      </c>
      <c r="G14" s="127" t="e">
        <f>ostatni_skut!P14</f>
        <v>#REF!</v>
      </c>
      <c r="H14" s="418" t="e">
        <f t="shared" si="1"/>
        <v>#REF!</v>
      </c>
      <c r="I14" s="55"/>
      <c r="J14" s="86">
        <f>Celkem!H16</f>
        <v>192559.772</v>
      </c>
      <c r="K14" s="86">
        <f>'fak-skut.'!R14+ostatni_skut!S14</f>
        <v>93425.984024969992</v>
      </c>
      <c r="L14" s="86" t="e">
        <f>'fak-skut.'!S14+ostatni_skut!T14</f>
        <v>#REF!</v>
      </c>
      <c r="M14" s="166"/>
    </row>
    <row r="15" spans="1:13" s="14" customFormat="1" ht="12" x14ac:dyDescent="0.25">
      <c r="A15" s="11"/>
      <c r="B15" s="15"/>
      <c r="C15" s="16"/>
      <c r="D15" s="16" t="s">
        <v>27</v>
      </c>
      <c r="E15" s="90">
        <v>13</v>
      </c>
      <c r="F15" s="133">
        <f>'fak-skut.'!O15</f>
        <v>0</v>
      </c>
      <c r="G15" s="127" t="e">
        <f>ostatni_skut!P15</f>
        <v>#REF!</v>
      </c>
      <c r="H15" s="418" t="e">
        <f t="shared" si="1"/>
        <v>#REF!</v>
      </c>
      <c r="I15" s="55"/>
      <c r="J15" s="86">
        <f>Celkem!H17</f>
        <v>296273.92163392913</v>
      </c>
      <c r="K15" s="86">
        <f>'fak-skut.'!R15+ostatni_skut!S15</f>
        <v>693.72211608998532</v>
      </c>
      <c r="L15" s="86" t="e">
        <f>'fak-skut.'!S15+ostatni_skut!T15</f>
        <v>#REF!</v>
      </c>
      <c r="M15" s="166"/>
    </row>
    <row r="16" spans="1:13" s="14" customFormat="1" ht="12" x14ac:dyDescent="0.25">
      <c r="A16" s="11"/>
      <c r="B16" s="18" t="s">
        <v>28</v>
      </c>
      <c r="C16" s="16"/>
      <c r="D16" s="16"/>
      <c r="E16" s="90">
        <v>14</v>
      </c>
      <c r="F16" s="277">
        <f>'fak-skut.'!O16</f>
        <v>0</v>
      </c>
      <c r="G16" s="80" t="e">
        <f>ostatni_skut!P16</f>
        <v>#REF!</v>
      </c>
      <c r="H16" s="418" t="e">
        <f t="shared" si="1"/>
        <v>#REF!</v>
      </c>
      <c r="I16" s="80"/>
      <c r="J16" s="65">
        <f>Celkem!H18</f>
        <v>225147</v>
      </c>
      <c r="K16" s="65">
        <f>'fak-skut.'!R16+ostatni_skut!S16</f>
        <v>213.53725000000003</v>
      </c>
      <c r="L16" s="65" t="e">
        <f>'fak-skut.'!S16+ostatni_skut!T16</f>
        <v>#REF!</v>
      </c>
      <c r="M16" s="166"/>
    </row>
    <row r="17" spans="1:13" s="14" customFormat="1" ht="12" x14ac:dyDescent="0.25">
      <c r="A17" s="11"/>
      <c r="B17" s="18" t="s">
        <v>30</v>
      </c>
      <c r="C17" s="16"/>
      <c r="D17" s="16"/>
      <c r="E17" s="90">
        <v>15</v>
      </c>
      <c r="F17" s="277">
        <f>'fak-skut.'!O17</f>
        <v>0</v>
      </c>
      <c r="G17" s="80" t="e">
        <f>ostatni_skut!P17</f>
        <v>#REF!</v>
      </c>
      <c r="H17" s="418" t="e">
        <f t="shared" si="1"/>
        <v>#REF!</v>
      </c>
      <c r="I17" s="80"/>
      <c r="J17" s="65">
        <f>Celkem!H19</f>
        <v>7614</v>
      </c>
      <c r="K17" s="65">
        <f>'fak-skut.'!R17+ostatni_skut!S17</f>
        <v>31378.333576000001</v>
      </c>
      <c r="L17" s="65" t="e">
        <f>'fak-skut.'!S17+ostatni_skut!T17</f>
        <v>#REF!</v>
      </c>
      <c r="M17" s="166"/>
    </row>
    <row r="18" spans="1:13" s="14" customFormat="1" ht="12" x14ac:dyDescent="0.25">
      <c r="A18" s="11"/>
      <c r="B18" s="19" t="s">
        <v>32</v>
      </c>
      <c r="C18" s="20"/>
      <c r="D18" s="20"/>
      <c r="E18" s="91">
        <v>16</v>
      </c>
      <c r="F18" s="277">
        <f>'fak-skut.'!O18</f>
        <v>0</v>
      </c>
      <c r="G18" s="80" t="e">
        <f>ostatni_skut!P18</f>
        <v>#REF!</v>
      </c>
      <c r="H18" s="418" t="e">
        <f t="shared" si="1"/>
        <v>#REF!</v>
      </c>
      <c r="I18" s="80"/>
      <c r="J18" s="65">
        <f>Celkem!H20</f>
        <v>343459.87899999996</v>
      </c>
      <c r="K18" s="65">
        <f>'fak-skut.'!R18+ostatni_skut!S18</f>
        <v>71668.428468240003</v>
      </c>
      <c r="L18" s="65" t="e">
        <f>'fak-skut.'!S18+ostatni_skut!T18</f>
        <v>#REF!</v>
      </c>
      <c r="M18" s="166"/>
    </row>
    <row r="19" spans="1:13" s="14" customFormat="1" ht="12" x14ac:dyDescent="0.25">
      <c r="A19" s="11"/>
      <c r="B19" s="19" t="s">
        <v>34</v>
      </c>
      <c r="C19" s="20"/>
      <c r="D19" s="20"/>
      <c r="E19" s="91">
        <v>17</v>
      </c>
      <c r="F19" s="277" t="e">
        <f>'fak-skut.'!O19</f>
        <v>#REF!</v>
      </c>
      <c r="G19" s="80" t="e">
        <f>ostatni_skut!P19</f>
        <v>#REF!</v>
      </c>
      <c r="H19" s="418" t="e">
        <f t="shared" si="1"/>
        <v>#REF!</v>
      </c>
      <c r="I19" s="80"/>
      <c r="J19" s="65" t="e">
        <f>Celkem!#REF!</f>
        <v>#REF!</v>
      </c>
      <c r="K19" s="65" t="e">
        <f>'fak-skut.'!R19+ostatni_skut!S19</f>
        <v>#REF!</v>
      </c>
      <c r="L19" s="65" t="e">
        <f>'fak-skut.'!S19+ostatni_skut!T19</f>
        <v>#REF!</v>
      </c>
      <c r="M19" s="166"/>
    </row>
    <row r="20" spans="1:13" s="14" customFormat="1" ht="12" x14ac:dyDescent="0.25">
      <c r="A20" s="11"/>
      <c r="B20" s="19" t="s">
        <v>36</v>
      </c>
      <c r="C20" s="19"/>
      <c r="D20" s="19"/>
      <c r="E20" s="91">
        <v>18</v>
      </c>
      <c r="F20" s="277">
        <f>'fak-skut.'!O20</f>
        <v>0</v>
      </c>
      <c r="G20" s="80" t="e">
        <f>ostatni_skut!P20</f>
        <v>#REF!</v>
      </c>
      <c r="H20" s="418" t="e">
        <f t="shared" si="1"/>
        <v>#REF!</v>
      </c>
      <c r="I20" s="80"/>
      <c r="J20" s="65">
        <f>Celkem!H21</f>
        <v>20687</v>
      </c>
      <c r="K20" s="65">
        <f>'fak-skut.'!R20+ostatni_skut!S20</f>
        <v>738.68628636999995</v>
      </c>
      <c r="L20" s="65" t="e">
        <f>'fak-skut.'!S20+ostatni_skut!T20</f>
        <v>#REF!</v>
      </c>
      <c r="M20" s="166"/>
    </row>
    <row r="21" spans="1:13" s="14" customFormat="1" ht="12" x14ac:dyDescent="0.25">
      <c r="A21" s="11"/>
      <c r="B21" s="19" t="s">
        <v>38</v>
      </c>
      <c r="C21" s="19"/>
      <c r="D21" s="19"/>
      <c r="E21" s="91">
        <v>19</v>
      </c>
      <c r="F21" s="277">
        <f>'fak-skut.'!O21</f>
        <v>0</v>
      </c>
      <c r="G21" s="80" t="e">
        <f>ostatni_skut!P21</f>
        <v>#REF!</v>
      </c>
      <c r="H21" s="418" t="e">
        <f t="shared" si="1"/>
        <v>#REF!</v>
      </c>
      <c r="I21" s="80"/>
      <c r="J21" s="65">
        <f>Celkem!H22</f>
        <v>79046.553</v>
      </c>
      <c r="K21" s="65">
        <f>'fak-skut.'!R21+ostatni_skut!S21</f>
        <v>23228.978097290001</v>
      </c>
      <c r="L21" s="65" t="e">
        <f>'fak-skut.'!S21+ostatni_skut!T21</f>
        <v>#REF!</v>
      </c>
      <c r="M21" s="166"/>
    </row>
    <row r="22" spans="1:13" s="14" customFormat="1" ht="12" x14ac:dyDescent="0.25">
      <c r="A22" s="11"/>
      <c r="B22" s="19" t="s">
        <v>40</v>
      </c>
      <c r="C22" s="19"/>
      <c r="D22" s="19"/>
      <c r="E22" s="91">
        <v>20</v>
      </c>
      <c r="F22" s="277">
        <f>'fak-skut.'!O22</f>
        <v>0</v>
      </c>
      <c r="G22" s="80" t="e">
        <f>ostatni_skut!P22</f>
        <v>#REF!</v>
      </c>
      <c r="H22" s="418" t="e">
        <f t="shared" si="1"/>
        <v>#REF!</v>
      </c>
      <c r="I22" s="80"/>
      <c r="J22" s="65">
        <f>Celkem!H23</f>
        <v>125976.30984</v>
      </c>
      <c r="K22" s="65" t="e">
        <f>'fak-skut.'!R22+ostatni_skut!S22</f>
        <v>#REF!</v>
      </c>
      <c r="L22" s="65" t="e">
        <f>'fak-skut.'!S22+ostatni_skut!T22</f>
        <v>#REF!</v>
      </c>
      <c r="M22" s="166"/>
    </row>
    <row r="23" spans="1:13" s="14" customFormat="1" ht="12" x14ac:dyDescent="0.25">
      <c r="A23" s="11"/>
      <c r="B23" s="19" t="s">
        <v>42</v>
      </c>
      <c r="C23" s="19"/>
      <c r="D23" s="19"/>
      <c r="E23" s="91">
        <v>21</v>
      </c>
      <c r="F23" s="277">
        <f>'fak-skut.'!O23</f>
        <v>0</v>
      </c>
      <c r="G23" s="80" t="e">
        <f>ostatni_skut!P23</f>
        <v>#REF!</v>
      </c>
      <c r="H23" s="418" t="e">
        <f t="shared" si="1"/>
        <v>#REF!</v>
      </c>
      <c r="I23" s="80"/>
      <c r="J23" s="65" t="e">
        <f>Celkem!#REF!</f>
        <v>#REF!</v>
      </c>
      <c r="K23" s="65" t="e">
        <f>'fak-skut.'!R23+ostatni_skut!S23</f>
        <v>#REF!</v>
      </c>
      <c r="L23" s="65" t="e">
        <f>'fak-skut.'!S23+ostatni_skut!T23</f>
        <v>#REF!</v>
      </c>
      <c r="M23" s="166"/>
    </row>
    <row r="24" spans="1:13" s="14" customFormat="1" ht="12" x14ac:dyDescent="0.25">
      <c r="A24" s="11"/>
      <c r="B24" s="19" t="s">
        <v>43</v>
      </c>
      <c r="C24" s="19"/>
      <c r="D24" s="19"/>
      <c r="E24" s="91">
        <v>22</v>
      </c>
      <c r="F24" s="277">
        <f>'fak-skut.'!O24</f>
        <v>0</v>
      </c>
      <c r="G24" s="80" t="e">
        <f>ostatni_skut!P24</f>
        <v>#REF!</v>
      </c>
      <c r="H24" s="418" t="e">
        <f t="shared" si="1"/>
        <v>#REF!</v>
      </c>
      <c r="I24" s="80"/>
      <c r="J24" s="65">
        <f>Celkem!H24</f>
        <v>966327.55008000007</v>
      </c>
      <c r="K24" s="65">
        <f>'fak-skut.'!R24+ostatni_skut!S24</f>
        <v>133807.21958456998</v>
      </c>
      <c r="L24" s="65" t="e">
        <f>'fak-skut.'!S24+ostatni_skut!T24</f>
        <v>#REF!</v>
      </c>
      <c r="M24" s="166"/>
    </row>
    <row r="25" spans="1:13" s="14" customFormat="1" ht="12" x14ac:dyDescent="0.25">
      <c r="A25" s="11"/>
      <c r="B25" s="19" t="s">
        <v>136</v>
      </c>
      <c r="C25" s="19"/>
      <c r="D25" s="19"/>
      <c r="E25" s="91">
        <v>23</v>
      </c>
      <c r="F25" s="277" t="e">
        <f>'fak-skut.'!O25</f>
        <v>#REF!</v>
      </c>
      <c r="G25" s="80" t="e">
        <f>ostatni_skut!P25</f>
        <v>#REF!</v>
      </c>
      <c r="H25" s="418" t="e">
        <f t="shared" si="1"/>
        <v>#REF!</v>
      </c>
      <c r="I25" s="80"/>
      <c r="J25" s="65">
        <f>Celkem!H25</f>
        <v>645533.19206999999</v>
      </c>
      <c r="K25" s="65" t="e">
        <f>'fak-skut.'!R25+ostatni_skut!S25</f>
        <v>#REF!</v>
      </c>
      <c r="L25" s="65" t="e">
        <f>'fak-skut.'!S25+ostatni_skut!T25</f>
        <v>#REF!</v>
      </c>
      <c r="M25" s="166"/>
    </row>
    <row r="26" spans="1:13" s="14" customFormat="1" ht="12" x14ac:dyDescent="0.25">
      <c r="A26" s="11"/>
      <c r="B26" s="19" t="s">
        <v>44</v>
      </c>
      <c r="C26" s="19"/>
      <c r="D26" s="19"/>
      <c r="E26" s="91">
        <v>24</v>
      </c>
      <c r="F26" s="277">
        <f>'fak-skut.'!O26</f>
        <v>0</v>
      </c>
      <c r="G26" s="80" t="e">
        <f>ostatni_skut!P26</f>
        <v>#REF!</v>
      </c>
      <c r="H26" s="418" t="e">
        <f t="shared" si="1"/>
        <v>#REF!</v>
      </c>
      <c r="I26" s="80"/>
      <c r="J26" s="65">
        <f>Celkem!H26</f>
        <v>234240.19238999998</v>
      </c>
      <c r="K26" s="65">
        <f>'fak-skut.'!R26+ostatni_skut!S26</f>
        <v>203054.48223771001</v>
      </c>
      <c r="L26" s="65" t="e">
        <f>'fak-skut.'!S26+ostatni_skut!T26</f>
        <v>#REF!</v>
      </c>
      <c r="M26" s="166"/>
    </row>
    <row r="27" spans="1:13" s="14" customFormat="1" ht="12.6" thickBot="1" x14ac:dyDescent="0.3">
      <c r="A27" s="11"/>
      <c r="B27" s="18" t="s">
        <v>46</v>
      </c>
      <c r="C27" s="18"/>
      <c r="D27" s="18"/>
      <c r="E27" s="90">
        <v>25</v>
      </c>
      <c r="F27" s="277">
        <f>'fak-skut.'!O27</f>
        <v>0</v>
      </c>
      <c r="G27" s="80" t="e">
        <f>ostatni_skut!P27</f>
        <v>#REF!</v>
      </c>
      <c r="H27" s="419" t="e">
        <f t="shared" si="1"/>
        <v>#REF!</v>
      </c>
      <c r="I27" s="80"/>
      <c r="J27" s="65">
        <f>Celkem!H27</f>
        <v>139033.17660000001</v>
      </c>
      <c r="K27" s="65">
        <f>'fak-skut.'!R27+ostatni_skut!S27</f>
        <v>104998.24466472</v>
      </c>
      <c r="L27" s="65" t="e">
        <f>'fak-skut.'!S27+ostatni_skut!T27</f>
        <v>#REF!</v>
      </c>
      <c r="M27" s="166"/>
    </row>
    <row r="28" spans="1:13" ht="13.8" thickBot="1" x14ac:dyDescent="0.3">
      <c r="A28" s="22" t="s">
        <v>48</v>
      </c>
      <c r="B28" s="23"/>
      <c r="C28" s="23"/>
      <c r="D28" s="23"/>
      <c r="E28" s="93">
        <v>26</v>
      </c>
      <c r="F28" s="99" t="e">
        <f t="shared" ref="F28:L28" si="2">SUM(F29:F45)</f>
        <v>#REF!</v>
      </c>
      <c r="G28" s="94" t="e">
        <f t="shared" si="2"/>
        <v>#REF!</v>
      </c>
      <c r="H28" s="180" t="e">
        <f t="shared" si="2"/>
        <v>#REF!</v>
      </c>
      <c r="I28" s="94">
        <f t="shared" si="2"/>
        <v>0</v>
      </c>
      <c r="J28" s="50" t="e">
        <f t="shared" si="2"/>
        <v>#REF!</v>
      </c>
      <c r="K28" s="50" t="e">
        <f t="shared" si="2"/>
        <v>#REF!</v>
      </c>
      <c r="L28" s="50" t="e">
        <f t="shared" si="2"/>
        <v>#REF!</v>
      </c>
    </row>
    <row r="29" spans="1:13" s="14" customFormat="1" ht="12" x14ac:dyDescent="0.25">
      <c r="A29" s="11" t="s">
        <v>14</v>
      </c>
      <c r="B29" s="16" t="s">
        <v>49</v>
      </c>
      <c r="C29" s="16"/>
      <c r="D29" s="16"/>
      <c r="E29" s="90">
        <v>27</v>
      </c>
      <c r="F29" s="277">
        <f>'fak-skut.'!O29</f>
        <v>0</v>
      </c>
      <c r="G29" s="80" t="e">
        <f>ostatni_skut!P29</f>
        <v>#REF!</v>
      </c>
      <c r="H29" s="278" t="e">
        <f>SUM(F29:G29)</f>
        <v>#REF!</v>
      </c>
      <c r="I29" s="181"/>
      <c r="J29" s="65">
        <f>Celkem!H29</f>
        <v>2304788.4000000004</v>
      </c>
      <c r="K29" s="65">
        <f>'fak-skut.'!R29+ostatni_skut!S29</f>
        <v>514307.43818731001</v>
      </c>
      <c r="L29" s="65" t="e">
        <f>'fak-skut.'!S29+ostatni_skut!T29</f>
        <v>#REF!</v>
      </c>
      <c r="M29" s="166"/>
    </row>
    <row r="30" spans="1:13" s="14" customFormat="1" ht="12" x14ac:dyDescent="0.25">
      <c r="A30" s="11"/>
      <c r="B30" s="18" t="s">
        <v>28</v>
      </c>
      <c r="C30" s="18"/>
      <c r="D30" s="18"/>
      <c r="E30" s="90">
        <v>28</v>
      </c>
      <c r="F30" s="277">
        <f>'fak-skut.'!O30</f>
        <v>0</v>
      </c>
      <c r="G30" s="80" t="e">
        <f>ostatni_skut!P30</f>
        <v>#REF!</v>
      </c>
      <c r="H30" s="278" t="e">
        <f t="shared" ref="H30:H45" si="3">SUM(F30:G30)</f>
        <v>#REF!</v>
      </c>
      <c r="I30" s="182"/>
      <c r="J30" s="65">
        <f>Celkem!H30</f>
        <v>225147</v>
      </c>
      <c r="K30" s="65">
        <f>'fak-skut.'!R30+ostatni_skut!S30</f>
        <v>213.53725000000003</v>
      </c>
      <c r="L30" s="65" t="e">
        <f>'fak-skut.'!S30+ostatni_skut!T30</f>
        <v>#REF!</v>
      </c>
      <c r="M30" s="166"/>
    </row>
    <row r="31" spans="1:13" s="14" customFormat="1" ht="12" x14ac:dyDescent="0.25">
      <c r="A31" s="11"/>
      <c r="B31" s="18" t="s">
        <v>30</v>
      </c>
      <c r="C31" s="18"/>
      <c r="D31" s="18"/>
      <c r="E31" s="90">
        <v>29</v>
      </c>
      <c r="F31" s="277">
        <f>'fak-skut.'!O31</f>
        <v>0</v>
      </c>
      <c r="G31" s="80" t="e">
        <f>ostatni_skut!P31</f>
        <v>#REF!</v>
      </c>
      <c r="H31" s="278" t="e">
        <f t="shared" si="3"/>
        <v>#REF!</v>
      </c>
      <c r="I31" s="182"/>
      <c r="J31" s="65">
        <f>Celkem!H31</f>
        <v>7614</v>
      </c>
      <c r="K31" s="65">
        <f>'fak-skut.'!R31+ostatni_skut!S31</f>
        <v>31378.333576000001</v>
      </c>
      <c r="L31" s="65" t="e">
        <f>'fak-skut.'!S31+ostatni_skut!T31</f>
        <v>#REF!</v>
      </c>
      <c r="M31" s="166"/>
    </row>
    <row r="32" spans="1:13" s="14" customFormat="1" ht="12" x14ac:dyDescent="0.25">
      <c r="A32" s="11"/>
      <c r="B32" s="19" t="s">
        <v>32</v>
      </c>
      <c r="C32" s="20"/>
      <c r="D32" s="20"/>
      <c r="E32" s="91">
        <v>30</v>
      </c>
      <c r="F32" s="277">
        <f>'fak-skut.'!O32</f>
        <v>0</v>
      </c>
      <c r="G32" s="80" t="e">
        <f>ostatni_skut!P32</f>
        <v>#REF!</v>
      </c>
      <c r="H32" s="278" t="e">
        <f t="shared" si="3"/>
        <v>#REF!</v>
      </c>
      <c r="I32" s="182"/>
      <c r="J32" s="65">
        <f>Celkem!H32</f>
        <v>343459.87899999996</v>
      </c>
      <c r="K32" s="65">
        <f>'fak-skut.'!R32+ostatni_skut!S32</f>
        <v>71668.599118240003</v>
      </c>
      <c r="L32" s="65" t="e">
        <f>'fak-skut.'!S32+ostatni_skut!T32</f>
        <v>#REF!</v>
      </c>
      <c r="M32" s="166"/>
    </row>
    <row r="33" spans="1:13" s="14" customFormat="1" ht="12" x14ac:dyDescent="0.25">
      <c r="A33" s="11"/>
      <c r="B33" s="19" t="s">
        <v>34</v>
      </c>
      <c r="C33" s="19"/>
      <c r="D33" s="19"/>
      <c r="E33" s="91">
        <v>31</v>
      </c>
      <c r="F33" s="277" t="e">
        <f>'fak-skut.'!O33</f>
        <v>#REF!</v>
      </c>
      <c r="G33" s="80" t="e">
        <f>ostatni_skut!P33</f>
        <v>#REF!</v>
      </c>
      <c r="H33" s="278" t="e">
        <f t="shared" si="3"/>
        <v>#REF!</v>
      </c>
      <c r="I33" s="182"/>
      <c r="J33" s="65" t="e">
        <f>Celkem!#REF!</f>
        <v>#REF!</v>
      </c>
      <c r="K33" s="65" t="e">
        <f>'fak-skut.'!R33+ostatni_skut!S33</f>
        <v>#REF!</v>
      </c>
      <c r="L33" s="65" t="e">
        <f>'fak-skut.'!S33+ostatni_skut!T33</f>
        <v>#REF!</v>
      </c>
      <c r="M33" s="166"/>
    </row>
    <row r="34" spans="1:13" s="14" customFormat="1" ht="12" x14ac:dyDescent="0.25">
      <c r="A34" s="11"/>
      <c r="B34" s="19" t="s">
        <v>51</v>
      </c>
      <c r="C34" s="19"/>
      <c r="D34" s="19"/>
      <c r="E34" s="91">
        <v>32</v>
      </c>
      <c r="F34" s="277">
        <f>'fak-skut.'!O34</f>
        <v>0</v>
      </c>
      <c r="G34" s="80" t="e">
        <f>ostatni_skut!P34</f>
        <v>#REF!</v>
      </c>
      <c r="H34" s="278" t="e">
        <f t="shared" si="3"/>
        <v>#REF!</v>
      </c>
      <c r="I34" s="182"/>
      <c r="J34" s="65">
        <f>Celkem!H33</f>
        <v>98308</v>
      </c>
      <c r="K34" s="65">
        <f>'fak-skut.'!R34+ostatni_skut!S34</f>
        <v>97695</v>
      </c>
      <c r="L34" s="65" t="e">
        <f>'fak-skut.'!S34+ostatni_skut!T34</f>
        <v>#REF!</v>
      </c>
      <c r="M34" s="166"/>
    </row>
    <row r="35" spans="1:13" s="14" customFormat="1" ht="12" x14ac:dyDescent="0.25">
      <c r="A35" s="11"/>
      <c r="B35" s="19" t="s">
        <v>36</v>
      </c>
      <c r="C35" s="19"/>
      <c r="D35" s="19"/>
      <c r="E35" s="91">
        <v>33</v>
      </c>
      <c r="F35" s="277">
        <f>'fak-skut.'!O35</f>
        <v>0</v>
      </c>
      <c r="G35" s="80" t="e">
        <f>ostatni_skut!P35</f>
        <v>#REF!</v>
      </c>
      <c r="H35" s="278" t="e">
        <f t="shared" si="3"/>
        <v>#REF!</v>
      </c>
      <c r="I35" s="182"/>
      <c r="J35" s="65">
        <f>Celkem!H34</f>
        <v>20687</v>
      </c>
      <c r="K35" s="65">
        <f>'fak-skut.'!R35+ostatni_skut!S35</f>
        <v>738.68628636999995</v>
      </c>
      <c r="L35" s="65" t="e">
        <f>'fak-skut.'!S35+ostatni_skut!T35</f>
        <v>#REF!</v>
      </c>
      <c r="M35" s="166"/>
    </row>
    <row r="36" spans="1:13" s="14" customFormat="1" ht="12" x14ac:dyDescent="0.25">
      <c r="A36" s="11"/>
      <c r="B36" s="19" t="s">
        <v>38</v>
      </c>
      <c r="C36" s="19"/>
      <c r="D36" s="19"/>
      <c r="E36" s="91">
        <v>34</v>
      </c>
      <c r="F36" s="277">
        <f>'fak-skut.'!O36</f>
        <v>0</v>
      </c>
      <c r="G36" s="80" t="e">
        <f>ostatni_skut!P36</f>
        <v>#REF!</v>
      </c>
      <c r="H36" s="278" t="e">
        <f t="shared" si="3"/>
        <v>#REF!</v>
      </c>
      <c r="I36" s="182"/>
      <c r="J36" s="65">
        <f>Celkem!H35</f>
        <v>79045.553</v>
      </c>
      <c r="K36" s="65">
        <f>'fak-skut.'!R36+ostatni_skut!S36</f>
        <v>23228.978097290001</v>
      </c>
      <c r="L36" s="65" t="e">
        <f>'fak-skut.'!S36+ostatni_skut!T36</f>
        <v>#REF!</v>
      </c>
      <c r="M36" s="166"/>
    </row>
    <row r="37" spans="1:13" s="14" customFormat="1" ht="12" x14ac:dyDescent="0.25">
      <c r="A37" s="11"/>
      <c r="B37" s="19" t="s">
        <v>53</v>
      </c>
      <c r="C37" s="19"/>
      <c r="D37" s="19"/>
      <c r="E37" s="91">
        <v>35</v>
      </c>
      <c r="F37" s="277">
        <f>'fak-skut.'!O37</f>
        <v>0</v>
      </c>
      <c r="G37" s="80" t="e">
        <f>ostatni_skut!P37</f>
        <v>#REF!</v>
      </c>
      <c r="H37" s="278" t="e">
        <f t="shared" si="3"/>
        <v>#REF!</v>
      </c>
      <c r="I37" s="182"/>
      <c r="J37" s="65">
        <f>Celkem!H36</f>
        <v>125976.30984</v>
      </c>
      <c r="K37" s="65">
        <f>'fak-skut.'!R37+ostatni_skut!S37</f>
        <v>133220.71787393</v>
      </c>
      <c r="L37" s="65" t="e">
        <f>'fak-skut.'!S37+ostatni_skut!T37</f>
        <v>#REF!</v>
      </c>
      <c r="M37" s="166"/>
    </row>
    <row r="38" spans="1:13" s="14" customFormat="1" ht="12" x14ac:dyDescent="0.25">
      <c r="A38" s="11"/>
      <c r="B38" s="19" t="s">
        <v>128</v>
      </c>
      <c r="C38" s="19"/>
      <c r="D38" s="19"/>
      <c r="E38" s="91">
        <v>36</v>
      </c>
      <c r="F38" s="277">
        <f>'fak-skut.'!O38</f>
        <v>0</v>
      </c>
      <c r="G38" s="80" t="e">
        <f>ostatni_skut!P38</f>
        <v>#REF!</v>
      </c>
      <c r="H38" s="278" t="e">
        <f t="shared" si="3"/>
        <v>#REF!</v>
      </c>
      <c r="I38" s="182"/>
      <c r="J38" s="65">
        <f>Celkem!H37</f>
        <v>909629.02082999994</v>
      </c>
      <c r="K38" s="65">
        <f>'fak-skut.'!R38+ostatni_skut!S38</f>
        <v>147008.41614702001</v>
      </c>
      <c r="L38" s="65" t="e">
        <f>'fak-skut.'!S38+ostatni_skut!T38</f>
        <v>#REF!</v>
      </c>
      <c r="M38" s="166"/>
    </row>
    <row r="39" spans="1:13" s="14" customFormat="1" ht="12" x14ac:dyDescent="0.25">
      <c r="A39" s="11"/>
      <c r="B39" s="19" t="s">
        <v>54</v>
      </c>
      <c r="C39" s="19"/>
      <c r="D39" s="19"/>
      <c r="E39" s="91">
        <v>37</v>
      </c>
      <c r="F39" s="277">
        <f>'fak-skut.'!O39</f>
        <v>0</v>
      </c>
      <c r="G39" s="80" t="e">
        <f>ostatni_skut!P39</f>
        <v>#REF!</v>
      </c>
      <c r="H39" s="278" t="e">
        <f t="shared" si="3"/>
        <v>#REF!</v>
      </c>
      <c r="I39" s="182"/>
      <c r="J39" s="65" t="e">
        <f>Celkem!#REF!</f>
        <v>#REF!</v>
      </c>
      <c r="K39" s="65" t="e">
        <f>'fak-skut.'!R39+ostatni_skut!S39</f>
        <v>#REF!</v>
      </c>
      <c r="L39" s="65" t="e">
        <f>'fak-skut.'!S39+ostatni_skut!T39</f>
        <v>#REF!</v>
      </c>
      <c r="M39" s="166"/>
    </row>
    <row r="40" spans="1:13" s="14" customFormat="1" ht="12" x14ac:dyDescent="0.25">
      <c r="A40" s="11"/>
      <c r="B40" s="19" t="s">
        <v>55</v>
      </c>
      <c r="C40" s="19"/>
      <c r="D40" s="19"/>
      <c r="E40" s="91">
        <v>38</v>
      </c>
      <c r="F40" s="277">
        <f>'fak-skut.'!O40</f>
        <v>0</v>
      </c>
      <c r="G40" s="80" t="e">
        <f>ostatni_skut!P40</f>
        <v>#REF!</v>
      </c>
      <c r="H40" s="278" t="e">
        <f t="shared" si="3"/>
        <v>#REF!</v>
      </c>
      <c r="I40" s="182"/>
      <c r="J40" s="65">
        <f>Celkem!H38</f>
        <v>966327.55008000007</v>
      </c>
      <c r="K40" s="65">
        <f>'fak-skut.'!R40+ostatni_skut!S40</f>
        <v>333681.74462457001</v>
      </c>
      <c r="L40" s="65" t="e">
        <f>'fak-skut.'!S40+ostatni_skut!T40</f>
        <v>#REF!</v>
      </c>
      <c r="M40" s="166"/>
    </row>
    <row r="41" spans="1:13" s="14" customFormat="1" ht="12" x14ac:dyDescent="0.25">
      <c r="A41" s="11"/>
      <c r="B41" s="19" t="s">
        <v>136</v>
      </c>
      <c r="C41" s="19"/>
      <c r="D41" s="19"/>
      <c r="E41" s="91">
        <v>39</v>
      </c>
      <c r="F41" s="277" t="e">
        <f>'fak-skut.'!O41</f>
        <v>#REF!</v>
      </c>
      <c r="G41" s="80" t="e">
        <f>ostatni_skut!P41</f>
        <v>#REF!</v>
      </c>
      <c r="H41" s="278" t="e">
        <f t="shared" si="3"/>
        <v>#REF!</v>
      </c>
      <c r="I41" s="182"/>
      <c r="J41" s="65">
        <f>Celkem!H39</f>
        <v>645533.19206999999</v>
      </c>
      <c r="K41" s="65" t="e">
        <f>'fak-skut.'!R41+ostatni_skut!S41</f>
        <v>#REF!</v>
      </c>
      <c r="L41" s="65" t="e">
        <f>'fak-skut.'!S41+ostatni_skut!T41</f>
        <v>#REF!</v>
      </c>
      <c r="M41" s="166"/>
    </row>
    <row r="42" spans="1:13" s="14" customFormat="1" ht="12" x14ac:dyDescent="0.25">
      <c r="A42" s="11"/>
      <c r="B42" s="19" t="s">
        <v>56</v>
      </c>
      <c r="C42" s="19"/>
      <c r="D42" s="19"/>
      <c r="E42" s="91">
        <v>40</v>
      </c>
      <c r="F42" s="277">
        <f>'fak-skut.'!O42</f>
        <v>0</v>
      </c>
      <c r="G42" s="80" t="e">
        <f>ostatni_skut!P42</f>
        <v>#REF!</v>
      </c>
      <c r="H42" s="278" t="e">
        <f t="shared" si="3"/>
        <v>#REF!</v>
      </c>
      <c r="I42" s="182"/>
      <c r="J42" s="65">
        <f>Celkem!H40</f>
        <v>234240.19238999998</v>
      </c>
      <c r="K42" s="65">
        <f>'fak-skut.'!R42+ostatni_skut!S42</f>
        <v>105056.23987770999</v>
      </c>
      <c r="L42" s="65" t="e">
        <f>'fak-skut.'!S42+ostatni_skut!T42</f>
        <v>#REF!</v>
      </c>
      <c r="M42" s="166"/>
    </row>
    <row r="43" spans="1:13" s="14" customFormat="1" ht="12" x14ac:dyDescent="0.25">
      <c r="A43" s="11"/>
      <c r="B43" s="19" t="s">
        <v>57</v>
      </c>
      <c r="C43" s="19"/>
      <c r="D43" s="19"/>
      <c r="E43" s="91">
        <v>41</v>
      </c>
      <c r="F43" s="277">
        <f>'fak-skut.'!O43</f>
        <v>0</v>
      </c>
      <c r="G43" s="80" t="e">
        <f>ostatni_skut!P43</f>
        <v>#REF!</v>
      </c>
      <c r="H43" s="278" t="e">
        <f t="shared" si="3"/>
        <v>#REF!</v>
      </c>
      <c r="I43" s="182"/>
      <c r="J43" s="65">
        <f>Celkem!H41</f>
        <v>1020621.936882</v>
      </c>
      <c r="K43" s="65">
        <f>'fak-skut.'!R43+ostatni_skut!S43</f>
        <v>468715.30848727003</v>
      </c>
      <c r="L43" s="65" t="e">
        <f>'fak-skut.'!S43+ostatni_skut!T43</f>
        <v>#REF!</v>
      </c>
      <c r="M43" s="166"/>
    </row>
    <row r="44" spans="1:13" s="14" customFormat="1" ht="12" x14ac:dyDescent="0.25">
      <c r="A44" s="11"/>
      <c r="B44" s="19" t="s">
        <v>58</v>
      </c>
      <c r="C44" s="19"/>
      <c r="D44" s="19"/>
      <c r="E44" s="91">
        <v>42</v>
      </c>
      <c r="F44" s="277">
        <f>'fak-skut.'!O44</f>
        <v>0</v>
      </c>
      <c r="G44" s="80" t="e">
        <f>ostatni_skut!P44</f>
        <v>#REF!</v>
      </c>
      <c r="H44" s="278" t="e">
        <f t="shared" si="3"/>
        <v>#REF!</v>
      </c>
      <c r="I44" s="182"/>
      <c r="J44" s="65">
        <f>Celkem!H42</f>
        <v>432520.84100000001</v>
      </c>
      <c r="K44" s="65">
        <f>'fak-skut.'!R44+ostatni_skut!S44</f>
        <v>47027.307702879996</v>
      </c>
      <c r="L44" s="65" t="e">
        <f>'fak-skut.'!S44+ostatni_skut!T44</f>
        <v>#REF!</v>
      </c>
      <c r="M44" s="166"/>
    </row>
    <row r="45" spans="1:13" s="14" customFormat="1" ht="12" x14ac:dyDescent="0.25">
      <c r="A45" s="24"/>
      <c r="B45" s="25" t="s">
        <v>46</v>
      </c>
      <c r="C45" s="25"/>
      <c r="D45" s="25"/>
      <c r="E45" s="92">
        <v>43</v>
      </c>
      <c r="F45" s="279">
        <f>'fak-skut.'!O45</f>
        <v>0</v>
      </c>
      <c r="G45" s="280" t="e">
        <f>ostatni_skut!P45</f>
        <v>#REF!</v>
      </c>
      <c r="H45" s="421" t="e">
        <f t="shared" si="3"/>
        <v>#REF!</v>
      </c>
      <c r="I45" s="183"/>
      <c r="J45" s="67">
        <f>Celkem!H43</f>
        <v>165304.41809950001</v>
      </c>
      <c r="K45" s="67">
        <f>'fak-skut.'!R45+ostatni_skut!S45</f>
        <v>109572.07841592999</v>
      </c>
      <c r="L45" s="67" t="e">
        <f>'fak-skut.'!S45+ostatni_skut!T45</f>
        <v>#REF!</v>
      </c>
      <c r="M45" s="166"/>
    </row>
    <row r="46" spans="1:13" s="14" customFormat="1" ht="12.6" thickBot="1" x14ac:dyDescent="0.3">
      <c r="A46" s="27" t="s">
        <v>59</v>
      </c>
      <c r="B46" s="28"/>
      <c r="C46" s="28"/>
      <c r="D46" s="28"/>
      <c r="E46" s="90">
        <v>44</v>
      </c>
      <c r="F46" s="137">
        <f>F29+F34+F38+F43+F44+F45-F4-F27</f>
        <v>0</v>
      </c>
      <c r="G46" s="68" t="e">
        <f>G29+G34+G38+G43+G44+G45-G4-G27</f>
        <v>#REF!</v>
      </c>
      <c r="H46" s="422" t="e">
        <f>H29+H34+H38+H43+H44+H45-H4-H27</f>
        <v>#REF!</v>
      </c>
      <c r="I46" s="145">
        <f>I29+I34+I38+I43+I44+I45-I4-I27</f>
        <v>0</v>
      </c>
      <c r="J46" s="70">
        <f>J29+J34+J38+J43+J44+J45-J4-J27</f>
        <v>2679177.5546435779</v>
      </c>
      <c r="K46" s="194">
        <f>'fak-skut.'!R46+ostatni_skut!S46</f>
        <v>50056.516927310622</v>
      </c>
      <c r="L46" s="194" t="e">
        <f>'fak-skut.'!S46+ostatni_skut!T46</f>
        <v>#REF!</v>
      </c>
      <c r="M46" s="166"/>
    </row>
    <row r="47" spans="1:13" ht="13.8" thickBot="1" x14ac:dyDescent="0.3">
      <c r="A47" s="22" t="s">
        <v>60</v>
      </c>
      <c r="B47" s="23"/>
      <c r="C47" s="23"/>
      <c r="D47" s="23"/>
      <c r="E47" s="93">
        <v>45</v>
      </c>
      <c r="F47" s="130" t="e">
        <f t="shared" ref="F47:L47" si="4">F28-F3</f>
        <v>#REF!</v>
      </c>
      <c r="G47" s="125" t="e">
        <f t="shared" si="4"/>
        <v>#REF!</v>
      </c>
      <c r="H47" s="94" t="e">
        <f t="shared" si="4"/>
        <v>#REF!</v>
      </c>
      <c r="I47" s="47">
        <f t="shared" si="4"/>
        <v>0</v>
      </c>
      <c r="J47" s="50" t="e">
        <f t="shared" si="4"/>
        <v>#REF!</v>
      </c>
      <c r="K47" s="50" t="e">
        <f t="shared" si="4"/>
        <v>#REF!</v>
      </c>
      <c r="L47" s="50" t="e">
        <f t="shared" si="4"/>
        <v>#REF!</v>
      </c>
    </row>
    <row r="48" spans="1:13" s="29" customFormat="1" ht="9" customHeight="1" x14ac:dyDescent="0.25">
      <c r="E48" s="30"/>
      <c r="F48" s="14"/>
      <c r="G48" s="14"/>
      <c r="H48" s="146"/>
      <c r="J48" s="34"/>
      <c r="K48" s="34"/>
      <c r="L48" s="235"/>
      <c r="M48" s="166"/>
    </row>
    <row r="49" spans="1:17" s="29" customFormat="1" ht="12" x14ac:dyDescent="0.25">
      <c r="D49" s="29" t="s">
        <v>127</v>
      </c>
      <c r="E49" s="30"/>
      <c r="F49" s="289" t="e">
        <f>'fak-skut.'!O49</f>
        <v>#REF!</v>
      </c>
      <c r="G49" s="289" t="e">
        <f>ostatni_skut!P49</f>
        <v>#REF!</v>
      </c>
      <c r="H49" s="290" t="e">
        <f>SUM(F49:G49)</f>
        <v>#REF!</v>
      </c>
      <c r="J49" s="34"/>
      <c r="K49" s="153" t="e">
        <f>'fak-skut.'!R49+ostatni_skut!S49</f>
        <v>#REF!</v>
      </c>
      <c r="L49" s="235"/>
      <c r="M49" s="166"/>
    </row>
    <row r="50" spans="1:17" s="29" customFormat="1" ht="10.199999999999999" x14ac:dyDescent="0.2">
      <c r="A50" s="31" t="s">
        <v>126</v>
      </c>
      <c r="E50" s="30"/>
      <c r="F50" s="34"/>
      <c r="G50" s="34"/>
      <c r="H50" s="82" t="e">
        <f>'fak-skut.'!O51+ostatni_skut!P51</f>
        <v>#REF!</v>
      </c>
      <c r="I50" s="34"/>
      <c r="J50" s="149"/>
      <c r="K50" s="149"/>
      <c r="L50" s="235"/>
      <c r="M50" s="166"/>
      <c r="O50" s="34"/>
      <c r="Q50" s="34"/>
    </row>
  </sheetData>
  <mergeCells count="3">
    <mergeCell ref="A1:D1"/>
    <mergeCell ref="C2:D2"/>
    <mergeCell ref="M1:M2"/>
  </mergeCells>
  <phoneticPr fontId="0" type="noConversion"/>
  <printOptions horizontalCentered="1" verticalCentered="1"/>
  <pageMargins left="0.6692913385826772" right="0.47244094488188981" top="0.68" bottom="0.35433070866141736" header="0.19685039370078741" footer="0.27559055118110237"/>
  <pageSetup paperSize="9" scale="8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3:AA48"/>
  <sheetViews>
    <sheetView showGridLines="0" zoomScaleNormal="100" workbookViewId="0">
      <pane ySplit="5" topLeftCell="A6" activePane="bottomLeft" state="frozen"/>
      <selection activeCell="Q5" sqref="Q5"/>
      <selection pane="bottomLeft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6" width="7.88671875" style="34" bestFit="1" customWidth="1"/>
    <col min="7" max="9" width="7.44140625" style="34" customWidth="1"/>
    <col min="10" max="10" width="9" style="34" customWidth="1"/>
    <col min="11" max="14" width="7.44140625" style="34" customWidth="1"/>
    <col min="15" max="15" width="8.88671875" style="34" customWidth="1"/>
    <col min="16" max="16" width="8.109375" style="34" customWidth="1"/>
    <col min="17" max="17" width="8.44140625" style="34" customWidth="1"/>
    <col min="18" max="23" width="6.5546875" style="34" customWidth="1"/>
    <col min="24" max="24" width="9.109375" style="46" customWidth="1"/>
    <col min="26" max="26" width="9.109375" bestFit="1" customWidth="1"/>
  </cols>
  <sheetData>
    <row r="3" spans="1:26" ht="15.75" customHeight="1" x14ac:dyDescent="0.3">
      <c r="A3" s="1595" t="s">
        <v>203</v>
      </c>
      <c r="B3" s="1589"/>
      <c r="C3" s="1589"/>
      <c r="D3" s="1590"/>
      <c r="E3" s="1383"/>
      <c r="F3" s="1371" t="s">
        <v>86</v>
      </c>
      <c r="G3" s="1336" t="s">
        <v>205</v>
      </c>
      <c r="H3" s="1336" t="s">
        <v>98</v>
      </c>
      <c r="I3" s="1336" t="s">
        <v>99</v>
      </c>
      <c r="J3" s="1336" t="s">
        <v>100</v>
      </c>
      <c r="K3" s="1336" t="s">
        <v>87</v>
      </c>
      <c r="L3" s="1336" t="s">
        <v>101</v>
      </c>
      <c r="M3" s="1336" t="s">
        <v>102</v>
      </c>
      <c r="N3" s="1336" t="s">
        <v>103</v>
      </c>
      <c r="O3" s="1355" t="s">
        <v>104</v>
      </c>
      <c r="P3" s="1336" t="s">
        <v>7</v>
      </c>
      <c r="Q3" s="1299" t="s">
        <v>2</v>
      </c>
      <c r="R3" s="1594" t="s">
        <v>3</v>
      </c>
      <c r="S3" s="1594"/>
      <c r="T3" s="1594"/>
      <c r="U3" s="1594"/>
      <c r="V3" s="1594"/>
      <c r="W3" s="1594"/>
      <c r="X3" s="1594"/>
      <c r="Y3" s="1398" t="s">
        <v>4</v>
      </c>
    </row>
    <row r="4" spans="1:26" s="7" customFormat="1" x14ac:dyDescent="0.25">
      <c r="A4" s="1373" t="s">
        <v>109</v>
      </c>
      <c r="B4" s="1349"/>
      <c r="C4" s="1591" t="s">
        <v>106</v>
      </c>
      <c r="D4" s="1592"/>
      <c r="E4" s="1384" t="s">
        <v>5</v>
      </c>
      <c r="F4" s="1374">
        <v>11</v>
      </c>
      <c r="G4" s="1359">
        <v>16</v>
      </c>
      <c r="H4" s="1359">
        <v>21</v>
      </c>
      <c r="I4" s="1359">
        <v>22</v>
      </c>
      <c r="J4" s="1359">
        <v>23</v>
      </c>
      <c r="K4" s="1359">
        <v>31</v>
      </c>
      <c r="L4" s="1359">
        <v>33</v>
      </c>
      <c r="M4" s="1359">
        <v>41</v>
      </c>
      <c r="N4" s="1359">
        <v>51</v>
      </c>
      <c r="O4" s="1418">
        <v>56</v>
      </c>
      <c r="P4" s="1359" t="s">
        <v>97</v>
      </c>
      <c r="Q4" s="1354" t="s">
        <v>8</v>
      </c>
      <c r="R4" s="1395" t="s">
        <v>9</v>
      </c>
      <c r="S4" s="1346" t="s">
        <v>10</v>
      </c>
      <c r="T4" s="1346" t="s">
        <v>11</v>
      </c>
      <c r="U4" s="1347" t="s">
        <v>166</v>
      </c>
      <c r="V4" s="1346" t="s">
        <v>108</v>
      </c>
      <c r="W4" s="1346" t="s">
        <v>12</v>
      </c>
      <c r="X4" s="1396" t="s">
        <v>176</v>
      </c>
      <c r="Y4" s="1399">
        <v>2020</v>
      </c>
    </row>
    <row r="5" spans="1:26" x14ac:dyDescent="0.25">
      <c r="A5" s="1323" t="s">
        <v>172</v>
      </c>
      <c r="B5" s="1324"/>
      <c r="C5" s="1324"/>
      <c r="D5" s="1324"/>
      <c r="E5" s="1325">
        <v>1</v>
      </c>
      <c r="F5" s="1365">
        <f>SUM(F7:F27)</f>
        <v>1030315.5060618002</v>
      </c>
      <c r="G5" s="1361">
        <f>SUM(G7:G27)</f>
        <v>115276.54</v>
      </c>
      <c r="H5" s="1361">
        <f t="shared" ref="H5:Y5" si="0">SUM(H7:H27)</f>
        <v>744610</v>
      </c>
      <c r="I5" s="1361">
        <f t="shared" si="0"/>
        <v>242744</v>
      </c>
      <c r="J5" s="1361">
        <f t="shared" si="0"/>
        <v>373811.87200000003</v>
      </c>
      <c r="K5" s="1361">
        <f>SUM(K7:K27)</f>
        <v>1610720.7814199999</v>
      </c>
      <c r="L5" s="1361">
        <f t="shared" si="0"/>
        <v>374948</v>
      </c>
      <c r="M5" s="1361">
        <f t="shared" si="0"/>
        <v>418437</v>
      </c>
      <c r="N5" s="1361">
        <f t="shared" si="0"/>
        <v>153006.1</v>
      </c>
      <c r="O5" s="1419">
        <f t="shared" si="0"/>
        <v>268330</v>
      </c>
      <c r="P5" s="1361">
        <f t="shared" si="0"/>
        <v>5332199.7994817989</v>
      </c>
      <c r="Q5" s="1377">
        <f>SUM(Q7:Q27)</f>
        <v>4846843.3710618</v>
      </c>
      <c r="R5" s="1378">
        <f t="shared" si="0"/>
        <v>177966.84100000001</v>
      </c>
      <c r="S5" s="1379">
        <f t="shared" si="0"/>
        <v>228342.58742</v>
      </c>
      <c r="T5" s="1379">
        <f t="shared" si="0"/>
        <v>5895</v>
      </c>
      <c r="U5" s="1379">
        <f t="shared" si="0"/>
        <v>0</v>
      </c>
      <c r="V5" s="1379">
        <f t="shared" si="0"/>
        <v>15796</v>
      </c>
      <c r="W5" s="1379">
        <f t="shared" si="0"/>
        <v>57356</v>
      </c>
      <c r="X5" s="1380">
        <f>SUM(X7:X27)</f>
        <v>0</v>
      </c>
      <c r="Y5" s="1400">
        <f t="shared" si="0"/>
        <v>4954103.7408499997</v>
      </c>
      <c r="Z5" s="153"/>
    </row>
    <row r="6" spans="1:26" s="14" customFormat="1" ht="11.4" x14ac:dyDescent="0.2">
      <c r="A6" s="1300" t="s">
        <v>14</v>
      </c>
      <c r="B6" s="16" t="s">
        <v>15</v>
      </c>
      <c r="C6" s="16"/>
      <c r="D6" s="16"/>
      <c r="E6" s="1385">
        <v>2</v>
      </c>
      <c r="F6" s="1375">
        <f>SUM(F7:F17)</f>
        <v>629776.42646180012</v>
      </c>
      <c r="G6" s="1376">
        <f>SUM(G7:G17)</f>
        <v>101377.54</v>
      </c>
      <c r="H6" s="1376">
        <f t="shared" ref="H6:Y6" si="1">SUM(H7:H17)</f>
        <v>498095</v>
      </c>
      <c r="I6" s="1376">
        <f t="shared" si="1"/>
        <v>194860</v>
      </c>
      <c r="J6" s="1376">
        <f t="shared" si="1"/>
        <v>259884.45</v>
      </c>
      <c r="K6" s="1376">
        <f t="shared" si="1"/>
        <v>756655.01303999999</v>
      </c>
      <c r="L6" s="1376">
        <f t="shared" si="1"/>
        <v>262292</v>
      </c>
      <c r="M6" s="1376">
        <f t="shared" si="1"/>
        <v>322900</v>
      </c>
      <c r="N6" s="1376">
        <f t="shared" si="1"/>
        <v>123979.917</v>
      </c>
      <c r="O6" s="1420">
        <f t="shared" si="1"/>
        <v>194106</v>
      </c>
      <c r="P6" s="1376">
        <f t="shared" si="1"/>
        <v>3343926.3465017998</v>
      </c>
      <c r="Q6" s="1376">
        <f t="shared" si="1"/>
        <v>3069034.9924618001</v>
      </c>
      <c r="R6" s="1376">
        <f t="shared" si="1"/>
        <v>177966.84100000001</v>
      </c>
      <c r="S6" s="1376">
        <f t="shared" si="1"/>
        <v>17877.513039999998</v>
      </c>
      <c r="T6" s="1376">
        <f t="shared" si="1"/>
        <v>5895</v>
      </c>
      <c r="U6" s="1376">
        <f>SUM(U7:U17)</f>
        <v>0</v>
      </c>
      <c r="V6" s="1376">
        <f>SUM(V7:V17)</f>
        <v>15796</v>
      </c>
      <c r="W6" s="1376">
        <f t="shared" si="1"/>
        <v>57356</v>
      </c>
      <c r="X6" s="1376">
        <f>SUM(X7:X17)</f>
        <v>0</v>
      </c>
      <c r="Y6" s="1401">
        <f t="shared" si="1"/>
        <v>3188204.6583799999</v>
      </c>
    </row>
    <row r="7" spans="1:26" s="40" customFormat="1" ht="11.4" x14ac:dyDescent="0.2">
      <c r="A7" s="1372"/>
      <c r="B7" s="15"/>
      <c r="C7" s="15" t="s">
        <v>16</v>
      </c>
      <c r="D7" s="16" t="s">
        <v>17</v>
      </c>
      <c r="E7" s="1385">
        <v>3</v>
      </c>
      <c r="F7" s="138">
        <f>LF!F7</f>
        <v>320098.40419660002</v>
      </c>
      <c r="G7" s="113">
        <f>FaF!F7</f>
        <v>46046.157270029667</v>
      </c>
      <c r="H7" s="113">
        <f>FF!F7</f>
        <v>254546</v>
      </c>
      <c r="I7" s="113">
        <f>PrF!F7</f>
        <v>107000</v>
      </c>
      <c r="J7" s="113">
        <f>FSS!F7</f>
        <v>140000</v>
      </c>
      <c r="K7" s="113">
        <f>PřF!F7</f>
        <v>355000</v>
      </c>
      <c r="L7" s="113">
        <f>FI!F7</f>
        <v>149484</v>
      </c>
      <c r="M7" s="113">
        <f>PdF!F7</f>
        <v>171000</v>
      </c>
      <c r="N7" s="113">
        <f>FSpS!F7</f>
        <v>55841.430576070903</v>
      </c>
      <c r="O7" s="1421">
        <f>ESF!F7</f>
        <v>100000</v>
      </c>
      <c r="P7" s="113">
        <f t="shared" ref="P7:P27" si="2">SUM(F7:O7)</f>
        <v>1699015.9920427005</v>
      </c>
      <c r="Q7" s="113">
        <f>LF!G7+FaF!G7+FF!G7+PrF!G7+FSS!G7+PřF!G7+FI!G7+PdF!G7+FSpS!G7+ESF!G7</f>
        <v>1596545.9920427005</v>
      </c>
      <c r="R7" s="113">
        <f>LF!H7+FaF!H7+FF!H7+PrF!H7+FSS!H7+PřF!H7+FI!H7+PdF!H7+FSpS!H7+ESF!H7</f>
        <v>92281</v>
      </c>
      <c r="S7" s="113">
        <f>LF!I7+FaF!I7+FF!I7+PrF!I7+FSS!I7+PřF!I7+FI!I7+PdF!I7+FSpS!I7+ESF!I7</f>
        <v>6280</v>
      </c>
      <c r="T7" s="113">
        <f>LF!J7+FaF!J7+FF!J7+PrF!J7+FSS!J7+PřF!J7+FI!J7+PdF!J7+FSpS!J7+ESF!J7</f>
        <v>3909</v>
      </c>
      <c r="U7" s="113">
        <f>LF!K7+FaF!K7+FF!K7+PrF!K7+FSS!K7+PřF!K7+FI!K7+PdF!K7+FSpS!K7+ESF!K7</f>
        <v>0</v>
      </c>
      <c r="V7" s="113">
        <f>LF!L7+FaF!L7+FF!L7+PrF!L7+FSS!L7+PřF!L7+FI!L7+PdF!L7+FSpS!L7+ESF!L7</f>
        <v>0</v>
      </c>
      <c r="W7" s="113">
        <f>LF!M7+FaF!M7+FF!M7+PrF!M7+FSS!M7+PřF!M7+FI!M7+PdF!M7+FSpS!M7+ESF!M7</f>
        <v>0</v>
      </c>
      <c r="X7" s="113">
        <f>LF!N7+FaF!N7+FF!N7+PrF!N7+FSS!N7+PřF!N7+FI!N7+PdF!N7+FSpS!N7+ESF!N7</f>
        <v>0</v>
      </c>
      <c r="Y7" s="1402">
        <f>fak!S7</f>
        <v>1586419.3005700002</v>
      </c>
    </row>
    <row r="8" spans="1:26" s="40" customFormat="1" ht="11.4" x14ac:dyDescent="0.2">
      <c r="A8" s="1372"/>
      <c r="B8" s="15"/>
      <c r="C8" s="15"/>
      <c r="D8" s="16" t="s">
        <v>18</v>
      </c>
      <c r="E8" s="1385">
        <v>4</v>
      </c>
      <c r="F8" s="138">
        <f>LF!F8</f>
        <v>16845.672640000001</v>
      </c>
      <c r="G8" s="113">
        <f>FaF!F8</f>
        <v>840</v>
      </c>
      <c r="H8" s="113">
        <f>FF!F8</f>
        <v>12000</v>
      </c>
      <c r="I8" s="113">
        <f>PrF!F8</f>
        <v>3700</v>
      </c>
      <c r="J8" s="113">
        <f>FSS!F8</f>
        <v>4000</v>
      </c>
      <c r="K8" s="113">
        <f>PřF!F8</f>
        <v>8000</v>
      </c>
      <c r="L8" s="113">
        <f>FI!F8</f>
        <v>7109</v>
      </c>
      <c r="M8" s="113">
        <f>PdF!F8</f>
        <v>6000</v>
      </c>
      <c r="N8" s="113">
        <f>FSpS!F8</f>
        <v>4250</v>
      </c>
      <c r="O8" s="1421">
        <f>ESF!F8</f>
        <v>3500</v>
      </c>
      <c r="P8" s="113">
        <f t="shared" si="2"/>
        <v>66244.672640000004</v>
      </c>
      <c r="Q8" s="113">
        <f>LF!G8+FaF!G8+FF!G8+PrF!G8+FSS!G8+PřF!G8+FI!G8+PdF!G8+FSpS!G8+ESF!G8</f>
        <v>63517.672640000004</v>
      </c>
      <c r="R8" s="113">
        <f>LF!H8+FaF!H8+FF!H8+PrF!H8+FSS!H8+PřF!H8+FI!H8+PdF!H8+FSpS!H8+ESF!H8</f>
        <v>2000</v>
      </c>
      <c r="S8" s="113">
        <f>LF!I8+FaF!I8+FF!I8+PrF!I8+FSS!I8+PřF!I8+FI!I8+PdF!I8+FSpS!I8+ESF!I8</f>
        <v>259</v>
      </c>
      <c r="T8" s="113">
        <f>LF!J8+FaF!J8+FF!J8+PrF!J8+FSS!J8+PřF!J8+FI!J8+PdF!J8+FSpS!J8+ESF!J8</f>
        <v>468</v>
      </c>
      <c r="U8" s="113">
        <f>LF!K8+FaF!K8+FF!K8+PrF!K8+FSS!K8+PřF!K8+FI!K8+PdF!K8+FSpS!K8+ESF!K8</f>
        <v>0</v>
      </c>
      <c r="V8" s="113">
        <f>LF!L8+FaF!L8+FF!L8+PrF!L8+FSS!L8+PřF!L8+FI!L8+PdF!L8+FSpS!L8+ESF!L8</f>
        <v>0</v>
      </c>
      <c r="W8" s="113">
        <f>LF!M8+FaF!M8+FF!M8+PrF!M8+FSS!M8+PřF!M8+FI!M8+PdF!M8+FSpS!M8+ESF!M8</f>
        <v>0</v>
      </c>
      <c r="X8" s="113">
        <f>LF!N8+FaF!N8+FF!N8+PrF!N8+FSS!N8+PřF!N8+FI!N8+PdF!N8+FSpS!N8+ESF!N8</f>
        <v>0</v>
      </c>
      <c r="Y8" s="1402">
        <f>fak!S8</f>
        <v>60138.447440000004</v>
      </c>
    </row>
    <row r="9" spans="1:26" s="40" customFormat="1" ht="11.4" x14ac:dyDescent="0.2">
      <c r="A9" s="1372"/>
      <c r="B9" s="15"/>
      <c r="C9" s="15"/>
      <c r="D9" s="16" t="s">
        <v>19</v>
      </c>
      <c r="E9" s="1385">
        <v>5</v>
      </c>
      <c r="F9" s="138">
        <f>LF!F9</f>
        <v>107770.7304452</v>
      </c>
      <c r="G9" s="113">
        <f>FaF!F9</f>
        <v>16316.382729970323</v>
      </c>
      <c r="H9" s="113">
        <f>FF!F9</f>
        <v>89073</v>
      </c>
      <c r="I9" s="113">
        <f>PrF!F9</f>
        <v>38150</v>
      </c>
      <c r="J9" s="113">
        <f>FSS!F9</f>
        <v>48999.45</v>
      </c>
      <c r="K9" s="113">
        <f>PřF!F9</f>
        <v>124250</v>
      </c>
      <c r="L9" s="113">
        <f>FI!F9</f>
        <v>48477</v>
      </c>
      <c r="M9" s="113">
        <f>PdF!F9</f>
        <v>61000</v>
      </c>
      <c r="N9" s="113">
        <f>FSpS!F9</f>
        <v>19767.866000000002</v>
      </c>
      <c r="O9" s="1421">
        <f>ESF!F9</f>
        <v>34800</v>
      </c>
      <c r="P9" s="113">
        <f t="shared" si="2"/>
        <v>588604.42917517037</v>
      </c>
      <c r="Q9" s="113">
        <f>LF!G9+FaF!G9+FF!G9+PrF!G9+FSS!G9+PřF!G9+FI!G9+PdF!G9+FSpS!G9+ESF!G9</f>
        <v>556855.92917517037</v>
      </c>
      <c r="R9" s="113">
        <f>LF!H9+FaF!H9+FF!H9+PrF!H9+FSS!H9+PřF!H9+FI!H9+PdF!H9+FSpS!H9+ESF!H9</f>
        <v>28191</v>
      </c>
      <c r="S9" s="113">
        <f>LF!I9+FaF!I9+FF!I9+PrF!I9+FSS!I9+PřF!I9+FI!I9+PdF!I9+FSpS!I9+ESF!I9</f>
        <v>2039.5</v>
      </c>
      <c r="T9" s="113">
        <f>LF!J9+FaF!J9+FF!J9+PrF!J9+FSS!J9+PřF!J9+FI!J9+PdF!J9+FSpS!J9+ESF!J9</f>
        <v>1518</v>
      </c>
      <c r="U9" s="113">
        <f>LF!K9+FaF!K9+FF!K9+PrF!K9+FSS!K9+PřF!K9+FI!K9+PdF!K9+FSpS!K9+ESF!K9</f>
        <v>0</v>
      </c>
      <c r="V9" s="113">
        <f>LF!L9+FaF!L9+FF!L9+PrF!L9+FSS!L9+PřF!L9+FI!L9+PdF!L9+FSpS!L9+ESF!L9</f>
        <v>0</v>
      </c>
      <c r="W9" s="113">
        <f>LF!M9+FaF!M9+FF!M9+PrF!M9+FSS!M9+PřF!M9+FI!M9+PdF!M9+FSpS!M9+ESF!M9</f>
        <v>0</v>
      </c>
      <c r="X9" s="113">
        <f>LF!N9+FaF!N9+FF!N9+PrF!N9+FSS!N9+PřF!N9+FI!N9+PdF!N9+FSpS!N9+ESF!N9</f>
        <v>0</v>
      </c>
      <c r="Y9" s="1402">
        <f>fak!S9</f>
        <v>544956.29667000007</v>
      </c>
    </row>
    <row r="10" spans="1:26" s="40" customFormat="1" ht="11.4" x14ac:dyDescent="0.2">
      <c r="A10" s="1372"/>
      <c r="B10" s="15"/>
      <c r="C10" s="15"/>
      <c r="D10" s="16" t="s">
        <v>20</v>
      </c>
      <c r="E10" s="1385">
        <v>6</v>
      </c>
      <c r="F10" s="138">
        <f>LF!F10</f>
        <v>32735.257000000001</v>
      </c>
      <c r="G10" s="113">
        <f>FaF!F10</f>
        <v>4000</v>
      </c>
      <c r="H10" s="113">
        <f>FF!F10</f>
        <v>9327</v>
      </c>
      <c r="I10" s="113">
        <f>PrF!F10</f>
        <v>3500</v>
      </c>
      <c r="J10" s="113">
        <f>FSS!F10</f>
        <v>3400</v>
      </c>
      <c r="K10" s="113">
        <f>PřF!F10</f>
        <v>40000</v>
      </c>
      <c r="L10" s="113">
        <f>FI!F10</f>
        <v>6000</v>
      </c>
      <c r="M10" s="113">
        <f>PdF!F10</f>
        <v>5000</v>
      </c>
      <c r="N10" s="113">
        <f>FSpS!F10</f>
        <v>6455</v>
      </c>
      <c r="O10" s="1421">
        <f>ESF!F10</f>
        <v>2000</v>
      </c>
      <c r="P10" s="113">
        <f t="shared" si="2"/>
        <v>112417.257</v>
      </c>
      <c r="Q10" s="113">
        <f>LF!G10+FaF!G10+FF!G10+PrF!G10+FSS!G10+PřF!G10+FI!G10+PdF!G10+FSpS!G10+ESF!G10</f>
        <v>107590.257</v>
      </c>
      <c r="R10" s="113">
        <f>LF!H10+FaF!H10+FF!H10+PrF!H10+FSS!H10+PřF!H10+FI!H10+PdF!H10+FSpS!H10+ESF!H10</f>
        <v>4827</v>
      </c>
      <c r="S10" s="113">
        <f>LF!I10+FaF!I10+FF!I10+PrF!I10+FSS!I10+PřF!I10+FI!I10+PdF!I10+FSpS!I10+ESF!I10</f>
        <v>0</v>
      </c>
      <c r="T10" s="113">
        <f>LF!J10+FaF!J10+FF!J10+PrF!J10+FSS!J10+PřF!J10+FI!J10+PdF!J10+FSpS!J10+ESF!J10</f>
        <v>0</v>
      </c>
      <c r="U10" s="113">
        <f>LF!K10+FaF!K10+FF!K10+PrF!K10+FSS!K10+PřF!K10+FI!K10+PdF!K10+FSpS!K10+ESF!K10</f>
        <v>0</v>
      </c>
      <c r="V10" s="113">
        <f>LF!L10+FaF!L10+FF!L10+PrF!L10+FSS!L10+PřF!L10+FI!L10+PdF!L10+FSpS!L10+ESF!L10</f>
        <v>0</v>
      </c>
      <c r="W10" s="113">
        <f>LF!M10+FaF!M10+FF!M10+PrF!M10+FSS!M10+PřF!M10+FI!M10+PdF!M10+FSpS!M10+ESF!M10</f>
        <v>0</v>
      </c>
      <c r="X10" s="113">
        <f>LF!N10+FaF!N10+FF!N10+PrF!N10+FSS!N10+PřF!N10+FI!N10+PdF!N10+FSpS!N10+ESF!N10</f>
        <v>0</v>
      </c>
      <c r="Y10" s="1402">
        <f>fak!S10</f>
        <v>95184.617960000003</v>
      </c>
    </row>
    <row r="11" spans="1:26" s="40" customFormat="1" ht="11.4" x14ac:dyDescent="0.2">
      <c r="A11" s="1372"/>
      <c r="B11" s="15"/>
      <c r="C11" s="15"/>
      <c r="D11" s="16" t="s">
        <v>21</v>
      </c>
      <c r="E11" s="1385">
        <v>7</v>
      </c>
      <c r="F11" s="138">
        <f>LF!F11</f>
        <v>10094.942999999999</v>
      </c>
      <c r="G11" s="113">
        <f>FaF!F11</f>
        <v>0</v>
      </c>
      <c r="H11" s="113">
        <f>FF!F11</f>
        <v>3307</v>
      </c>
      <c r="I11" s="113">
        <f>PrF!F11</f>
        <v>2200</v>
      </c>
      <c r="J11" s="113">
        <f>FSS!F11</f>
        <v>1700</v>
      </c>
      <c r="K11" s="113">
        <f>PřF!F11</f>
        <v>13000</v>
      </c>
      <c r="L11" s="113">
        <f>FI!F11</f>
        <v>2500</v>
      </c>
      <c r="M11" s="113">
        <f>PdF!F11</f>
        <v>1500</v>
      </c>
      <c r="N11" s="113">
        <f>FSpS!F11</f>
        <v>2340</v>
      </c>
      <c r="O11" s="1421">
        <f>ESF!F11</f>
        <v>2500</v>
      </c>
      <c r="P11" s="113">
        <f t="shared" si="2"/>
        <v>39141.942999999999</v>
      </c>
      <c r="Q11" s="113">
        <f>LF!G11+FaF!G11+FF!G11+PrF!G11+FSS!G11+PřF!G11+FI!G11+PdF!G11+FSpS!G11+ESF!G11</f>
        <v>37234.942999999999</v>
      </c>
      <c r="R11" s="113">
        <f>LF!H11+FaF!H11+FF!H11+PrF!H11+FSS!H11+PřF!H11+FI!H11+PdF!H11+FSpS!H11+ESF!H11</f>
        <v>1907</v>
      </c>
      <c r="S11" s="113">
        <f>LF!I11+FaF!I11+FF!I11+PrF!I11+FSS!I11+PřF!I11+FI!I11+PdF!I11+FSpS!I11+ESF!I11</f>
        <v>0</v>
      </c>
      <c r="T11" s="113">
        <f>LF!J11+FaF!J11+FF!J11+PrF!J11+FSS!J11+PřF!J11+FI!J11+PdF!J11+FSpS!J11+ESF!J11</f>
        <v>0</v>
      </c>
      <c r="U11" s="113">
        <f>LF!K11+FaF!K11+FF!K11+PrF!K11+FSS!K11+PřF!K11+FI!K11+PdF!K11+FSpS!K11+ESF!K11</f>
        <v>0</v>
      </c>
      <c r="V11" s="113">
        <f>LF!L11+FaF!L11+FF!L11+PrF!L11+FSS!L11+PřF!L11+FI!L11+PdF!L11+FSpS!L11+ESF!L11</f>
        <v>0</v>
      </c>
      <c r="W11" s="113">
        <f>LF!M11+FaF!M11+FF!M11+PrF!M11+FSS!M11+PřF!M11+FI!M11+PdF!M11+FSpS!M11+ESF!M11</f>
        <v>0</v>
      </c>
      <c r="X11" s="113">
        <f>LF!N11+FaF!N11+FF!N11+PrF!N11+FSS!N11+PřF!N11+FI!N11+PdF!N11+FSpS!N11+ESF!N11</f>
        <v>0</v>
      </c>
      <c r="Y11" s="1402">
        <f>fak!S11</f>
        <v>33585.216249999998</v>
      </c>
    </row>
    <row r="12" spans="1:26" s="40" customFormat="1" ht="11.4" x14ac:dyDescent="0.2">
      <c r="A12" s="1372"/>
      <c r="B12" s="15"/>
      <c r="C12" s="15"/>
      <c r="D12" s="16" t="s">
        <v>22</v>
      </c>
      <c r="E12" s="1385">
        <v>8</v>
      </c>
      <c r="F12" s="138">
        <f>LF!F12</f>
        <v>20596</v>
      </c>
      <c r="G12" s="113">
        <f>FaF!F12</f>
        <v>3560</v>
      </c>
      <c r="H12" s="113">
        <f>FF!F12</f>
        <v>11046</v>
      </c>
      <c r="I12" s="113">
        <f>PrF!F12</f>
        <v>4000</v>
      </c>
      <c r="J12" s="113">
        <f>FSS!F12</f>
        <v>6175</v>
      </c>
      <c r="K12" s="113">
        <f>PřF!F12</f>
        <v>35499.71183</v>
      </c>
      <c r="L12" s="113">
        <f>FI!F12</f>
        <v>5154</v>
      </c>
      <c r="M12" s="113">
        <f>PdF!F12</f>
        <v>2200</v>
      </c>
      <c r="N12" s="113">
        <f>FSpS!F12</f>
        <v>3850</v>
      </c>
      <c r="O12" s="1421">
        <f>ESF!F12</f>
        <v>5000</v>
      </c>
      <c r="P12" s="113">
        <f t="shared" si="2"/>
        <v>97080.71183</v>
      </c>
      <c r="Q12" s="113">
        <f>LF!G12+FaF!G12+FF!G12+PrF!G12+FSS!G12+PřF!G12+FI!G12+PdF!G12+FSpS!G12+ESF!G12</f>
        <v>90954</v>
      </c>
      <c r="R12" s="113">
        <f>LF!H12+FaF!H12+FF!H12+PrF!H12+FSS!H12+PřF!H12+FI!H12+PdF!H12+FSpS!H12+ESF!H12</f>
        <v>4150</v>
      </c>
      <c r="S12" s="113">
        <f>LF!I12+FaF!I12+FF!I12+PrF!I12+FSS!I12+PřF!I12+FI!I12+PdF!I12+FSpS!I12+ESF!I12</f>
        <v>1976.71183</v>
      </c>
      <c r="T12" s="113">
        <f>LF!J12+FaF!J12+FF!J12+PrF!J12+FSS!J12+PřF!J12+FI!J12+PdF!J12+FSpS!J12+ESF!J12</f>
        <v>0</v>
      </c>
      <c r="U12" s="113">
        <f>LF!K12+FaF!K12+FF!K12+PrF!K12+FSS!K12+PřF!K12+FI!K12+PdF!K12+FSpS!K12+ESF!K12</f>
        <v>0</v>
      </c>
      <c r="V12" s="113">
        <f>LF!L12+FaF!L12+FF!L12+PrF!L12+FSS!L12+PřF!L12+FI!L12+PdF!L12+FSpS!L12+ESF!L12</f>
        <v>0</v>
      </c>
      <c r="W12" s="113">
        <f>LF!M12+FaF!M12+FF!M12+PrF!M12+FSS!M12+PřF!M12+FI!M12+PdF!M12+FSpS!M12+ESF!M12</f>
        <v>0</v>
      </c>
      <c r="X12" s="113">
        <f>LF!N12+FaF!N12+FF!N12+PrF!N12+FSS!N12+PřF!N12+FI!N12+PdF!N12+FSpS!N12+ESF!N12</f>
        <v>0</v>
      </c>
      <c r="Y12" s="1402">
        <f>fak!S12</f>
        <v>94025.92326000001</v>
      </c>
    </row>
    <row r="13" spans="1:26" s="40" customFormat="1" ht="11.4" x14ac:dyDescent="0.2">
      <c r="A13" s="1372"/>
      <c r="B13" s="15"/>
      <c r="C13" s="15"/>
      <c r="D13" s="16" t="s">
        <v>23</v>
      </c>
      <c r="E13" s="1385">
        <v>9</v>
      </c>
      <c r="F13" s="138">
        <f>LF!F13</f>
        <v>31475.800060000005</v>
      </c>
      <c r="G13" s="113">
        <f>FaF!F13</f>
        <v>23535</v>
      </c>
      <c r="H13" s="113">
        <f>FF!F13</f>
        <v>29365</v>
      </c>
      <c r="I13" s="113">
        <f>PrF!F13</f>
        <v>5000</v>
      </c>
      <c r="J13" s="113">
        <f>FSS!F13</f>
        <v>7178</v>
      </c>
      <c r="K13" s="113">
        <f>PřF!F13</f>
        <v>28000</v>
      </c>
      <c r="L13" s="113">
        <f>FI!F13</f>
        <v>6103</v>
      </c>
      <c r="M13" s="113">
        <f>PdF!F13</f>
        <v>7000</v>
      </c>
      <c r="N13" s="113">
        <f>FSpS!F13</f>
        <v>6830</v>
      </c>
      <c r="O13" s="1421">
        <f>ESF!F13</f>
        <v>6250</v>
      </c>
      <c r="P13" s="113">
        <f t="shared" si="2"/>
        <v>150736.80006000001</v>
      </c>
      <c r="Q13" s="113">
        <f>LF!G13+FaF!G13+FF!G13+PrF!G13+FSS!G13+PřF!G13+FI!G13+PdF!G13+FSpS!G13+ESF!G13</f>
        <v>137831.80006000001</v>
      </c>
      <c r="R13" s="113">
        <f>LF!H13+FaF!H13+FF!H13+PrF!H13+FSS!H13+PřF!H13+FI!H13+PdF!H13+FSpS!H13+ESF!H13</f>
        <v>11315</v>
      </c>
      <c r="S13" s="113">
        <f>LF!I13+FaF!I13+FF!I13+PrF!I13+FSS!I13+PřF!I13+FI!I13+PdF!I13+FSpS!I13+ESF!I13</f>
        <v>1590</v>
      </c>
      <c r="T13" s="113">
        <f>LF!J13+FaF!J13+FF!J13+PrF!J13+FSS!J13+PřF!J13+FI!J13+PdF!J13+FSpS!J13+ESF!J13</f>
        <v>0</v>
      </c>
      <c r="U13" s="113">
        <f>LF!K13+FaF!K13+FF!K13+PrF!K13+FSS!K13+PřF!K13+FI!K13+PdF!K13+FSpS!K13+ESF!K13</f>
        <v>0</v>
      </c>
      <c r="V13" s="113">
        <f>LF!L13+FaF!L13+FF!L13+PrF!L13+FSS!L13+PřF!L13+FI!L13+PdF!L13+FSpS!L13+ESF!L13</f>
        <v>0</v>
      </c>
      <c r="W13" s="113">
        <f>LF!M13+FaF!M13+FF!M13+PrF!M13+FSS!M13+PřF!M13+FI!M13+PdF!M13+FSpS!M13+ESF!M13</f>
        <v>0</v>
      </c>
      <c r="X13" s="113">
        <f>LF!N13+FaF!N13+FF!N13+PrF!N13+FSS!N13+PřF!N13+FI!N13+PdF!N13+FSpS!N13+ESF!N13</f>
        <v>0</v>
      </c>
      <c r="Y13" s="1402">
        <f>fak!S13</f>
        <v>126674.96115999999</v>
      </c>
    </row>
    <row r="14" spans="1:26" s="40" customFormat="1" ht="11.4" x14ac:dyDescent="0.2">
      <c r="A14" s="1372"/>
      <c r="B14" s="15"/>
      <c r="C14" s="15"/>
      <c r="D14" s="16" t="s">
        <v>24</v>
      </c>
      <c r="E14" s="1385">
        <v>10</v>
      </c>
      <c r="F14" s="138">
        <f>LF!F14</f>
        <v>1762.5</v>
      </c>
      <c r="G14" s="113">
        <f>FaF!F14</f>
        <v>0</v>
      </c>
      <c r="H14" s="113">
        <f>FF!F14</f>
        <v>1100</v>
      </c>
      <c r="I14" s="113">
        <f>PrF!F14</f>
        <v>1000</v>
      </c>
      <c r="J14" s="113">
        <f>FSS!F14</f>
        <v>450</v>
      </c>
      <c r="K14" s="113">
        <f>PřF!F14</f>
        <v>3500</v>
      </c>
      <c r="L14" s="113">
        <f>FI!F14</f>
        <v>900</v>
      </c>
      <c r="M14" s="113">
        <f>PdF!F14</f>
        <v>300</v>
      </c>
      <c r="N14" s="113">
        <f>FSpS!F14</f>
        <v>650</v>
      </c>
      <c r="O14" s="1421">
        <f>ESF!F14</f>
        <v>700</v>
      </c>
      <c r="P14" s="113">
        <f t="shared" si="2"/>
        <v>10362.5</v>
      </c>
      <c r="Q14" s="113">
        <f>LF!G14+FaF!G14+FF!G14+PrF!G14+FSS!G14+PřF!G14+FI!G14+PdF!G14+FSpS!G14+ESF!G14</f>
        <v>9783.5</v>
      </c>
      <c r="R14" s="113">
        <f>LF!H14+FaF!H14+FF!H14+PrF!H14+FSS!H14+PřF!H14+FI!H14+PdF!H14+FSpS!H14+ESF!H14</f>
        <v>229</v>
      </c>
      <c r="S14" s="113">
        <f>LF!I14+FaF!I14+FF!I14+PrF!I14+FSS!I14+PřF!I14+FI!I14+PdF!I14+FSpS!I14+ESF!I14</f>
        <v>350</v>
      </c>
      <c r="T14" s="113">
        <f>LF!J14+FaF!J14+FF!J14+PrF!J14+FSS!J14+PřF!J14+FI!J14+PdF!J14+FSpS!J14+ESF!J14</f>
        <v>0</v>
      </c>
      <c r="U14" s="113">
        <f>LF!K14+FaF!K14+FF!K14+PrF!K14+FSS!K14+PřF!K14+FI!K14+PdF!K14+FSpS!K14+ESF!K14</f>
        <v>0</v>
      </c>
      <c r="V14" s="113">
        <f>LF!L14+FaF!L14+FF!L14+PrF!L14+FSS!L14+PřF!L14+FI!L14+PdF!L14+FSpS!L14+ESF!L14</f>
        <v>0</v>
      </c>
      <c r="W14" s="113">
        <f>LF!M14+FaF!M14+FF!M14+PrF!M14+FSS!M14+PřF!M14+FI!M14+PdF!M14+FSpS!M14+ESF!M14</f>
        <v>0</v>
      </c>
      <c r="X14" s="113">
        <f>LF!N14+FaF!N14+FF!N14+PrF!N14+FSS!N14+PřF!N14+FI!N14+PdF!N14+FSpS!N14+ESF!N14</f>
        <v>0</v>
      </c>
      <c r="Y14" s="1402">
        <f>fak!S14</f>
        <v>7941.5485999999992</v>
      </c>
    </row>
    <row r="15" spans="1:26" s="40" customFormat="1" ht="11.4" x14ac:dyDescent="0.2">
      <c r="A15" s="1372"/>
      <c r="B15" s="15"/>
      <c r="C15" s="15"/>
      <c r="D15" s="16" t="s">
        <v>25</v>
      </c>
      <c r="E15" s="1385">
        <v>11</v>
      </c>
      <c r="F15" s="138">
        <f>LF!F15</f>
        <v>42305.347119999999</v>
      </c>
      <c r="G15" s="113">
        <f>FaF!F15</f>
        <v>4368</v>
      </c>
      <c r="H15" s="113">
        <f>FF!F15</f>
        <v>42000</v>
      </c>
      <c r="I15" s="113">
        <f>PrF!F15</f>
        <v>7000</v>
      </c>
      <c r="J15" s="113">
        <f>FSS!F15</f>
        <v>10231</v>
      </c>
      <c r="K15" s="113">
        <f>PřF!F15</f>
        <v>114046</v>
      </c>
      <c r="L15" s="113">
        <f>FI!F15</f>
        <v>27484</v>
      </c>
      <c r="M15" s="113">
        <f>PdF!F15</f>
        <v>10000</v>
      </c>
      <c r="N15" s="113">
        <f>FSpS!F15</f>
        <v>3523</v>
      </c>
      <c r="O15" s="1421">
        <f>ESF!F15</f>
        <v>12953</v>
      </c>
      <c r="P15" s="113">
        <f t="shared" si="2"/>
        <v>273910.34711999999</v>
      </c>
      <c r="Q15" s="113">
        <f>LF!G15+FaF!G15+FF!G15+PrF!G15+FSS!G15+PřF!G15+FI!G15+PdF!G15+FSpS!G15+ESF!G15</f>
        <v>273910.34711999999</v>
      </c>
      <c r="R15" s="113">
        <f>LF!H15+FaF!H15+FF!H15+PrF!H15+FSS!H15+PřF!H15+FI!H15+PdF!H15+FSpS!H15+ESF!H15</f>
        <v>0</v>
      </c>
      <c r="S15" s="113">
        <f>LF!I15+FaF!I15+FF!I15+PrF!I15+FSS!I15+PřF!I15+FI!I15+PdF!I15+FSpS!I15+ESF!I15</f>
        <v>0</v>
      </c>
      <c r="T15" s="113">
        <f>LF!J15+FaF!J15+FF!J15+PrF!J15+FSS!J15+PřF!J15+FI!J15+PdF!J15+FSpS!J15+ESF!J15</f>
        <v>0</v>
      </c>
      <c r="U15" s="113">
        <f>LF!K15+FaF!K15+FF!K15+PrF!K15+FSS!K15+PřF!K15+FI!K15+PdF!K15+FSpS!K15+ESF!K15</f>
        <v>0</v>
      </c>
      <c r="V15" s="113">
        <f>LF!L15+FaF!L15+FF!L15+PrF!L15+FSS!L15+PřF!L15+FI!L15+PdF!L15+FSpS!L15+ESF!L15</f>
        <v>0</v>
      </c>
      <c r="W15" s="113">
        <f>LF!M15+FaF!M15+FF!M15+PrF!M15+FSS!M15+PřF!M15+FI!M15+PdF!M15+FSpS!M15+ESF!M15</f>
        <v>0</v>
      </c>
      <c r="X15" s="113">
        <f>LF!N15+FaF!N15+FF!N15+PrF!N15+FSS!N15+PřF!N15+FI!N15+PdF!N15+FSpS!N15+ESF!N15</f>
        <v>0</v>
      </c>
      <c r="Y15" s="1402">
        <f>fak!S15</f>
        <v>271546.68540999998</v>
      </c>
    </row>
    <row r="16" spans="1:26" s="40" customFormat="1" ht="11.4" x14ac:dyDescent="0.2">
      <c r="A16" s="1372"/>
      <c r="B16" s="15"/>
      <c r="C16" s="15"/>
      <c r="D16" s="16" t="s">
        <v>26</v>
      </c>
      <c r="E16" s="1385">
        <v>12</v>
      </c>
      <c r="F16" s="138">
        <f>LF!F16</f>
        <v>7218.7719999999999</v>
      </c>
      <c r="G16" s="113">
        <f>FaF!F16</f>
        <v>652</v>
      </c>
      <c r="H16" s="113">
        <f>FF!F16</f>
        <v>18600</v>
      </c>
      <c r="I16" s="113">
        <f>PrF!F16</f>
        <v>8000</v>
      </c>
      <c r="J16" s="113">
        <f>FSS!F16</f>
        <v>8000</v>
      </c>
      <c r="K16" s="113">
        <f>PřF!F16</f>
        <v>17200</v>
      </c>
      <c r="L16" s="113">
        <f>FI!F16</f>
        <v>17704</v>
      </c>
      <c r="M16" s="113">
        <f>PdF!F16</f>
        <v>8900</v>
      </c>
      <c r="N16" s="113">
        <f>FSpS!F16</f>
        <v>2400</v>
      </c>
      <c r="O16" s="1421">
        <f>ESF!F16</f>
        <v>8155</v>
      </c>
      <c r="P16" s="113">
        <f t="shared" si="2"/>
        <v>96829.771999999997</v>
      </c>
      <c r="Q16" s="113">
        <f>LF!G16+FaF!G16+FF!G16+PrF!G16+FSS!G16+PřF!G16+FI!G16+PdF!G16+FSpS!G16+ESF!G16</f>
        <v>38059.771999999997</v>
      </c>
      <c r="R16" s="113">
        <f>LF!H16+FaF!H16+FF!H16+PrF!H16+FSS!H16+PřF!H16+FI!H16+PdF!H16+FSpS!H16+ESF!H16</f>
        <v>1334</v>
      </c>
      <c r="S16" s="113">
        <f>LF!I16+FaF!I16+FF!I16+PrF!I16+FSS!I16+PřF!I16+FI!I16+PdF!I16+FSpS!I16+ESF!I16</f>
        <v>80</v>
      </c>
      <c r="T16" s="113">
        <f>LF!J16+FaF!J16+FF!J16+PrF!J16+FSS!J16+PřF!J16+FI!J16+PdF!J16+FSpS!J16+ESF!J16</f>
        <v>0</v>
      </c>
      <c r="U16" s="113">
        <f>LF!K16+FaF!K16+FF!K16+PrF!K16+FSS!K16+PřF!K16+FI!K16+PdF!K16+FSpS!K16+ESF!K16</f>
        <v>0</v>
      </c>
      <c r="V16" s="113">
        <f>LF!L16+FaF!L16+FF!L16+PrF!L16+FSS!L16+PřF!L16+FI!L16+PdF!L16+FSpS!L16+ESF!L16</f>
        <v>0</v>
      </c>
      <c r="W16" s="113">
        <f>LF!M16+FaF!M16+FF!M16+PrF!M16+FSS!M16+PřF!M16+FI!M16+PdF!M16+FSpS!M16+ESF!M16</f>
        <v>57356</v>
      </c>
      <c r="X16" s="113">
        <f>LF!N16+FaF!N16+FF!N16+PrF!N16+FSS!N16+PřF!N16+FI!N16+PdF!N16+FSpS!N16+ESF!N16</f>
        <v>0</v>
      </c>
      <c r="Y16" s="1402">
        <f>fak!S16</f>
        <v>85118.354969999986</v>
      </c>
    </row>
    <row r="17" spans="1:27" s="40" customFormat="1" ht="11.4" x14ac:dyDescent="0.2">
      <c r="A17" s="1372"/>
      <c r="B17" s="15"/>
      <c r="C17" s="15"/>
      <c r="D17" s="15" t="s">
        <v>27</v>
      </c>
      <c r="E17" s="1386">
        <v>13</v>
      </c>
      <c r="F17" s="662">
        <f>LF!F17</f>
        <v>38873</v>
      </c>
      <c r="G17" s="712">
        <f>FaF!F17</f>
        <v>2060</v>
      </c>
      <c r="H17" s="712">
        <f>FF!F17</f>
        <v>27731</v>
      </c>
      <c r="I17" s="712">
        <f>PrF!F17</f>
        <v>15310</v>
      </c>
      <c r="J17" s="712">
        <f>FSS!F17</f>
        <v>29751</v>
      </c>
      <c r="K17" s="712">
        <f>PřF!F17</f>
        <v>18159.301209999998</v>
      </c>
      <c r="L17" s="712">
        <f>FI!F17</f>
        <v>-8623</v>
      </c>
      <c r="M17" s="712">
        <f>PdF!F17</f>
        <v>50000</v>
      </c>
      <c r="N17" s="712">
        <f>FSpS!F17</f>
        <v>18072.6204239291</v>
      </c>
      <c r="O17" s="1422">
        <f>ESF!F17</f>
        <v>18248</v>
      </c>
      <c r="P17" s="712">
        <f t="shared" si="2"/>
        <v>209581.9216339291</v>
      </c>
      <c r="Q17" s="712">
        <f>LF!G17+FaF!G17+FF!G17+PrF!G17+FSS!G17+PřF!G17+FI!G17+PdF!G17+FSpS!G17+ESF!G17</f>
        <v>156750.77942392911</v>
      </c>
      <c r="R17" s="712">
        <f>LF!H17+FaF!H17+FF!H17+PrF!H17+FSS!H17+PřF!H17+FI!H17+PdF!H17+FSpS!H17+ESF!H17</f>
        <v>31732.841</v>
      </c>
      <c r="S17" s="712">
        <f>LF!I17+FaF!I17+FF!I17+PrF!I17+FSS!I17+PřF!I17+FI!I17+PdF!I17+FSpS!I17+ESF!I17</f>
        <v>5302.3012099999996</v>
      </c>
      <c r="T17" s="712">
        <f>LF!J17+FaF!J17+FF!J17+PrF!J17+FSS!J17+PřF!J17+FI!J17+PdF!J17+FSpS!J17+ESF!J17</f>
        <v>0</v>
      </c>
      <c r="U17" s="712">
        <f>LF!K17+FaF!K17+FF!K17+PrF!K17+FSS!K17+PřF!K17+FI!K17+PdF!K17+FSpS!K17+ESF!K17</f>
        <v>0</v>
      </c>
      <c r="V17" s="712">
        <f>LF!L17+FaF!L17+FF!L17+PrF!L17+FSS!L17+PřF!L17+FI!L17+PdF!L17+FSpS!L17+ESF!L17</f>
        <v>15796</v>
      </c>
      <c r="W17" s="712">
        <f>LF!M17+FaF!M17+FF!M17+PrF!M17+FSS!M17+PřF!M17+FI!M17+PdF!M17+FSpS!M17+ESF!M17</f>
        <v>0</v>
      </c>
      <c r="X17" s="712">
        <f>LF!N17+FaF!N17+FF!N17+PrF!N17+FSS!N17+PřF!N17+FI!N17+PdF!N17+FSpS!N17+ESF!N17</f>
        <v>0</v>
      </c>
      <c r="Y17" s="1403">
        <f>fak!S17</f>
        <v>282613.30608999997</v>
      </c>
    </row>
    <row r="18" spans="1:27" s="14" customFormat="1" ht="11.4" x14ac:dyDescent="0.2">
      <c r="A18" s="1300"/>
      <c r="B18" s="1301" t="s">
        <v>28</v>
      </c>
      <c r="C18" s="1301"/>
      <c r="D18" s="1301"/>
      <c r="E18" s="1387">
        <v>14</v>
      </c>
      <c r="F18" s="1303">
        <f>LF!F18</f>
        <v>39150</v>
      </c>
      <c r="G18" s="1318">
        <f>FaF!F18</f>
        <v>5130</v>
      </c>
      <c r="H18" s="1318">
        <f>FF!F18</f>
        <v>47000</v>
      </c>
      <c r="I18" s="1318">
        <f>PrF!F18</f>
        <v>14500</v>
      </c>
      <c r="J18" s="1318">
        <f>FSS!F18</f>
        <v>15000</v>
      </c>
      <c r="K18" s="1318">
        <f>PřF!F18</f>
        <v>71000</v>
      </c>
      <c r="L18" s="1318">
        <f>FI!F18</f>
        <v>9450</v>
      </c>
      <c r="M18" s="1318">
        <f>PdF!F18</f>
        <v>9900</v>
      </c>
      <c r="N18" s="1318">
        <f>FSpS!F18</f>
        <v>7695</v>
      </c>
      <c r="O18" s="1423">
        <f>ESF!F18</f>
        <v>6322</v>
      </c>
      <c r="P18" s="1318">
        <f t="shared" si="2"/>
        <v>225147</v>
      </c>
      <c r="Q18" s="1318">
        <f>LF!G18+FaF!G18+FF!G18+PrF!G18+FSS!G18+PřF!G18+FI!G18+PdF!G18+FSpS!G18+ESF!G18</f>
        <v>225147</v>
      </c>
      <c r="R18" s="1318">
        <f>LF!H18+FF!H18+PrF!H18+FSS!H18+PřF!H18+FI!H18+PdF!H18+FSpS!H18+ESF!H18</f>
        <v>0</v>
      </c>
      <c r="S18" s="1318">
        <f>LF!I18+FF!I18+PrF!I18+FSS!I18+PřF!I18+FI!I18+PdF!I18+FSpS!I18+ESF!I18</f>
        <v>0</v>
      </c>
      <c r="T18" s="1318">
        <f>LF!J18+FF!J18+PrF!J18+FSS!J18+PřF!J18+FI!J18+PdF!J18+FSpS!J18+ESF!J18</f>
        <v>0</v>
      </c>
      <c r="U18" s="1318">
        <f>LF!K18+FF!K18+PrF!K18+FSS!K18+PřF!K18+FI!K18+PdF!K18+FSpS!K18+ESF!K18</f>
        <v>0</v>
      </c>
      <c r="V18" s="1318">
        <f>LF!L18+FF!L18+PrF!L18+FSS!L18+PřF!L18+FI!L18+PdF!L18+FSpS!L18+ESF!L18</f>
        <v>0</v>
      </c>
      <c r="W18" s="1318">
        <f>LF!M18+FF!M18+PrF!M18+FSS!M18+PřF!M18+FI!M18+PdF!M18+FSpS!M18+ESF!M18</f>
        <v>0</v>
      </c>
      <c r="X18" s="1318">
        <f>LF!N18+FF!N18+PrF!N18+FSS!N18+PřF!N18+FI!N18+PdF!N18+FSpS!N18+ESF!N18</f>
        <v>0</v>
      </c>
      <c r="Y18" s="1404">
        <f>fak!S18</f>
        <v>215765.25</v>
      </c>
    </row>
    <row r="19" spans="1:27" s="14" customFormat="1" ht="11.4" x14ac:dyDescent="0.2">
      <c r="A19" s="1300"/>
      <c r="B19" s="18" t="s">
        <v>30</v>
      </c>
      <c r="C19" s="16"/>
      <c r="D19" s="16"/>
      <c r="E19" s="1385">
        <v>15</v>
      </c>
      <c r="F19" s="767">
        <f>LF!F19</f>
        <v>293</v>
      </c>
      <c r="G19" s="613">
        <f>FaF!F19</f>
        <v>0</v>
      </c>
      <c r="H19" s="613">
        <f>FF!F19</f>
        <v>1800</v>
      </c>
      <c r="I19" s="613">
        <f>PrF!F19</f>
        <v>0</v>
      </c>
      <c r="J19" s="613">
        <f>FSS!F19</f>
        <v>400</v>
      </c>
      <c r="K19" s="613">
        <f>PřF!F19</f>
        <v>815</v>
      </c>
      <c r="L19" s="613">
        <f>FI!F19</f>
        <v>2000</v>
      </c>
      <c r="M19" s="613">
        <f>PdF!F19</f>
        <v>200</v>
      </c>
      <c r="N19" s="613">
        <f>FSpS!F19</f>
        <v>0</v>
      </c>
      <c r="O19" s="1424">
        <f>ESF!F19</f>
        <v>1291</v>
      </c>
      <c r="P19" s="613">
        <f t="shared" si="2"/>
        <v>6799</v>
      </c>
      <c r="Q19" s="613">
        <f>LF!G19+FaF!G19+FF!G19+PrF!G19+FSS!G19+PřF!G19+FI!G19+PdF!G19+FSpS!G19+ESF!G19</f>
        <v>6799</v>
      </c>
      <c r="R19" s="613">
        <f>LF!H19+FF!H19+PrF!H19+FSS!H19+PřF!H19+FI!H19+PdF!H19+FSpS!H19+ESF!H19</f>
        <v>0</v>
      </c>
      <c r="S19" s="613">
        <f>LF!I19+FF!I19+PrF!I19+FSS!I19+PřF!I19+FI!I19+PdF!I19+FSpS!I19+ESF!I19</f>
        <v>0</v>
      </c>
      <c r="T19" s="613">
        <f>LF!J19+FF!J19+PrF!J19+FSS!J19+PřF!J19+FI!J19+PdF!J19+FSpS!J19+ESF!J19</f>
        <v>0</v>
      </c>
      <c r="U19" s="613">
        <f>LF!K19+FF!K19+PrF!K19+FSS!K19+PřF!K19+FI!K19+PdF!K19+FSpS!K19+ESF!K19</f>
        <v>0</v>
      </c>
      <c r="V19" s="613">
        <f>LF!L19+FF!L19+PrF!L19+FSS!L19+PřF!L19+FI!L19+PdF!L19+FSpS!L19+ESF!L19</f>
        <v>0</v>
      </c>
      <c r="W19" s="613">
        <f>LF!M19+FF!M19+PrF!M19+FSS!M19+PřF!M19+FI!M19+PdF!M19+FSpS!M19+ESF!M19</f>
        <v>0</v>
      </c>
      <c r="X19" s="613">
        <f>LF!N19+FF!N19+PrF!N19+FSS!N19+PřF!N19+FI!N19+PdF!N19+FSpS!N19+ESF!N19</f>
        <v>0</v>
      </c>
      <c r="Y19" s="612">
        <f>fak!S19</f>
        <v>14635.576000000001</v>
      </c>
    </row>
    <row r="20" spans="1:27" s="14" customFormat="1" ht="11.4" x14ac:dyDescent="0.2">
      <c r="A20" s="1300"/>
      <c r="B20" s="19" t="s">
        <v>32</v>
      </c>
      <c r="C20" s="20"/>
      <c r="D20" s="20"/>
      <c r="E20" s="1388">
        <v>16</v>
      </c>
      <c r="F20" s="767">
        <f>LF!F20</f>
        <v>114899.28199999999</v>
      </c>
      <c r="G20" s="613">
        <f>FaF!F20</f>
        <v>5237</v>
      </c>
      <c r="H20" s="613">
        <f>FF!F20</f>
        <v>13059</v>
      </c>
      <c r="I20" s="613">
        <f>PrF!F20</f>
        <v>3208</v>
      </c>
      <c r="J20" s="613">
        <f>FSS!F20</f>
        <v>3455.422</v>
      </c>
      <c r="K20" s="613">
        <f>PřF!F20</f>
        <v>32200</v>
      </c>
      <c r="L20" s="613">
        <f>FI!F20</f>
        <v>7743</v>
      </c>
      <c r="M20" s="613">
        <f>PdF!F20</f>
        <v>37768</v>
      </c>
      <c r="N20" s="613">
        <f>FSpS!F20</f>
        <v>2398.1750000000002</v>
      </c>
      <c r="O20" s="1424">
        <f>ESF!F20</f>
        <v>2361</v>
      </c>
      <c r="P20" s="613">
        <f t="shared" si="2"/>
        <v>222328.87899999999</v>
      </c>
      <c r="Q20" s="613">
        <f>LF!G20+FaF!G20+FF!G20+PrF!G20+FSS!G20+PřF!G20+FI!G20+PdF!G20+FSpS!G20+ESF!G20</f>
        <v>222115.87899999999</v>
      </c>
      <c r="R20" s="613">
        <f>LF!H20+FF!H20+PrF!H20+FSS!H20+PřF!H20+FI!H20+PdF!H20+FSpS!H20+ESF!H20</f>
        <v>0</v>
      </c>
      <c r="S20" s="613">
        <f>LF!I20+FF!I20+PrF!I20+FSS!I20+PřF!I20+FI!I20+PdF!I20+FSpS!I20+ESF!I20</f>
        <v>213</v>
      </c>
      <c r="T20" s="613">
        <f>LF!J20+FF!J20+PrF!J20+FSS!J20+PřF!J20+FI!J20+PdF!J20+FSpS!J20+ESF!J20</f>
        <v>0</v>
      </c>
      <c r="U20" s="613">
        <f>LF!K20+FF!K20+PrF!K20+FSS!K20+PřF!K20+FI!K20+PdF!K20+FSpS!K20+ESF!K20</f>
        <v>0</v>
      </c>
      <c r="V20" s="613">
        <f>LF!L20+FF!L20+PrF!L20+FSS!L20+PřF!L20+FI!L20+PdF!L20+FSpS!L20+ESF!L20</f>
        <v>0</v>
      </c>
      <c r="W20" s="613">
        <f>LF!M20+FF!M20+PrF!M20+FSS!M20+PřF!M20+FI!M20+PdF!M20+FSpS!M20+ESF!M20</f>
        <v>0</v>
      </c>
      <c r="X20" s="613">
        <f>LF!N20+FF!N20+PrF!N20+FSS!N20+PřF!N20+FI!N20+PdF!N20+FSpS!N20+ESF!N20</f>
        <v>0</v>
      </c>
      <c r="Y20" s="612">
        <f>fak!S20</f>
        <v>218485.11823999998</v>
      </c>
    </row>
    <row r="21" spans="1:27" s="14" customFormat="1" ht="11.4" x14ac:dyDescent="0.2">
      <c r="A21" s="1300"/>
      <c r="B21" s="19" t="s">
        <v>36</v>
      </c>
      <c r="C21" s="19"/>
      <c r="D21" s="19"/>
      <c r="E21" s="1388">
        <v>17</v>
      </c>
      <c r="F21" s="767">
        <f>LF!F21</f>
        <v>10800</v>
      </c>
      <c r="G21" s="613">
        <f>FaF!F21</f>
        <v>0</v>
      </c>
      <c r="H21" s="613">
        <f>FF!F21</f>
        <v>1955</v>
      </c>
      <c r="I21" s="613">
        <f>PrF!F21</f>
        <v>0</v>
      </c>
      <c r="J21" s="613">
        <f>FSS!F21</f>
        <v>0</v>
      </c>
      <c r="K21" s="613">
        <f>PřF!F21</f>
        <v>3800</v>
      </c>
      <c r="L21" s="613">
        <f>FI!F21</f>
        <v>0</v>
      </c>
      <c r="M21" s="613">
        <f>PdF!F21</f>
        <v>1502</v>
      </c>
      <c r="N21" s="613">
        <f>FSpS!F21</f>
        <v>1450</v>
      </c>
      <c r="O21" s="1424">
        <f>ESF!F21</f>
        <v>755</v>
      </c>
      <c r="P21" s="613">
        <f t="shared" si="2"/>
        <v>20262</v>
      </c>
      <c r="Q21" s="613">
        <f>LF!G21+FaF!G21+FF!G21+PrF!G21+FSS!G21+PřF!G21+FI!G21+PdF!G21+FSpS!G21+ESF!G21</f>
        <v>18367</v>
      </c>
      <c r="R21" s="613">
        <f>LF!H21+FaF!H21+FF!H21+PrF!H21+FSS!H21+PřF!H21+FI!H21+PdF!H21+FSpS!H21+ESF!H21</f>
        <v>0</v>
      </c>
      <c r="S21" s="613">
        <f>LF!I21+FaF!I21+FF!I21+PrF!I21+FSS!I21+PřF!I21+FI!I21+PdF!I21+FSpS!I21+ESF!I21</f>
        <v>1895</v>
      </c>
      <c r="T21" s="613">
        <f>LF!J21+FaF!J21+FF!J21+PrF!J21+FSS!J21+PřF!J21+FI!J21+PdF!J21+FSpS!J21+ESF!J21</f>
        <v>0</v>
      </c>
      <c r="U21" s="613">
        <f>LF!K21+FaF!K21+FF!K21+PrF!K21+FSS!K21+PřF!K21+FI!K21+PdF!K21+FSpS!K21+ESF!K21</f>
        <v>0</v>
      </c>
      <c r="V21" s="613">
        <f>LF!L21+FaF!L21+FF!L21+PrF!L21+FSS!L21+PřF!L21+FI!L21+PdF!L21+FSpS!L21+ESF!L21</f>
        <v>0</v>
      </c>
      <c r="W21" s="613">
        <f>LF!M21+FaF!M21+FF!M21+PrF!M21+FSS!M21+PřF!M21+FI!M21+PdF!M21+FSpS!M21+ESF!M21</f>
        <v>0</v>
      </c>
      <c r="X21" s="613">
        <f>LF!N21+FaF!N21+FF!N21+PrF!N21+FSS!N21+PřF!N21+FI!N21+PdF!N21+FSpS!N21+ESF!N21</f>
        <v>0</v>
      </c>
      <c r="Y21" s="612">
        <f>fak!S21</f>
        <v>19686.286370000002</v>
      </c>
    </row>
    <row r="22" spans="1:27" s="14" customFormat="1" ht="11.4" x14ac:dyDescent="0.2">
      <c r="A22" s="1300"/>
      <c r="B22" s="318" t="s">
        <v>171</v>
      </c>
      <c r="C22" s="318"/>
      <c r="D22" s="318"/>
      <c r="E22" s="1389">
        <v>18</v>
      </c>
      <c r="F22" s="964">
        <f>LF!F22</f>
        <v>29890</v>
      </c>
      <c r="G22" s="963">
        <f>FaF!F22</f>
        <v>0</v>
      </c>
      <c r="H22" s="963">
        <f>FF!F22</f>
        <v>11066</v>
      </c>
      <c r="I22" s="963">
        <f>PrF!F22</f>
        <v>1200</v>
      </c>
      <c r="J22" s="963">
        <f>FSS!F22</f>
        <v>2523</v>
      </c>
      <c r="K22" s="963">
        <f>PřF!F22</f>
        <v>6200</v>
      </c>
      <c r="L22" s="963">
        <f>FI!F22</f>
        <v>0</v>
      </c>
      <c r="M22" s="963">
        <f>PdF!F22</f>
        <v>6439</v>
      </c>
      <c r="N22" s="963">
        <f>FSpS!F22</f>
        <v>2954.5529999999999</v>
      </c>
      <c r="O22" s="1425">
        <f>ESF!F22</f>
        <v>2035</v>
      </c>
      <c r="P22" s="963">
        <f t="shared" si="2"/>
        <v>62307.553</v>
      </c>
      <c r="Q22" s="963">
        <f>LF!G22+FaF!G22+FF!G22+PrF!G22+FSS!G22+PřF!G22+FI!G22+PdF!G22+FSpS!G22+ESF!G22</f>
        <v>62307.553</v>
      </c>
      <c r="R22" s="963">
        <f>LF!H22+FaF!H22+FF!H22+PrF!H22+FSS!H22+PřF!H22+FI!H22+PdF!H22+FSpS!H22+ESF!H22</f>
        <v>0</v>
      </c>
      <c r="S22" s="963">
        <f>LF!I22+FaF!I22+FF!I22+PrF!I22+FSS!I22+PřF!I22+FI!I22+PdF!I22+FSpS!I22+ESF!I22</f>
        <v>0</v>
      </c>
      <c r="T22" s="963">
        <f>LF!J22+FaF!J22+FF!J22+PrF!J22+FSS!J22+PřF!J22+FI!J22+PdF!J22+FSpS!J22+ESF!J22</f>
        <v>0</v>
      </c>
      <c r="U22" s="963">
        <f>LF!K22+FaF!K22+FF!K22+PrF!K22+FSS!K22+PřF!K22+FI!K22+PdF!K22+FSpS!K22+ESF!K22</f>
        <v>0</v>
      </c>
      <c r="V22" s="963">
        <f>LF!L22+FaF!L22+FF!L22+PrF!L22+FSS!L22+PřF!L22+FI!L22+PdF!L22+FSpS!L22+ESF!L22</f>
        <v>0</v>
      </c>
      <c r="W22" s="963">
        <f>LF!M22+FaF!M22+FF!M22+PrF!M22+FSS!M22+PřF!M22+FI!M22+PdF!M22+FSpS!M22+ESF!M22</f>
        <v>0</v>
      </c>
      <c r="X22" s="963">
        <f>LF!N22+FaF!N22+FF!N22+PrF!N22+FSS!N22+PřF!N22+FI!N22+PdF!N22+FSpS!N22+ESF!N22</f>
        <v>0</v>
      </c>
      <c r="Y22" s="612">
        <f>fak!S22</f>
        <v>92756.847289999991</v>
      </c>
    </row>
    <row r="23" spans="1:27" s="14" customFormat="1" ht="11.4" x14ac:dyDescent="0.2">
      <c r="A23" s="1300"/>
      <c r="B23" s="19" t="s">
        <v>40</v>
      </c>
      <c r="C23" s="19"/>
      <c r="D23" s="19"/>
      <c r="E23" s="1388">
        <v>19</v>
      </c>
      <c r="F23" s="767">
        <f>LF!F23</f>
        <v>5233</v>
      </c>
      <c r="G23" s="613">
        <f>FaF!F23</f>
        <v>0</v>
      </c>
      <c r="H23" s="613">
        <f>FF!F23</f>
        <v>3073</v>
      </c>
      <c r="I23" s="613">
        <f>PrF!F23</f>
        <v>1320</v>
      </c>
      <c r="J23" s="613">
        <f>FSS!F23</f>
        <v>1869</v>
      </c>
      <c r="K23" s="613">
        <f>PřF!F23</f>
        <v>5050.3098399999999</v>
      </c>
      <c r="L23" s="613">
        <f>FI!F23</f>
        <v>1406</v>
      </c>
      <c r="M23" s="613">
        <f>PdF!F23</f>
        <v>6332</v>
      </c>
      <c r="N23" s="613">
        <f>FSpS!F23</f>
        <v>2802</v>
      </c>
      <c r="O23" s="1424">
        <f>ESF!F23</f>
        <v>1734</v>
      </c>
      <c r="P23" s="613">
        <f t="shared" si="2"/>
        <v>28819.309840000002</v>
      </c>
      <c r="Q23" s="613">
        <f>LF!G23+FaF!G23+FF!G23+PrF!G23+FSS!G23+PřF!G23+FI!G23+PdF!G23+FSpS!G23+ESF!G23</f>
        <v>20595</v>
      </c>
      <c r="R23" s="613">
        <f>LF!H23+FaF!H23+FF!H23+PrF!H23+FSS!H23+PřF!H23+FI!H23+PdF!H23+FSpS!H23+ESF!H23</f>
        <v>0</v>
      </c>
      <c r="S23" s="613">
        <f>LF!I23+FaF!I23+FF!I23+PrF!I23+FSS!I23+PřF!I23+FI!I23+PdF!I23+FSpS!I23+ESF!I23</f>
        <v>8224.3098399999999</v>
      </c>
      <c r="T23" s="613">
        <f>LF!J23+FaF!J23+FF!J23+PrF!J23+FSS!J23+PřF!J23+FI!J23+PdF!J23+FSpS!J23+ESF!J23</f>
        <v>0</v>
      </c>
      <c r="U23" s="613">
        <f>LF!K23+FaF!K23+FF!K23+PrF!K23+FSS!K23+PřF!K23+FI!K23+PdF!K23+FSpS!K23+ESF!K23</f>
        <v>0</v>
      </c>
      <c r="V23" s="613">
        <f>LF!L23+FaF!L23+FF!L23+PrF!L23+FSS!L23+PřF!L23+FI!L23+PdF!L23+FSpS!L23+ESF!L23</f>
        <v>0</v>
      </c>
      <c r="W23" s="613">
        <f>LF!M23+FaF!M23+FF!M23+PrF!M23+FSS!M23+PřF!M23+FI!M23+PdF!M23+FSpS!M23+ESF!M23</f>
        <v>0</v>
      </c>
      <c r="X23" s="613">
        <f>LF!N23+FaF!N23+FF!N23+PrF!N23+FSS!N23+PřF!N23+FI!N23+PdF!N23+FSpS!N23+ESF!N23</f>
        <v>0</v>
      </c>
      <c r="Y23" s="612">
        <f>fak!S23</f>
        <v>38546.372919999994</v>
      </c>
    </row>
    <row r="24" spans="1:27" s="14" customFormat="1" ht="11.4" x14ac:dyDescent="0.2">
      <c r="A24" s="1300"/>
      <c r="B24" s="19" t="s">
        <v>43</v>
      </c>
      <c r="C24" s="19"/>
      <c r="D24" s="19"/>
      <c r="E24" s="1388">
        <v>20</v>
      </c>
      <c r="F24" s="767">
        <f>LF!F24</f>
        <v>131191</v>
      </c>
      <c r="G24" s="613">
        <f>FaF!F24</f>
        <v>0</v>
      </c>
      <c r="H24" s="613">
        <f>FF!F24</f>
        <v>95401</v>
      </c>
      <c r="I24" s="613">
        <f>PrF!F24</f>
        <v>4126</v>
      </c>
      <c r="J24" s="613">
        <f>FSS!F24</f>
        <v>58452</v>
      </c>
      <c r="K24" s="613">
        <f>PřF!F24</f>
        <v>298000.03808000003</v>
      </c>
      <c r="L24" s="613">
        <f>FI!F24</f>
        <v>55442</v>
      </c>
      <c r="M24" s="613">
        <f>PdF!F24</f>
        <v>21508</v>
      </c>
      <c r="N24" s="613">
        <f>FSpS!F24</f>
        <v>3455.4120000000003</v>
      </c>
      <c r="O24" s="1424">
        <f>ESF!F24</f>
        <v>30834</v>
      </c>
      <c r="P24" s="613">
        <f t="shared" si="2"/>
        <v>698409.4500800001</v>
      </c>
      <c r="Q24" s="613">
        <f>LF!G24+FaF!G24+FF!G24+PrF!G24+FSS!G24+PřF!G24+FI!G24+PdF!G24+FSpS!G24+ESF!G24</f>
        <v>681643.10600000003</v>
      </c>
      <c r="R24" s="613">
        <f>LF!H24+FaF!H24+FF!H24+PrF!H24+FSS!H24+PřF!H24+FI!H24+PdF!H24+FSpS!H24+ESF!H24</f>
        <v>0</v>
      </c>
      <c r="S24" s="613">
        <f>LF!I24+FaF!I24+FF!I24+PrF!I24+FSS!I24+PřF!I24+FI!I24+PdF!I24+FSpS!I24+ESF!I24</f>
        <v>16766.344080000003</v>
      </c>
      <c r="T24" s="613">
        <f>LF!J24+FaF!J24+FF!J24+PrF!J24+FSS!J24+PřF!J24+FI!J24+PdF!J24+FSpS!J24+ESF!J24</f>
        <v>0</v>
      </c>
      <c r="U24" s="613">
        <f>LF!K24+FaF!K24+FF!K24+PrF!K24+FSS!K24+PřF!K24+FI!K24+PdF!K24+FSpS!K24+ESF!K24</f>
        <v>0</v>
      </c>
      <c r="V24" s="613">
        <f>LF!L24+FaF!L24+FF!L24+PrF!L24+FSS!L24+PřF!L24+FI!L24+PdF!L24+FSpS!L24+ESF!L24</f>
        <v>0</v>
      </c>
      <c r="W24" s="613">
        <f>LF!M24+FaF!M24+FF!M24+PrF!M24+FSS!M24+PřF!M24+FI!M24+PdF!M24+FSpS!M24+ESF!M24</f>
        <v>0</v>
      </c>
      <c r="X24" s="613">
        <f>LF!N24+FaF!N24+FF!N24+PrF!N24+FSS!N24+PřF!N24+FI!N24+PdF!N24+FSpS!N24+ESF!N24</f>
        <v>0</v>
      </c>
      <c r="Y24" s="612">
        <f>fak!S24</f>
        <v>625197.75456999999</v>
      </c>
    </row>
    <row r="25" spans="1:27" s="14" customFormat="1" ht="11.4" x14ac:dyDescent="0.2">
      <c r="A25" s="1300"/>
      <c r="B25" s="966" t="s">
        <v>147</v>
      </c>
      <c r="C25" s="966"/>
      <c r="D25" s="966"/>
      <c r="E25" s="1390">
        <v>21</v>
      </c>
      <c r="F25" s="970">
        <f>LF!F25</f>
        <v>26144</v>
      </c>
      <c r="G25" s="971">
        <f>FaF!F25</f>
        <v>0</v>
      </c>
      <c r="H25" s="971">
        <f>FF!F25</f>
        <v>55949</v>
      </c>
      <c r="I25" s="971">
        <f>PrF!F25</f>
        <v>21600</v>
      </c>
      <c r="J25" s="971">
        <f>FSS!F25</f>
        <v>25021</v>
      </c>
      <c r="K25" s="971">
        <f>PřF!F25</f>
        <v>330000.02807</v>
      </c>
      <c r="L25" s="971">
        <f>FI!F25</f>
        <v>6526</v>
      </c>
      <c r="M25" s="971">
        <f>PdF!F25</f>
        <v>10206</v>
      </c>
      <c r="N25" s="971">
        <f>FSpS!F25</f>
        <v>3988.6640000000002</v>
      </c>
      <c r="O25" s="1426">
        <f>ESF!F25</f>
        <v>22640</v>
      </c>
      <c r="P25" s="971">
        <f t="shared" si="2"/>
        <v>502074.69206999999</v>
      </c>
      <c r="Q25" s="971">
        <f>LF!G25+FaF!G25+FF!G25+PrF!G25+FSS!G25+PřF!G25+FI!G25+PdF!G25+FSpS!G25+ESF!G25</f>
        <v>322198.66399999999</v>
      </c>
      <c r="R25" s="971">
        <f>LF!H25+FaF!H25+FF!H25+PrF!H25+FSS!H25+PřF!H25+FI!H25+PdF!H25+FSpS!H25+ESF!H25</f>
        <v>0</v>
      </c>
      <c r="S25" s="971">
        <f>LF!I25+FaF!I25+FF!I25+PrF!I25+FSS!I25+PřF!I25+FI!I25+PdF!I25+FSpS!I25+ESF!I25</f>
        <v>179876.02807</v>
      </c>
      <c r="T25" s="971">
        <f>LF!J25+FaF!J25+FF!J25+PrF!J25+FSS!J25+PřF!J25+FI!J25+PdF!J25+FSpS!J25+ESF!J25</f>
        <v>0</v>
      </c>
      <c r="U25" s="971">
        <f>LF!K25+FaF!K25+FF!K25+PrF!K25+FSS!K25+PřF!K25+FI!K25+PdF!K25+FSpS!K25+ESF!K25</f>
        <v>0</v>
      </c>
      <c r="V25" s="971">
        <f>LF!L25+FaF!L25+FF!L25+PrF!L25+FSS!L25+PřF!L25+FI!L25+PdF!L25+FSpS!L25+ESF!L25</f>
        <v>0</v>
      </c>
      <c r="W25" s="971">
        <f>LF!M25+FaF!M25+FF!M25+PrF!M25+FSS!M25+PřF!M25+FI!M25+PdF!M25+FSpS!M25+ESF!M25</f>
        <v>0</v>
      </c>
      <c r="X25" s="971">
        <f>LF!N25+FaF!N25+FF!N25+PrF!N25+FSS!N25+PřF!N25+FI!N25+PdF!N25+FSpS!N25+ESF!N25</f>
        <v>0</v>
      </c>
      <c r="Y25" s="612">
        <f>fak!S25</f>
        <v>322667.87465000001</v>
      </c>
    </row>
    <row r="26" spans="1:27" s="14" customFormat="1" ht="11.4" x14ac:dyDescent="0.2">
      <c r="A26" s="1300"/>
      <c r="B26" s="19" t="s">
        <v>44</v>
      </c>
      <c r="C26" s="19"/>
      <c r="D26" s="19"/>
      <c r="E26" s="1388">
        <v>22</v>
      </c>
      <c r="F26" s="767">
        <f>LF!F26</f>
        <v>23344</v>
      </c>
      <c r="G26" s="613">
        <f>FaF!F26</f>
        <v>3532</v>
      </c>
      <c r="H26" s="613">
        <f>FF!F26</f>
        <v>11412</v>
      </c>
      <c r="I26" s="613">
        <f>PrF!F26</f>
        <v>1130</v>
      </c>
      <c r="J26" s="613">
        <f>FSS!F26</f>
        <v>5782</v>
      </c>
      <c r="K26" s="613">
        <f>PřF!F26</f>
        <v>71000.392389999994</v>
      </c>
      <c r="L26" s="613">
        <f>FI!F26</f>
        <v>15832</v>
      </c>
      <c r="M26" s="613">
        <f>PdF!F26</f>
        <v>1182</v>
      </c>
      <c r="N26" s="613">
        <f>FSpS!F26</f>
        <v>1216</v>
      </c>
      <c r="O26" s="1424">
        <f>ESF!F26</f>
        <v>4352</v>
      </c>
      <c r="P26" s="613">
        <f t="shared" si="2"/>
        <v>138782.39238999999</v>
      </c>
      <c r="Q26" s="613">
        <f>LF!G26+FaF!G26+FF!G26+PrF!G26+FSS!G26+PřF!G26+FI!G26+PdF!G26+FSpS!G26+ESF!G26</f>
        <v>135292</v>
      </c>
      <c r="R26" s="613">
        <f>LF!H26+FaF!H26+FF!H26+PrF!H26+FSS!H26+PřF!H26+FI!H26+PdF!H26+FSpS!H26+ESF!H26</f>
        <v>0</v>
      </c>
      <c r="S26" s="613">
        <f>LF!I26+FaF!I26+FF!I26+PrF!I26+FSS!I26+PřF!I26+FI!I26+PdF!I26+FSpS!I26+ESF!I26</f>
        <v>3490.39239</v>
      </c>
      <c r="T26" s="613">
        <f>LF!J26+FaF!J26+FF!J26+PrF!J26+FSS!J26+PřF!J26+FI!J26+PdF!J26+FSpS!J26+ESF!J26</f>
        <v>0</v>
      </c>
      <c r="U26" s="613">
        <f>LF!K26+FaF!K26+FF!K26+PrF!K26+FSS!K26+PřF!K26+FI!K26+PdF!K26+FSpS!K26+ESF!K26</f>
        <v>0</v>
      </c>
      <c r="V26" s="613">
        <f>LF!L26+FaF!L26+FF!L26+PrF!L26+FSS!L26+PřF!L26+FI!L26+PdF!L26+FSpS!L26+ESF!L26</f>
        <v>0</v>
      </c>
      <c r="W26" s="613">
        <f>LF!M26+FaF!M26+FF!M26+PrF!M26+FSS!M26+PřF!M26+FI!M26+PdF!M26+FSpS!M26+ESF!M26</f>
        <v>0</v>
      </c>
      <c r="X26" s="613">
        <f>LF!N26+FaF!N26+FF!N26+PrF!N26+FSS!N26+PřF!N26+FI!N26+PdF!N26+FSpS!N26+ESF!N26</f>
        <v>0</v>
      </c>
      <c r="Y26" s="612">
        <f>fak!S26</f>
        <v>138538.10771000001</v>
      </c>
    </row>
    <row r="27" spans="1:27" s="14" customFormat="1" ht="11.4" x14ac:dyDescent="0.2">
      <c r="A27" s="1300"/>
      <c r="B27" s="1367" t="s">
        <v>46</v>
      </c>
      <c r="C27" s="1367"/>
      <c r="D27" s="1367"/>
      <c r="E27" s="1386">
        <v>23</v>
      </c>
      <c r="F27" s="769">
        <f>LF!F27</f>
        <v>19594.797600000002</v>
      </c>
      <c r="G27" s="732">
        <f>FaF!F27</f>
        <v>0</v>
      </c>
      <c r="H27" s="732">
        <f>FF!F27</f>
        <v>5800</v>
      </c>
      <c r="I27" s="732">
        <f>PrF!F27</f>
        <v>800</v>
      </c>
      <c r="J27" s="732">
        <f>FSS!F27</f>
        <v>1425</v>
      </c>
      <c r="K27" s="732">
        <f>PřF!F27</f>
        <v>36000</v>
      </c>
      <c r="L27" s="732">
        <f>FI!F27</f>
        <v>14257</v>
      </c>
      <c r="M27" s="732">
        <f>PdF!F27</f>
        <v>500</v>
      </c>
      <c r="N27" s="732">
        <f>FSpS!F27</f>
        <v>3066.3789999999999</v>
      </c>
      <c r="O27" s="1427">
        <f>ESF!F27</f>
        <v>1900</v>
      </c>
      <c r="P27" s="732">
        <f t="shared" si="2"/>
        <v>83343.176600000006</v>
      </c>
      <c r="Q27" s="732">
        <f>LF!G27+FaF!G27+FF!G27+PrF!G27+FSS!G27+PřF!G27+FI!G27+PdF!G27+FSpS!G27+ESF!G27</f>
        <v>83343.176600000006</v>
      </c>
      <c r="R27" s="732">
        <f>LF!H27+FaF!H27+FF!H27+PrF!H27+FSS!H27+PřF!H27+FI!H27+PdF!H27+FSpS!H27+ESF!H27</f>
        <v>0</v>
      </c>
      <c r="S27" s="732">
        <f>LF!I27+FaF!I27+FF!I27+PrF!I27+FSS!I27+PřF!I27+FI!I27+PdF!I27+FSpS!I27+ESF!I27</f>
        <v>0</v>
      </c>
      <c r="T27" s="732">
        <f>LF!J27+FaF!J27+FF!J27+PrF!J27+FSS!J27+PřF!J27+FI!J27+PdF!J27+FSpS!J27+ESF!J27</f>
        <v>0</v>
      </c>
      <c r="U27" s="732">
        <f>LF!K27+FaF!K27+FF!K27+PrF!K27+FSS!K27+PřF!K27+FI!K27+PdF!K27+FSpS!K27+ESF!K27</f>
        <v>0</v>
      </c>
      <c r="V27" s="732">
        <f>LF!L27+FaF!L27+FF!L27+PrF!L27+FSS!L27+PřF!L27+FI!L27+PdF!L27+FSpS!L27+ESF!L27</f>
        <v>0</v>
      </c>
      <c r="W27" s="732">
        <f>LF!M27+FaF!M27+FF!M27+PrF!M27+FSS!M27+PřF!M27+FI!M27+PdF!M27+FSpS!M27+ESF!M27</f>
        <v>0</v>
      </c>
      <c r="X27" s="732">
        <f>LF!N27+FaF!N27+FF!N27+PrF!N27+FSS!N27+PřF!N27+FI!N27+PdF!N27+FSpS!N27+ESF!N27</f>
        <v>0</v>
      </c>
      <c r="Y27" s="1405">
        <f>fak!S27</f>
        <v>79619.894719999997</v>
      </c>
    </row>
    <row r="28" spans="1:27" x14ac:dyDescent="0.25">
      <c r="A28" s="1323" t="s">
        <v>173</v>
      </c>
      <c r="B28" s="1324"/>
      <c r="C28" s="1324"/>
      <c r="D28" s="1324"/>
      <c r="E28" s="1325">
        <v>24</v>
      </c>
      <c r="F28" s="1344">
        <f t="shared" ref="F28:W28" si="3">SUM(F29:F43)</f>
        <v>1040360.7897715</v>
      </c>
      <c r="G28" s="1326">
        <f t="shared" si="3"/>
        <v>115456</v>
      </c>
      <c r="H28" s="1326">
        <f t="shared" si="3"/>
        <v>746017</v>
      </c>
      <c r="I28" s="1326">
        <f t="shared" si="3"/>
        <v>244282</v>
      </c>
      <c r="J28" s="1326">
        <f t="shared" si="3"/>
        <v>376648.022</v>
      </c>
      <c r="K28" s="1326">
        <f t="shared" si="3"/>
        <v>1622679.7814199999</v>
      </c>
      <c r="L28" s="1326">
        <f t="shared" si="3"/>
        <v>377244</v>
      </c>
      <c r="M28" s="1326">
        <f t="shared" si="3"/>
        <v>420362</v>
      </c>
      <c r="N28" s="1326">
        <f t="shared" si="3"/>
        <v>154506.29999999999</v>
      </c>
      <c r="O28" s="1413">
        <f t="shared" si="3"/>
        <v>271269</v>
      </c>
      <c r="P28" s="1326">
        <f t="shared" si="3"/>
        <v>5368824.8931914996</v>
      </c>
      <c r="Q28" s="1344">
        <f>SUM(Q29:Q43)</f>
        <v>4883468.3647715002</v>
      </c>
      <c r="R28" s="1394">
        <f t="shared" si="3"/>
        <v>177966.84100000001</v>
      </c>
      <c r="S28" s="1343">
        <f>SUM(S29:S43)</f>
        <v>228342.68742</v>
      </c>
      <c r="T28" s="1343">
        <f t="shared" si="3"/>
        <v>5895</v>
      </c>
      <c r="U28" s="1343">
        <f>SUM(U29:U43)</f>
        <v>0</v>
      </c>
      <c r="V28" s="1343">
        <f t="shared" si="3"/>
        <v>15796</v>
      </c>
      <c r="W28" s="1343">
        <f t="shared" si="3"/>
        <v>57356</v>
      </c>
      <c r="X28" s="1397">
        <f>SUM(X29:X43)</f>
        <v>0</v>
      </c>
      <c r="Y28" s="1406">
        <f>fak!S28</f>
        <v>5007240.0791699998</v>
      </c>
      <c r="Z28" s="153"/>
      <c r="AA28" s="255"/>
    </row>
    <row r="29" spans="1:27" s="14" customFormat="1" ht="11.4" x14ac:dyDescent="0.2">
      <c r="A29" s="1300" t="s">
        <v>14</v>
      </c>
      <c r="B29" s="16" t="s">
        <v>49</v>
      </c>
      <c r="C29" s="16"/>
      <c r="D29" s="16"/>
      <c r="E29" s="1385">
        <v>25</v>
      </c>
      <c r="F29" s="775">
        <f>LF!F29</f>
        <v>285008.09999999998</v>
      </c>
      <c r="G29" s="1319">
        <f>FaF!F29</f>
        <v>75607</v>
      </c>
      <c r="H29" s="1319">
        <f>FF!F29</f>
        <v>317985</v>
      </c>
      <c r="I29" s="1319">
        <f>PrF!F29</f>
        <v>120541</v>
      </c>
      <c r="J29" s="1319">
        <f>FSS!F29</f>
        <v>139943</v>
      </c>
      <c r="K29" s="1319">
        <f>PřF!F29</f>
        <v>302038</v>
      </c>
      <c r="L29" s="1319">
        <f>FI!F29</f>
        <v>154874</v>
      </c>
      <c r="M29" s="1319">
        <f>PdF!F29</f>
        <v>220482</v>
      </c>
      <c r="N29" s="1319">
        <f>FSpS!F29</f>
        <v>98423.3</v>
      </c>
      <c r="O29" s="1428">
        <f>ESF!F29</f>
        <v>116992</v>
      </c>
      <c r="P29" s="1319">
        <f t="shared" ref="P29:P43" si="4">SUM(F29:O29)</f>
        <v>1831893.4000000001</v>
      </c>
      <c r="Q29" s="1319">
        <f>LF!G29+FaF!G29+FF!G29+PrF!G29+FSS!G29+PřF!G29+FI!G29+PdF!G29+FSpS!G29+ESF!G29</f>
        <v>1831893.4000000001</v>
      </c>
      <c r="R29" s="1319">
        <f>LF!H29+FaF!H29+FF!H29+PrF!H29+FSS!H29+PřF!H29+FI!H29+PdF!H29+FSpS!H29+ESF!H29</f>
        <v>0</v>
      </c>
      <c r="S29" s="1319">
        <f>LF!I29+FaF!I29+FF!I29+PrF!I29+FSS!I29+PřF!I29+FI!I29+PdF!I29+FSpS!I29+ESF!I29</f>
        <v>0</v>
      </c>
      <c r="T29" s="1319">
        <f>LF!J29+FaF!J29+FF!J29+PrF!J29+FSS!J29+PřF!J29+FI!J29+PdF!J29+FSpS!J29+ESF!J29</f>
        <v>0</v>
      </c>
      <c r="U29" s="1319">
        <f>LF!K29+FaF!K29+FF!K29+PrF!K29+FSS!K29+PřF!K29+FI!K29+PdF!K29+FSpS!K29+ESF!K29</f>
        <v>0</v>
      </c>
      <c r="V29" s="1319">
        <f>LF!L29+FaF!L29+FF!L29+PrF!L29+FSS!L29+PřF!L29+FI!L29+PdF!L29+FSpS!L29+ESF!L29</f>
        <v>0</v>
      </c>
      <c r="W29" s="1319">
        <f>LF!M29+FaF!M29+FF!M29+PrF!M29+FSS!M29+PřF!M29+FI!M29+PdF!M29+FSpS!M29+ESF!M29</f>
        <v>0</v>
      </c>
      <c r="X29" s="1319">
        <f>LF!N29+FaF!N29+FF!N29+PrF!N29+FSS!N29+PřF!N29+FI!N29+PdF!N29+FSpS!N29+ESF!N29</f>
        <v>0</v>
      </c>
      <c r="Y29" s="1407">
        <f>fak!S29</f>
        <v>1725438.18731</v>
      </c>
    </row>
    <row r="30" spans="1:27" s="14" customFormat="1" ht="11.4" x14ac:dyDescent="0.2">
      <c r="A30" s="1300"/>
      <c r="B30" s="18" t="s">
        <v>28</v>
      </c>
      <c r="C30" s="18"/>
      <c r="D30" s="18"/>
      <c r="E30" s="1385">
        <v>26</v>
      </c>
      <c r="F30" s="767">
        <f>LF!F30</f>
        <v>39150</v>
      </c>
      <c r="G30" s="1319">
        <f>FaF!F30</f>
        <v>5130</v>
      </c>
      <c r="H30" s="613">
        <f>FF!F30</f>
        <v>47000</v>
      </c>
      <c r="I30" s="613">
        <f>PrF!F30</f>
        <v>14500</v>
      </c>
      <c r="J30" s="613">
        <f>FSS!F30</f>
        <v>15000</v>
      </c>
      <c r="K30" s="613">
        <f>PřF!F30</f>
        <v>71000</v>
      </c>
      <c r="L30" s="613">
        <f>FI!F30</f>
        <v>9450</v>
      </c>
      <c r="M30" s="613">
        <f>PdF!F30</f>
        <v>9900</v>
      </c>
      <c r="N30" s="613">
        <f>FSpS!F30</f>
        <v>7695</v>
      </c>
      <c r="O30" s="1424">
        <f>ESF!F30</f>
        <v>6322</v>
      </c>
      <c r="P30" s="613">
        <f t="shared" si="4"/>
        <v>225147</v>
      </c>
      <c r="Q30" s="613">
        <f>LF!G30+FaF!G30+FF!G30+PrF!G30+FSS!G30+PřF!G30+FI!G30+PdF!G30+FSpS!G30+ESF!G30</f>
        <v>225147</v>
      </c>
      <c r="R30" s="613">
        <f>LF!H30+FaF!H30+FF!H30+PrF!H30+FSS!H30+PřF!H30+FI!H30+PdF!H30+FSpS!H30+ESF!H30</f>
        <v>0</v>
      </c>
      <c r="S30" s="613">
        <f>LF!I30+FaF!I30+FF!I30+PrF!I30+FSS!I30+PřF!I30+FI!I30+PdF!I30+FSpS!I30+ESF!I30</f>
        <v>0</v>
      </c>
      <c r="T30" s="613">
        <f>LF!J30+FaF!J30+FF!J30+PrF!J30+FSS!J30+PřF!J30+FI!J30+PdF!J30+FSpS!J30+ESF!J30</f>
        <v>0</v>
      </c>
      <c r="U30" s="613">
        <f>LF!K30+FaF!K30+FF!K30+PrF!K30+FSS!K30+PřF!K30+FI!K30+PdF!K30+FSpS!K30+ESF!K30</f>
        <v>0</v>
      </c>
      <c r="V30" s="613">
        <f>LF!L30+FaF!L30+FF!L30+PrF!L30+FSS!L30+PřF!L30+FI!L30+PdF!L30+FSpS!L30+ESF!L30</f>
        <v>0</v>
      </c>
      <c r="W30" s="613">
        <f>LF!M30+FaF!M30+FF!M30+PrF!M30+FSS!M30+PřF!M30+FI!M30+PdF!M30+FSpS!M30+ESF!M30</f>
        <v>0</v>
      </c>
      <c r="X30" s="613">
        <f>LF!N30+FaF!N30+FF!N30+PrF!N30+FSS!N30+PřF!N30+FI!N30+PdF!N30+FSpS!N30+ESF!N30</f>
        <v>0</v>
      </c>
      <c r="Y30" s="612">
        <f>fak!S30</f>
        <v>215765.25</v>
      </c>
    </row>
    <row r="31" spans="1:27" s="14" customFormat="1" ht="11.4" x14ac:dyDescent="0.2">
      <c r="A31" s="1300"/>
      <c r="B31" s="18" t="s">
        <v>30</v>
      </c>
      <c r="C31" s="18"/>
      <c r="D31" s="18"/>
      <c r="E31" s="1385">
        <v>27</v>
      </c>
      <c r="F31" s="767">
        <f>LF!F31</f>
        <v>293</v>
      </c>
      <c r="G31" s="1319">
        <f>FaF!F31</f>
        <v>0</v>
      </c>
      <c r="H31" s="613">
        <f>FF!F31</f>
        <v>1800</v>
      </c>
      <c r="I31" s="613">
        <f>PrF!F31</f>
        <v>0</v>
      </c>
      <c r="J31" s="613">
        <f>FSS!F31</f>
        <v>400</v>
      </c>
      <c r="K31" s="613">
        <f>PřF!F31</f>
        <v>815</v>
      </c>
      <c r="L31" s="613">
        <f>FI!F31</f>
        <v>2000</v>
      </c>
      <c r="M31" s="613">
        <f>PdF!F31</f>
        <v>200</v>
      </c>
      <c r="N31" s="613">
        <f>FSpS!F31</f>
        <v>0</v>
      </c>
      <c r="O31" s="1424">
        <f>ESF!F31</f>
        <v>1291</v>
      </c>
      <c r="P31" s="613">
        <f t="shared" si="4"/>
        <v>6799</v>
      </c>
      <c r="Q31" s="613">
        <f>LF!G31+FaF!G31+FF!G31+PrF!G31+FSS!G31+PřF!G31+FI!G31+PdF!G31+FSpS!G31+ESF!G31</f>
        <v>6799</v>
      </c>
      <c r="R31" s="613">
        <f>LF!H31+FaF!H31+FF!H31+PrF!H31+FSS!H31+PřF!H31+FI!H31+PdF!H31+FSpS!H31+ESF!H31</f>
        <v>0</v>
      </c>
      <c r="S31" s="613">
        <f>LF!I31+FaF!I31+FF!I31+PrF!I31+FSS!I31+PřF!I31+FI!I31+PdF!I31+FSpS!I31+ESF!I31</f>
        <v>0</v>
      </c>
      <c r="T31" s="613">
        <f>LF!J31+FaF!J31+FF!J31+PrF!J31+FSS!J31+PřF!J31+FI!J31+PdF!J31+FSpS!J31+ESF!J31</f>
        <v>0</v>
      </c>
      <c r="U31" s="613">
        <f>LF!K31+FaF!K31+FF!K31+PrF!K31+FSS!K31+PřF!K31+FI!K31+PdF!K31+FSpS!K31+ESF!K31</f>
        <v>0</v>
      </c>
      <c r="V31" s="613">
        <f>LF!L31+FaF!L31+FF!L31+PrF!L31+FSS!L31+PřF!L31+FI!L31+PdF!L31+FSpS!L31+ESF!L31</f>
        <v>0</v>
      </c>
      <c r="W31" s="613">
        <f>LF!M31+FaF!M31+FF!M31+PrF!M31+FSS!M31+PřF!M31+FI!M31+PdF!M31+FSpS!M31+ESF!M31</f>
        <v>0</v>
      </c>
      <c r="X31" s="613">
        <f>LF!N31+FaF!N31+FF!N31+PrF!N31+FSS!N31+PřF!N31+FI!N31+PdF!N31+FSpS!N31+ESF!N31</f>
        <v>0</v>
      </c>
      <c r="Y31" s="612">
        <f>fak!S31</f>
        <v>14635.576000000001</v>
      </c>
    </row>
    <row r="32" spans="1:27" s="14" customFormat="1" ht="11.4" x14ac:dyDescent="0.2">
      <c r="A32" s="1300"/>
      <c r="B32" s="19" t="s">
        <v>32</v>
      </c>
      <c r="C32" s="20"/>
      <c r="D32" s="20"/>
      <c r="E32" s="1388">
        <v>28</v>
      </c>
      <c r="F32" s="767">
        <f>LF!F32</f>
        <v>114899.28199999999</v>
      </c>
      <c r="G32" s="1319">
        <f>FaF!F32</f>
        <v>5237</v>
      </c>
      <c r="H32" s="613">
        <f>FF!F32</f>
        <v>13059</v>
      </c>
      <c r="I32" s="613">
        <f>PrF!F32</f>
        <v>3208</v>
      </c>
      <c r="J32" s="613">
        <f>FSS!F32</f>
        <v>3455.422</v>
      </c>
      <c r="K32" s="613">
        <f>PřF!F32</f>
        <v>32200</v>
      </c>
      <c r="L32" s="613">
        <f>FI!F32</f>
        <v>7743</v>
      </c>
      <c r="M32" s="613">
        <f>PdF!F32</f>
        <v>37768</v>
      </c>
      <c r="N32" s="613">
        <f>FSpS!F32</f>
        <v>2398.1750000000002</v>
      </c>
      <c r="O32" s="1424">
        <f>ESF!F32</f>
        <v>2361</v>
      </c>
      <c r="P32" s="613">
        <f t="shared" si="4"/>
        <v>222328.87899999999</v>
      </c>
      <c r="Q32" s="613">
        <f>LF!G32+FaF!G32+FF!G32+PrF!G32+FSS!G32+PřF!G32+FI!G32+PdF!G32+FSpS!G32+ESF!G32</f>
        <v>222115.87899999999</v>
      </c>
      <c r="R32" s="613">
        <f>LF!H32+FaF!H32+FF!H32+PrF!H32+FSS!H32+PřF!H32+FI!H32+PdF!H32+FSpS!H32+ESF!H32</f>
        <v>0</v>
      </c>
      <c r="S32" s="613">
        <f>LF!I32+FaF!I32+FF!I32+PrF!I32+FSS!I32+PřF!I32+FI!I32+PdF!I32+FSpS!I32+ESF!I32</f>
        <v>213</v>
      </c>
      <c r="T32" s="613">
        <f>LF!J32+FaF!J32+FF!J32+PrF!J32+FSS!J32+PřF!J32+FI!J32+PdF!J32+FSpS!J32+ESF!J32</f>
        <v>0</v>
      </c>
      <c r="U32" s="613">
        <f>LF!K32+FaF!K32+FF!K32+PrF!K32+FSS!K32+PřF!K32+FI!K32+PdF!K32+FSpS!K32+ESF!K32</f>
        <v>0</v>
      </c>
      <c r="V32" s="613">
        <f>LF!L32+FaF!L32+FF!L32+PrF!L32+FSS!L32+PřF!L32+FI!L32+PdF!L32+FSpS!L32+ESF!L32</f>
        <v>0</v>
      </c>
      <c r="W32" s="613">
        <f>LF!M32+FaF!M32+FF!M32+PrF!M32+FSS!M32+PřF!M32+FI!M32+PdF!M32+FSpS!M32+ESF!M32</f>
        <v>0</v>
      </c>
      <c r="X32" s="613">
        <f>LF!N32+FaF!N32+FF!N32+PrF!N32+FSS!N32+PřF!N32+FI!N32+PdF!N32+FSpS!N32+ESF!N32</f>
        <v>0</v>
      </c>
      <c r="Y32" s="612">
        <f>fak!S32</f>
        <v>218485.11823999998</v>
      </c>
    </row>
    <row r="33" spans="1:26" s="14" customFormat="1" ht="11.4" x14ac:dyDescent="0.2">
      <c r="A33" s="1300"/>
      <c r="B33" s="19" t="s">
        <v>51</v>
      </c>
      <c r="C33" s="19"/>
      <c r="D33" s="19"/>
      <c r="E33" s="1388">
        <v>29</v>
      </c>
      <c r="F33" s="767">
        <f>LF!F33</f>
        <v>0</v>
      </c>
      <c r="G33" s="1319">
        <f>FaF!F33</f>
        <v>0</v>
      </c>
      <c r="H33" s="613">
        <f>FF!F33</f>
        <v>0</v>
      </c>
      <c r="I33" s="613">
        <f>PrF!F33</f>
        <v>0</v>
      </c>
      <c r="J33" s="613">
        <f>FSS!F33</f>
        <v>0</v>
      </c>
      <c r="K33" s="613">
        <f>PřF!F33</f>
        <v>0</v>
      </c>
      <c r="L33" s="613">
        <f>FI!F33</f>
        <v>0</v>
      </c>
      <c r="M33" s="613">
        <f>PdF!F33</f>
        <v>0</v>
      </c>
      <c r="N33" s="613">
        <f>FSpS!F33</f>
        <v>0</v>
      </c>
      <c r="O33" s="1424">
        <f>ESF!F33</f>
        <v>0</v>
      </c>
      <c r="P33" s="613">
        <f t="shared" si="4"/>
        <v>0</v>
      </c>
      <c r="Q33" s="613">
        <f>LF!G33+FaF!G33+FF!G33+PrF!G33+FSS!G33+PřF!G33+FI!G33+PdF!G33+FSpS!G33+ESF!G33</f>
        <v>0</v>
      </c>
      <c r="R33" s="613">
        <f>LF!H33+FaF!H33+FF!H33+PrF!H33+FSS!H33+PřF!H33+FI!H33+PdF!H33+FSpS!H33+ESF!H33</f>
        <v>0</v>
      </c>
      <c r="S33" s="613">
        <f>LF!I33+FaF!I33+FF!I33+PrF!I33+FSS!I33+PřF!I33+FI!I33+PdF!I33+FSpS!I33+ESF!I33</f>
        <v>0</v>
      </c>
      <c r="T33" s="613">
        <f>LF!J33+FaF!J33+FF!J33+PrF!J33+FSS!J33+PřF!J33+FI!J33+PdF!J33+FSpS!J33+ESF!J33</f>
        <v>0</v>
      </c>
      <c r="U33" s="613">
        <f>LF!K33+FaF!K33+FF!K33+PrF!K33+FSS!K33+PřF!K33+FI!K33+PdF!K33+FSpS!K33+ESF!K33</f>
        <v>0</v>
      </c>
      <c r="V33" s="613">
        <f>LF!L33+FaF!L33+FF!L33+PrF!L33+FSS!L33+PřF!L33+FI!L33+PdF!L33+FSpS!L33+ESF!L33</f>
        <v>0</v>
      </c>
      <c r="W33" s="613">
        <f>LF!M33+FaF!M33+FF!M33+PrF!M33+FSS!M33+PřF!M33+FI!M33+PdF!M33+FSpS!M33+ESF!M33</f>
        <v>0</v>
      </c>
      <c r="X33" s="613">
        <f>LF!N33+FaF!N33+FF!N33+PrF!N33+FSS!N33+PřF!N33+FI!N33+PdF!N33+FSpS!N33+ESF!N33</f>
        <v>0</v>
      </c>
      <c r="Y33" s="612">
        <f>fak!S33</f>
        <v>0</v>
      </c>
    </row>
    <row r="34" spans="1:26" s="14" customFormat="1" ht="11.4" x14ac:dyDescent="0.2">
      <c r="A34" s="1300"/>
      <c r="B34" s="19" t="s">
        <v>36</v>
      </c>
      <c r="C34" s="19"/>
      <c r="D34" s="19"/>
      <c r="E34" s="1388">
        <v>30</v>
      </c>
      <c r="F34" s="767">
        <f>LF!F34</f>
        <v>10800</v>
      </c>
      <c r="G34" s="1319">
        <f>FaF!F34</f>
        <v>0</v>
      </c>
      <c r="H34" s="613">
        <f>FF!F34</f>
        <v>1955</v>
      </c>
      <c r="I34" s="613">
        <f>PrF!F34</f>
        <v>0</v>
      </c>
      <c r="J34" s="613">
        <f>FSS!F34</f>
        <v>0</v>
      </c>
      <c r="K34" s="613">
        <f>PřF!F34</f>
        <v>3800</v>
      </c>
      <c r="L34" s="613">
        <f>FI!F34</f>
        <v>0</v>
      </c>
      <c r="M34" s="613">
        <f>PdF!F34</f>
        <v>1502</v>
      </c>
      <c r="N34" s="613">
        <f>FSpS!F34</f>
        <v>1450</v>
      </c>
      <c r="O34" s="1424">
        <f>ESF!F34</f>
        <v>755</v>
      </c>
      <c r="P34" s="613">
        <f t="shared" si="4"/>
        <v>20262</v>
      </c>
      <c r="Q34" s="613">
        <f>LF!G34+FaF!G34+FF!G34+PrF!G34+FSS!G34+PřF!G34+FI!G34+PdF!G34+FSpS!G34+ESF!G34</f>
        <v>18367</v>
      </c>
      <c r="R34" s="613">
        <f>LF!H34+FaF!H34+FF!H34+PrF!H34+FSS!H34+PřF!H34+FI!H34+PdF!H34+FSpS!H34+ESF!H34</f>
        <v>0</v>
      </c>
      <c r="S34" s="613">
        <f>LF!I34+FaF!I34+FF!I34+PrF!I34+FSS!I34+PřF!I34+FI!I34+PdF!I34+FSpS!I34+ESF!I34</f>
        <v>1895</v>
      </c>
      <c r="T34" s="613">
        <f>LF!J34+FaF!J34+FF!J34+PrF!J34+FSS!J34+PřF!J34+FI!J34+PdF!J34+FSpS!J34+ESF!J34</f>
        <v>0</v>
      </c>
      <c r="U34" s="613">
        <f>LF!K34+FaF!K34+FF!K34+PrF!K34+FSS!K34+PřF!K34+FI!K34+PdF!K34+FSpS!K34+ESF!K34</f>
        <v>0</v>
      </c>
      <c r="V34" s="613">
        <f>LF!L34+FaF!L34+FF!L34+PrF!L34+FSS!L34+PřF!L34+FI!L34+PdF!L34+FSpS!L34+ESF!L34</f>
        <v>0</v>
      </c>
      <c r="W34" s="613">
        <f>LF!M34+FaF!M34+FF!M34+PrF!M34+FSS!M34+PřF!M34+FI!M34+PdF!M34+FSpS!M34+ESF!M34</f>
        <v>0</v>
      </c>
      <c r="X34" s="613">
        <f>LF!N34+FaF!N34+FF!N34+PrF!N34+FSS!N34+PřF!N34+FI!N34+PdF!N34+FSpS!N34+ESF!N34</f>
        <v>0</v>
      </c>
      <c r="Y34" s="612">
        <f>fak!S34</f>
        <v>19686.286370000002</v>
      </c>
    </row>
    <row r="35" spans="1:26" s="14" customFormat="1" ht="11.4" x14ac:dyDescent="0.2">
      <c r="A35" s="1307"/>
      <c r="B35" s="318" t="s">
        <v>171</v>
      </c>
      <c r="C35" s="318"/>
      <c r="D35" s="318"/>
      <c r="E35" s="1389">
        <v>31</v>
      </c>
      <c r="F35" s="964">
        <f>LF!F35</f>
        <v>29890</v>
      </c>
      <c r="G35" s="1319">
        <f>FaF!F35</f>
        <v>0</v>
      </c>
      <c r="H35" s="963">
        <f>FF!F35</f>
        <v>11066</v>
      </c>
      <c r="I35" s="963">
        <f>PrF!F35</f>
        <v>1200</v>
      </c>
      <c r="J35" s="963">
        <f>FSS!F35</f>
        <v>2523</v>
      </c>
      <c r="K35" s="963">
        <f>PřF!F35</f>
        <v>6200</v>
      </c>
      <c r="L35" s="963">
        <f>FI!F35</f>
        <v>0</v>
      </c>
      <c r="M35" s="963">
        <f>PdF!F35</f>
        <v>6439</v>
      </c>
      <c r="N35" s="963">
        <f>FSpS!F35</f>
        <v>2954.5529999999999</v>
      </c>
      <c r="O35" s="1425">
        <f>ESF!F35</f>
        <v>2035</v>
      </c>
      <c r="P35" s="963">
        <f t="shared" si="4"/>
        <v>62307.553</v>
      </c>
      <c r="Q35" s="963">
        <f>LF!G35+FaF!G35+FF!G35+PrF!G35+FSS!G35+PřF!G35+FI!G35+PdF!G35+FSpS!G35+ESF!G35</f>
        <v>62307.553</v>
      </c>
      <c r="R35" s="963">
        <f>LF!H35+FaF!H35+FF!H35+PrF!H35+FSS!H35+PřF!H35+FI!H35+PdF!H35+FSpS!H35+ESF!H35</f>
        <v>0</v>
      </c>
      <c r="S35" s="963">
        <f>LF!I35+FaF!I35+FF!I35+PrF!I35+FSS!I35+PřF!I35+FI!I35+PdF!I35+FSpS!I35+ESF!I35</f>
        <v>0</v>
      </c>
      <c r="T35" s="963">
        <f>LF!J35+FaF!J35+FF!J35+PrF!J35+FSS!J35+PřF!J35+FI!J35+PdF!J35+FSpS!J35+ESF!J35</f>
        <v>0</v>
      </c>
      <c r="U35" s="963">
        <f>LF!K35+FaF!K35+FF!K35+PrF!K35+FSS!K35+PřF!K35+FI!K35+PdF!K35+FSpS!K35+ESF!K35</f>
        <v>0</v>
      </c>
      <c r="V35" s="963">
        <f>LF!L35+FaF!L35+FF!L35+PrF!L35+FSS!L35+PřF!L35+FI!L35+PdF!L35+FSpS!L35+ESF!L35</f>
        <v>0</v>
      </c>
      <c r="W35" s="963">
        <f>LF!M35+FaF!M35+FF!M35+PrF!M35+FSS!M35+PřF!M35+FI!M35+PdF!M35+FSpS!M35+ESF!M35</f>
        <v>0</v>
      </c>
      <c r="X35" s="963">
        <f>LF!N35+FaF!N35+FF!N35+PrF!N35+FSS!N35+PřF!N35+FI!N35+PdF!N35+FSpS!N35+ESF!N35</f>
        <v>0</v>
      </c>
      <c r="Y35" s="612">
        <f>fak!S35</f>
        <v>92756.847289999991</v>
      </c>
    </row>
    <row r="36" spans="1:26" s="14" customFormat="1" ht="11.4" x14ac:dyDescent="0.2">
      <c r="A36" s="1300"/>
      <c r="B36" s="19" t="s">
        <v>53</v>
      </c>
      <c r="C36" s="19"/>
      <c r="D36" s="19"/>
      <c r="E36" s="1388">
        <v>32</v>
      </c>
      <c r="F36" s="767">
        <f>LF!F36</f>
        <v>5233</v>
      </c>
      <c r="G36" s="1319">
        <f>FaF!F36</f>
        <v>0</v>
      </c>
      <c r="H36" s="613">
        <f>FF!F36</f>
        <v>3073</v>
      </c>
      <c r="I36" s="613">
        <f>PrF!F36</f>
        <v>1320</v>
      </c>
      <c r="J36" s="613">
        <f>FSS!F36</f>
        <v>1869</v>
      </c>
      <c r="K36" s="613">
        <f>PřF!F36</f>
        <v>5050.3098399999999</v>
      </c>
      <c r="L36" s="613">
        <f>FI!F36</f>
        <v>1406</v>
      </c>
      <c r="M36" s="613">
        <f>PdF!F36</f>
        <v>6332</v>
      </c>
      <c r="N36" s="613">
        <f>FSpS!F36</f>
        <v>2802</v>
      </c>
      <c r="O36" s="1424">
        <f>ESF!F36</f>
        <v>1734</v>
      </c>
      <c r="P36" s="613">
        <f t="shared" si="4"/>
        <v>28819.309840000002</v>
      </c>
      <c r="Q36" s="613">
        <f>LF!G36+FaF!G36+FF!G36+PrF!G36+FSS!G36+PřF!G36+FI!G36+PdF!G36+FSpS!G36+ESF!G36</f>
        <v>20595</v>
      </c>
      <c r="R36" s="613">
        <f>LF!H36+FaF!H36+FF!H36+PrF!H36+FSS!H36+PřF!H36+FI!H36+PdF!H36+FSpS!H36+ESF!H36</f>
        <v>0</v>
      </c>
      <c r="S36" s="613">
        <f>LF!I36+FaF!I36+FF!I36+PrF!I36+FSS!I36+PřF!I36+FI!I36+PdF!I36+FSpS!I36+ESF!I36</f>
        <v>8224.3098399999999</v>
      </c>
      <c r="T36" s="613">
        <f>LF!J36+FaF!J36+FF!J36+PrF!J36+FSS!J36+PřF!J36+FI!J36+PdF!J36+FSpS!J36+ESF!J36</f>
        <v>0</v>
      </c>
      <c r="U36" s="613">
        <f>LF!K36+FaF!K36+FF!K36+PrF!K36+FSS!K36+PřF!K36+FI!K36+PdF!K36+FSpS!K36+ESF!K36</f>
        <v>0</v>
      </c>
      <c r="V36" s="613">
        <f>LF!L36+FaF!L36+FF!L36+PrF!L36+FSS!L36+PřF!L36+FI!L36+PdF!L36+FSpS!L36+ESF!L36</f>
        <v>0</v>
      </c>
      <c r="W36" s="613">
        <f>LF!M36+FaF!M36+FF!M36+PrF!M36+FSS!M36+PřF!M36+FI!M36+PdF!M36+FSpS!M36+ESF!M36</f>
        <v>0</v>
      </c>
      <c r="X36" s="613">
        <f>LF!N36+FaF!N36+FF!N36+PrF!N36+FSS!N36+PřF!N36+FI!N36+PdF!N36+FSpS!N36+ESF!N36</f>
        <v>0</v>
      </c>
      <c r="Y36" s="612">
        <f>fak!S36</f>
        <v>38542.90393</v>
      </c>
    </row>
    <row r="37" spans="1:26" s="14" customFormat="1" ht="11.4" x14ac:dyDescent="0.2">
      <c r="A37" s="1300"/>
      <c r="B37" s="19" t="s">
        <v>128</v>
      </c>
      <c r="C37" s="19"/>
      <c r="D37" s="19"/>
      <c r="E37" s="1388">
        <v>33</v>
      </c>
      <c r="F37" s="767">
        <f>LF!F37</f>
        <v>93069</v>
      </c>
      <c r="G37" s="1319">
        <f>FaF!F37</f>
        <v>20248</v>
      </c>
      <c r="H37" s="613">
        <f>FF!F37</f>
        <v>96074</v>
      </c>
      <c r="I37" s="613">
        <f>PrF!F37</f>
        <v>30297</v>
      </c>
      <c r="J37" s="613">
        <f>FSS!F37</f>
        <v>64296</v>
      </c>
      <c r="K37" s="613">
        <f>PřF!F37</f>
        <v>284075.71182999999</v>
      </c>
      <c r="L37" s="613">
        <f>FI!F37</f>
        <v>53773</v>
      </c>
      <c r="M37" s="613">
        <f>PdF!F37</f>
        <v>33318</v>
      </c>
      <c r="N37" s="613">
        <f>FSpS!F37</f>
        <v>6157.3090000000002</v>
      </c>
      <c r="O37" s="1424">
        <f>ESF!F37</f>
        <v>23793</v>
      </c>
      <c r="P37" s="613">
        <f t="shared" si="4"/>
        <v>705101.02082999994</v>
      </c>
      <c r="Q37" s="613">
        <f>LF!G37+FaF!G37+FF!G37+PrF!G37+FSS!G37+PřF!G37+FI!G37+PdF!G37+FSpS!G37+ESF!G37</f>
        <v>693944.30900000001</v>
      </c>
      <c r="R37" s="613">
        <f>LF!H37+FaF!H37+FF!H37+PrF!H37+FSS!H37+PřF!H37+FI!H37+PdF!H37+FSpS!H37+ESF!H37</f>
        <v>0</v>
      </c>
      <c r="S37" s="613">
        <f>LF!I37+FaF!I37+FF!I37+PrF!I37+FSS!I37+PřF!I37+FI!I37+PdF!I37+FSpS!I37+ESF!I37</f>
        <v>11156.71183</v>
      </c>
      <c r="T37" s="613">
        <f>LF!J37+FaF!J37+FF!J37+PrF!J37+FSS!J37+PřF!J37+FI!J37+PdF!J37+FSpS!J37+ESF!J37</f>
        <v>0</v>
      </c>
      <c r="U37" s="613">
        <f>LF!K37+FaF!K37+FF!K37+PrF!K37+FSS!K37+PřF!K37+FI!K37+PdF!K37+FSpS!K37+ESF!K37</f>
        <v>0</v>
      </c>
      <c r="V37" s="613">
        <f>LF!L37+FaF!L37+FF!L37+PrF!L37+FSS!L37+PřF!L37+FI!L37+PdF!L37+FSpS!L37+ESF!L37</f>
        <v>0</v>
      </c>
      <c r="W37" s="613">
        <f>LF!M37+FaF!M37+FF!M37+PrF!M37+FSS!M37+PřF!M37+FI!M37+PdF!M37+FSpS!M37+ESF!M37</f>
        <v>0</v>
      </c>
      <c r="X37" s="613">
        <f>LF!N37+FaF!N37+FF!N37+PrF!N37+FSS!N37+PřF!N37+FI!N37+PdF!N37+FSpS!N37+ESF!N37</f>
        <v>0</v>
      </c>
      <c r="Y37" s="612">
        <f>fak!S37</f>
        <v>698526.65702000004</v>
      </c>
    </row>
    <row r="38" spans="1:26" s="14" customFormat="1" ht="11.4" x14ac:dyDescent="0.2">
      <c r="A38" s="1300"/>
      <c r="B38" s="19" t="s">
        <v>55</v>
      </c>
      <c r="C38" s="19"/>
      <c r="D38" s="19"/>
      <c r="E38" s="1388">
        <v>34</v>
      </c>
      <c r="F38" s="767">
        <f>LF!F38</f>
        <v>131191</v>
      </c>
      <c r="G38" s="1319">
        <f>FaF!F38</f>
        <v>0</v>
      </c>
      <c r="H38" s="613">
        <f>FF!F38</f>
        <v>95401</v>
      </c>
      <c r="I38" s="613">
        <f>PrF!F38</f>
        <v>4126</v>
      </c>
      <c r="J38" s="613">
        <f>FSS!F38</f>
        <v>58452</v>
      </c>
      <c r="K38" s="613">
        <f>PřF!F38</f>
        <v>298000.03808000003</v>
      </c>
      <c r="L38" s="613">
        <f>FI!F38</f>
        <v>55442</v>
      </c>
      <c r="M38" s="613">
        <f>PdF!F38</f>
        <v>21508</v>
      </c>
      <c r="N38" s="613">
        <f>FSpS!F38</f>
        <v>3455.4120000000003</v>
      </c>
      <c r="O38" s="1424">
        <f>ESF!F38</f>
        <v>30834</v>
      </c>
      <c r="P38" s="613">
        <f t="shared" si="4"/>
        <v>698409.4500800001</v>
      </c>
      <c r="Q38" s="613">
        <f>LF!G38+FaF!G38+FF!G38+PrF!G38+FSS!G38+PřF!G38+FI!G38+PdF!G38+FSpS!G38+ESF!G38</f>
        <v>681643.10600000003</v>
      </c>
      <c r="R38" s="613">
        <f>LF!H38+FaF!H38+FF!H38+PrF!H38+FSS!H38+PřF!H38+FI!H38+PdF!H38+FSpS!H38+ESF!H38</f>
        <v>0</v>
      </c>
      <c r="S38" s="613">
        <f>LF!I38+FaF!I38+FF!I38+PrF!I38+FSS!I38+PřF!I38+FI!I38+PdF!I38+FSpS!I38+ESF!I38</f>
        <v>16766.344080000003</v>
      </c>
      <c r="T38" s="613">
        <f>LF!J38+FaF!J38+FF!J38+PrF!J38+FSS!J38+PřF!J38+FI!J38+PdF!J38+FSpS!J38+ESF!J38</f>
        <v>0</v>
      </c>
      <c r="U38" s="613">
        <f>LF!K38+FaF!K38+FF!K38+PrF!K38+FSS!K38+PřF!K38+FI!K38+PdF!K38+FSpS!K38+ESF!K38</f>
        <v>0</v>
      </c>
      <c r="V38" s="613">
        <f>LF!L38+FaF!L38+FF!L38+PrF!L38+FSS!L38+PřF!L38+FI!L38+PdF!L38+FSpS!L38+ESF!L38</f>
        <v>0</v>
      </c>
      <c r="W38" s="613">
        <f>LF!M38+FaF!M38+FF!M38+PrF!M38+FSS!M38+PřF!M38+FI!M38+PdF!M38+FSpS!M38+ESF!M38</f>
        <v>0</v>
      </c>
      <c r="X38" s="613">
        <f>LF!N38+FaF!N38+FF!N38+PrF!N38+FSS!N38+PřF!N38+FI!N38+PdF!N38+FSpS!N38+ESF!N38</f>
        <v>0</v>
      </c>
      <c r="Y38" s="612">
        <f>fak!S38</f>
        <v>625197.75456999999</v>
      </c>
    </row>
    <row r="39" spans="1:26" s="14" customFormat="1" ht="11.4" x14ac:dyDescent="0.2">
      <c r="A39" s="1300"/>
      <c r="B39" s="966" t="s">
        <v>147</v>
      </c>
      <c r="C39" s="966"/>
      <c r="D39" s="966"/>
      <c r="E39" s="1390">
        <v>35</v>
      </c>
      <c r="F39" s="970">
        <f>LF!F39</f>
        <v>26144</v>
      </c>
      <c r="G39" s="1319">
        <f>FaF!F39</f>
        <v>0</v>
      </c>
      <c r="H39" s="971">
        <f>FF!F39</f>
        <v>55949</v>
      </c>
      <c r="I39" s="971">
        <f>PrF!F39</f>
        <v>21600</v>
      </c>
      <c r="J39" s="971">
        <f>FSS!F39</f>
        <v>25021</v>
      </c>
      <c r="K39" s="971">
        <f>PřF!F39</f>
        <v>330000.02807</v>
      </c>
      <c r="L39" s="971">
        <f>FI!F39</f>
        <v>6526</v>
      </c>
      <c r="M39" s="971">
        <f>PdF!F39</f>
        <v>10206</v>
      </c>
      <c r="N39" s="971">
        <f>FSpS!F39</f>
        <v>3988.6640000000002</v>
      </c>
      <c r="O39" s="1426">
        <f>ESF!F39</f>
        <v>22640</v>
      </c>
      <c r="P39" s="971">
        <f t="shared" si="4"/>
        <v>502074.69206999999</v>
      </c>
      <c r="Q39" s="971">
        <f>LF!G39+FaF!G39+FF!G39+PrF!G39+FSS!G39+PřF!G39+FI!G39+PdF!G39+FSpS!G39+ESF!G39</f>
        <v>322198.66399999999</v>
      </c>
      <c r="R39" s="971">
        <f>LF!H39+FaF!H39+FF!H39+PrF!H39+FSS!H39+PřF!H39+FI!H39+PdF!H39+FSpS!H39+ESF!H39</f>
        <v>0</v>
      </c>
      <c r="S39" s="971">
        <f>LF!I39+FaF!I39+FF!I39+PrF!I39+FSS!I39+PřF!I39+FI!I39+PdF!I39+FSpS!I39+ESF!I39</f>
        <v>179876.02807</v>
      </c>
      <c r="T39" s="971">
        <f>LF!J39+FaF!J39+FF!J39+PrF!J39+FSS!J39+PřF!J39+FI!J39+PdF!J39+FSpS!J39+ESF!J39</f>
        <v>0</v>
      </c>
      <c r="U39" s="971">
        <f>LF!K39+FaF!K39+FF!K39+PrF!K39+FSS!K39+PřF!K39+FI!K39+PdF!K39+FSpS!K39+ESF!K39</f>
        <v>0</v>
      </c>
      <c r="V39" s="971">
        <f>LF!L39+FaF!L39+FF!L39+PrF!L39+FSS!L39+PřF!L39+FI!L39+PdF!L39+FSpS!L39+ESF!L39</f>
        <v>0</v>
      </c>
      <c r="W39" s="971">
        <f>LF!M39+FaF!M39+FF!M39+PrF!M39+FSS!M39+PřF!M39+FI!M39+PdF!M39+FSpS!M39+ESF!M39</f>
        <v>0</v>
      </c>
      <c r="X39" s="971">
        <f>LF!N39+FaF!N39+FF!N39+PrF!N39+FSS!N39+PřF!N39+FI!N39+PdF!N39+FSpS!N39+ESF!N39</f>
        <v>0</v>
      </c>
      <c r="Y39" s="612">
        <f>fak!S39</f>
        <v>322667.87465000001</v>
      </c>
    </row>
    <row r="40" spans="1:26" s="14" customFormat="1" ht="11.4" x14ac:dyDescent="0.2">
      <c r="A40" s="1300"/>
      <c r="B40" s="19" t="s">
        <v>56</v>
      </c>
      <c r="C40" s="19"/>
      <c r="D40" s="19"/>
      <c r="E40" s="1388">
        <v>36</v>
      </c>
      <c r="F40" s="767">
        <f>LF!F40</f>
        <v>23344</v>
      </c>
      <c r="G40" s="1319">
        <f>FaF!F40</f>
        <v>3532</v>
      </c>
      <c r="H40" s="613">
        <f>FF!F40</f>
        <v>11412</v>
      </c>
      <c r="I40" s="613">
        <f>PrF!F40</f>
        <v>1130</v>
      </c>
      <c r="J40" s="613">
        <f>FSS!F40</f>
        <v>5782</v>
      </c>
      <c r="K40" s="613">
        <f>PřF!F40</f>
        <v>71000.392389999994</v>
      </c>
      <c r="L40" s="613">
        <f>FI!F40</f>
        <v>15832</v>
      </c>
      <c r="M40" s="613">
        <f>PdF!F40</f>
        <v>1182</v>
      </c>
      <c r="N40" s="613">
        <f>FSpS!F40</f>
        <v>1216</v>
      </c>
      <c r="O40" s="1424">
        <f>ESF!F40</f>
        <v>4352</v>
      </c>
      <c r="P40" s="613">
        <f t="shared" si="4"/>
        <v>138782.39238999999</v>
      </c>
      <c r="Q40" s="613">
        <f>LF!G40+FaF!G40+FF!G40+PrF!G40+FSS!G40+PřF!G40+FI!G40+PdF!G40+FSpS!G40+ESF!G40</f>
        <v>135292</v>
      </c>
      <c r="R40" s="613">
        <f>LF!H40+FaF!H40+FF!H40+PrF!H40+FSS!H40+PřF!H40+FI!H40+PdF!H40+FSpS!H40+ESF!H40</f>
        <v>0</v>
      </c>
      <c r="S40" s="613">
        <f>LF!I40+FaF!I40+FF!I40+PrF!I40+FSS!I40+PřF!I40+FI!I40+PdF!I40+FSpS!I40+ESF!I40</f>
        <v>3490.39239</v>
      </c>
      <c r="T40" s="613">
        <f>LF!J40+FaF!J40+FF!J40+PrF!J40+FSS!J40+PřF!J40+FI!J40+PdF!J40+FSpS!J40+ESF!J40</f>
        <v>0</v>
      </c>
      <c r="U40" s="613">
        <f>LF!K40+FaF!K40+FF!K40+PrF!K40+FSS!K40+PřF!K40+FI!K40+PdF!K40+FSpS!K40+ESF!K40</f>
        <v>0</v>
      </c>
      <c r="V40" s="613">
        <f>LF!L40+FaF!L40+FF!L40+PrF!L40+FSS!L40+PřF!L40+FI!L40+PdF!L40+FSpS!L40+ESF!L40</f>
        <v>0</v>
      </c>
      <c r="W40" s="613">
        <f>LF!M40+FaF!M40+FF!M40+PrF!M40+FSS!M40+PřF!M40+FI!M40+PdF!M40+FSpS!M40+ESF!M40</f>
        <v>0</v>
      </c>
      <c r="X40" s="613">
        <f>LF!N40+FaF!N40+FF!N40+PrF!N40+FSS!N40+PřF!N40+FI!N40+PdF!N40+FSpS!N40+ESF!N40</f>
        <v>0</v>
      </c>
      <c r="Y40" s="612">
        <f>fak!S40</f>
        <v>138537.10771000001</v>
      </c>
    </row>
    <row r="41" spans="1:26" s="14" customFormat="1" ht="11.4" x14ac:dyDescent="0.2">
      <c r="A41" s="1300"/>
      <c r="B41" s="19" t="s">
        <v>57</v>
      </c>
      <c r="C41" s="19"/>
      <c r="D41" s="19"/>
      <c r="E41" s="1388">
        <v>37</v>
      </c>
      <c r="F41" s="767">
        <f>LF!F41</f>
        <v>243580.989672</v>
      </c>
      <c r="G41" s="1319">
        <f>FaF!F41</f>
        <v>5050</v>
      </c>
      <c r="H41" s="613">
        <f>FF!F41</f>
        <v>50804</v>
      </c>
      <c r="I41" s="613">
        <f>PrF!F41</f>
        <v>28000</v>
      </c>
      <c r="J41" s="613">
        <f>FSS!F41</f>
        <v>20151.599999999999</v>
      </c>
      <c r="K41" s="613">
        <f>PřF!F41</f>
        <v>119000.30121000001</v>
      </c>
      <c r="L41" s="613">
        <f>FI!F41</f>
        <v>37237</v>
      </c>
      <c r="M41" s="613">
        <f>PdF!F41</f>
        <v>30000</v>
      </c>
      <c r="N41" s="613">
        <f>FSpS!F41</f>
        <v>9467.0460000000003</v>
      </c>
      <c r="O41" s="1424">
        <f>ESF!F41</f>
        <v>27781</v>
      </c>
      <c r="P41" s="613">
        <f t="shared" si="4"/>
        <v>571071.93688199995</v>
      </c>
      <c r="Q41" s="613">
        <f>LF!G41+FaF!G41+FF!G41+PrF!G41+FSS!G41+PřF!G41+FI!G41+PdF!G41+FSpS!G41+ESF!G41</f>
        <v>564351.03567200003</v>
      </c>
      <c r="R41" s="613">
        <f>LF!H41+FaF!H41+FF!H41+PrF!H41+FSS!H41+PřF!H41+FI!H41+PdF!H41+FSpS!H41+ESF!H41</f>
        <v>0</v>
      </c>
      <c r="S41" s="613">
        <f>LF!I41+FaF!I41+FF!I41+PrF!I41+FSS!I41+PřF!I41+FI!I41+PdF!I41+FSpS!I41+ESF!I41</f>
        <v>6720.90121</v>
      </c>
      <c r="T41" s="613">
        <f>LF!J41+FaF!J41+FF!J41+PrF!J41+FSS!J41+PřF!J41+FI!J41+PdF!J41+FSpS!J41+ESF!J41</f>
        <v>0</v>
      </c>
      <c r="U41" s="613">
        <f>LF!K41+FaF!K41+FF!K41+PrF!K41+FSS!K41+PřF!K41+FI!K41+PdF!K41+FSpS!K41+ESF!K41</f>
        <v>0</v>
      </c>
      <c r="V41" s="613">
        <f>LF!L41+FaF!L41+FF!L41+PrF!L41+FSS!L41+PřF!L41+FI!L41+PdF!L41+FSpS!L41+ESF!L41</f>
        <v>0</v>
      </c>
      <c r="W41" s="613">
        <f>LF!M41+FaF!M41+FF!M41+PrF!M41+FSS!M41+PřF!M41+FI!M41+PdF!M41+FSpS!M41+ESF!M41</f>
        <v>0</v>
      </c>
      <c r="X41" s="613">
        <f>LF!N41+FaF!N41+FF!N41+PrF!N41+FSS!N41+PřF!N41+FI!N41+PdF!N41+FSpS!N41+ESF!N41</f>
        <v>0</v>
      </c>
      <c r="Y41" s="612">
        <f>fak!S41</f>
        <v>607886.17726999999</v>
      </c>
    </row>
    <row r="42" spans="1:26" s="14" customFormat="1" ht="11.4" x14ac:dyDescent="0.2">
      <c r="A42" s="1300"/>
      <c r="B42" s="19" t="s">
        <v>58</v>
      </c>
      <c r="C42" s="19"/>
      <c r="D42" s="19"/>
      <c r="E42" s="1388">
        <v>38</v>
      </c>
      <c r="F42" s="767">
        <f>LF!F42</f>
        <v>17997</v>
      </c>
      <c r="G42" s="1319">
        <f>FaF!F42</f>
        <v>652</v>
      </c>
      <c r="H42" s="613">
        <f>FF!F42</f>
        <v>34349</v>
      </c>
      <c r="I42" s="613">
        <f>PrF!F42</f>
        <v>17360</v>
      </c>
      <c r="J42" s="613">
        <f>FSS!F42</f>
        <v>38255</v>
      </c>
      <c r="K42" s="613">
        <f>PřF!F42</f>
        <v>54500</v>
      </c>
      <c r="L42" s="613">
        <f>FI!F42</f>
        <v>17111</v>
      </c>
      <c r="M42" s="613">
        <f>PdF!F42</f>
        <v>41000</v>
      </c>
      <c r="N42" s="613">
        <f>FSpS!F42</f>
        <v>10910.841</v>
      </c>
      <c r="O42" s="1424">
        <f>ESF!F42</f>
        <v>28379</v>
      </c>
      <c r="P42" s="613">
        <f t="shared" si="4"/>
        <v>260513.84100000001</v>
      </c>
      <c r="Q42" s="613">
        <f>LF!G42+FaF!G42+FF!G42+PrF!G42+FSS!G42+PřF!G42+FI!G42+PdF!G42+FSpS!G42+ESF!G42</f>
        <v>3500</v>
      </c>
      <c r="R42" s="613">
        <f>LF!H42+FaF!H42+FF!H42+PrF!H42+FSS!H42+PřF!H42+FI!H42+PdF!H42+FSpS!H42+ESF!H42</f>
        <v>177966.84100000001</v>
      </c>
      <c r="S42" s="613">
        <f>LF!I42+FaF!I42+FF!I42+PrF!I42+FSS!I42+PřF!I42+FI!I42+PdF!I42+FSpS!I42+ESF!I42</f>
        <v>0</v>
      </c>
      <c r="T42" s="613">
        <f>LF!J42+FaF!J42+FF!J42+PrF!J42+FSS!J42+PřF!J42+FI!J42+PdF!J42+FSpS!J42+ESF!J42</f>
        <v>5895</v>
      </c>
      <c r="U42" s="613">
        <f>LF!K42+FaF!K42+FF!K42+PrF!K42+FSS!K42+PřF!K42+FI!K42+PdF!K42+FSpS!K42+ESF!K42</f>
        <v>0</v>
      </c>
      <c r="V42" s="613">
        <f>LF!L42+FaF!L42+FF!L42+PrF!L42+FSS!L42+PřF!L42+FI!L42+PdF!L42+FSpS!L42+ESF!L42</f>
        <v>15796</v>
      </c>
      <c r="W42" s="613">
        <f>LF!M42+FaF!M42+FF!M42+PrF!M42+FSS!M42+PřF!M42+FI!M42+PdF!M42+FSpS!M42+ESF!M42</f>
        <v>57356</v>
      </c>
      <c r="X42" s="613">
        <f>LF!N42+FaF!N42+FF!N42+PrF!N42+FSS!N42+PřF!N42+FI!N42+PdF!N42+FSpS!N42+ESF!N42</f>
        <v>0</v>
      </c>
      <c r="Y42" s="612">
        <f>fak!S42</f>
        <v>194349.32287999999</v>
      </c>
    </row>
    <row r="43" spans="1:26" s="14" customFormat="1" ht="11.4" x14ac:dyDescent="0.2">
      <c r="A43" s="1308"/>
      <c r="B43" s="25" t="s">
        <v>46</v>
      </c>
      <c r="C43" s="25"/>
      <c r="D43" s="25"/>
      <c r="E43" s="1391">
        <v>39</v>
      </c>
      <c r="F43" s="769">
        <f>LF!F43</f>
        <v>19761.418099500002</v>
      </c>
      <c r="G43" s="1319">
        <f>FaF!F43</f>
        <v>0</v>
      </c>
      <c r="H43" s="732">
        <f>FF!F43</f>
        <v>6090</v>
      </c>
      <c r="I43" s="732">
        <f>PrF!F43</f>
        <v>1000</v>
      </c>
      <c r="J43" s="732">
        <f>FSS!F43</f>
        <v>1500</v>
      </c>
      <c r="K43" s="732">
        <f>PřF!F43</f>
        <v>45000</v>
      </c>
      <c r="L43" s="732">
        <f>FI!F43</f>
        <v>15850</v>
      </c>
      <c r="M43" s="732">
        <f>PdF!F43</f>
        <v>525</v>
      </c>
      <c r="N43" s="732">
        <f>FSpS!F43</f>
        <v>3588</v>
      </c>
      <c r="O43" s="1427">
        <f>ESF!F43</f>
        <v>2000</v>
      </c>
      <c r="P43" s="732">
        <f t="shared" si="4"/>
        <v>95314.418099500006</v>
      </c>
      <c r="Q43" s="732">
        <f>LF!G43+FaF!G43+FF!G43+PrF!G43+FSS!G43+PřF!G43+FI!G43+PdF!G43+FSpS!G43+ESF!G43</f>
        <v>95314.418099500006</v>
      </c>
      <c r="R43" s="732">
        <f>LF!H43+FaF!H43+FF!H43+PrF!H43+FSS!H43+PřF!H43+FI!H43+PdF!H43+FSpS!H43+ESF!H43</f>
        <v>0</v>
      </c>
      <c r="S43" s="732">
        <f>LF!I43+FaF!I43+FF!I43+PrF!I43+FSS!I43+PřF!I43+FI!I43+PdF!I43+FSpS!I43+ESF!I43</f>
        <v>0</v>
      </c>
      <c r="T43" s="732">
        <f>LF!J43+FaF!J43+FF!J43+PrF!J43+FSS!J43+PřF!J43+FI!J43+PdF!J43+FSpS!J43+ESF!J43</f>
        <v>0</v>
      </c>
      <c r="U43" s="732">
        <f>LF!K43+FaF!K43+FF!K43+PrF!K43+FSS!K43+PřF!K43+FI!K43+PdF!K43+FSpS!K43+ESF!K43</f>
        <v>0</v>
      </c>
      <c r="V43" s="732">
        <f>LF!L43+FaF!L43+FF!L43+PrF!L43+FSS!L43+PřF!L43+FI!L43+PdF!L43+FSpS!L43+ESF!L43</f>
        <v>0</v>
      </c>
      <c r="W43" s="732">
        <f>LF!M43+FaF!M43+FF!M43+PrF!M43+FSS!M43+PřF!M43+FI!M43+PdF!M43+FSpS!M43+ESF!M43</f>
        <v>0</v>
      </c>
      <c r="X43" s="732">
        <f>LF!N43+FaF!N43+FF!N43+PrF!N43+FSS!N43+PřF!N43+FI!N43+PdF!N43+FSpS!N43+ESF!N43</f>
        <v>0</v>
      </c>
      <c r="Y43" s="1405">
        <f>fak!S43</f>
        <v>94765.015929999994</v>
      </c>
    </row>
    <row r="44" spans="1:26" s="14" customFormat="1" ht="11.4" x14ac:dyDescent="0.2">
      <c r="A44" s="1308" t="s">
        <v>175</v>
      </c>
      <c r="B44" s="1392"/>
      <c r="C44" s="1392"/>
      <c r="D44" s="1392"/>
      <c r="E44" s="1393">
        <v>40</v>
      </c>
      <c r="F44" s="1410">
        <f t="shared" ref="F44:Y44" si="5">F29+F33+F37+F41+F42+F43-F6-F27</f>
        <v>10045.283709699801</v>
      </c>
      <c r="G44" s="1411">
        <f t="shared" si="5"/>
        <v>179.4600000000064</v>
      </c>
      <c r="H44" s="1411">
        <f t="shared" si="5"/>
        <v>1407</v>
      </c>
      <c r="I44" s="1411">
        <f t="shared" si="5"/>
        <v>1538</v>
      </c>
      <c r="J44" s="1411">
        <f t="shared" si="5"/>
        <v>2836.1499999999651</v>
      </c>
      <c r="K44" s="1411">
        <f t="shared" si="5"/>
        <v>11958.999999999884</v>
      </c>
      <c r="L44" s="1411">
        <f t="shared" si="5"/>
        <v>2296</v>
      </c>
      <c r="M44" s="1411">
        <f t="shared" si="5"/>
        <v>1925</v>
      </c>
      <c r="N44" s="1412">
        <f t="shared" si="5"/>
        <v>1500.199999999998</v>
      </c>
      <c r="O44" s="1429">
        <f t="shared" si="5"/>
        <v>2939</v>
      </c>
      <c r="P44" s="1430">
        <f t="shared" si="5"/>
        <v>36625.093709700159</v>
      </c>
      <c r="Q44" s="1410">
        <f t="shared" si="5"/>
        <v>36624.993709700531</v>
      </c>
      <c r="R44" s="1415">
        <f t="shared" si="5"/>
        <v>0</v>
      </c>
      <c r="S44" s="1416">
        <f t="shared" si="5"/>
        <v>0.10000000000218279</v>
      </c>
      <c r="T44" s="1416">
        <f t="shared" si="5"/>
        <v>0</v>
      </c>
      <c r="U44" s="1416">
        <f t="shared" si="5"/>
        <v>0</v>
      </c>
      <c r="V44" s="1416">
        <f t="shared" si="5"/>
        <v>0</v>
      </c>
      <c r="W44" s="1416">
        <f t="shared" si="5"/>
        <v>0</v>
      </c>
      <c r="X44" s="1417">
        <f t="shared" si="5"/>
        <v>0</v>
      </c>
      <c r="Y44" s="1408">
        <f t="shared" si="5"/>
        <v>53140.807309999349</v>
      </c>
    </row>
    <row r="45" spans="1:26" x14ac:dyDescent="0.25">
      <c r="A45" s="1381" t="s">
        <v>174</v>
      </c>
      <c r="B45" s="1382"/>
      <c r="C45" s="1382"/>
      <c r="D45" s="1382"/>
      <c r="E45" s="1409">
        <v>41</v>
      </c>
      <c r="F45" s="1413">
        <f t="shared" ref="F45:Y45" si="6">F28-F5</f>
        <v>10045.28370969987</v>
      </c>
      <c r="G45" s="1326">
        <f t="shared" si="6"/>
        <v>179.4600000000064</v>
      </c>
      <c r="H45" s="1326">
        <f t="shared" si="6"/>
        <v>1407</v>
      </c>
      <c r="I45" s="1326">
        <f t="shared" si="6"/>
        <v>1538</v>
      </c>
      <c r="J45" s="1326">
        <f t="shared" si="6"/>
        <v>2836.1499999999651</v>
      </c>
      <c r="K45" s="1326">
        <f t="shared" si="6"/>
        <v>11959</v>
      </c>
      <c r="L45" s="1326">
        <f t="shared" si="6"/>
        <v>2296</v>
      </c>
      <c r="M45" s="1326">
        <f t="shared" si="6"/>
        <v>1925</v>
      </c>
      <c r="N45" s="1326">
        <f t="shared" si="6"/>
        <v>1500.1999999999825</v>
      </c>
      <c r="O45" s="1413">
        <f t="shared" si="6"/>
        <v>2939</v>
      </c>
      <c r="P45" s="1326">
        <f t="shared" si="6"/>
        <v>36625.093709700741</v>
      </c>
      <c r="Q45" s="1326">
        <f>Q28-Q5</f>
        <v>36624.993709700182</v>
      </c>
      <c r="R45" s="1394">
        <f t="shared" si="6"/>
        <v>0</v>
      </c>
      <c r="S45" s="1343">
        <f t="shared" si="6"/>
        <v>0.10000000000582077</v>
      </c>
      <c r="T45" s="1343">
        <f t="shared" si="6"/>
        <v>0</v>
      </c>
      <c r="U45" s="1343">
        <f t="shared" si="6"/>
        <v>0</v>
      </c>
      <c r="V45" s="1343">
        <f t="shared" si="6"/>
        <v>0</v>
      </c>
      <c r="W45" s="1343">
        <f t="shared" si="6"/>
        <v>0</v>
      </c>
      <c r="X45" s="1344">
        <f>X28-X5</f>
        <v>0</v>
      </c>
      <c r="Y45" s="1414">
        <f t="shared" si="6"/>
        <v>53136.338320000097</v>
      </c>
      <c r="Z45" s="153"/>
    </row>
    <row r="46" spans="1:26" ht="10.5" customHeight="1" x14ac:dyDescent="0.25">
      <c r="A46" s="29"/>
      <c r="B46" s="29"/>
      <c r="C46" s="29"/>
      <c r="D46" s="29"/>
      <c r="E46" s="30"/>
      <c r="X46" s="34"/>
      <c r="Y46" s="46"/>
    </row>
    <row r="47" spans="1:26" s="29" customFormat="1" ht="24.75" customHeight="1" x14ac:dyDescent="0.25">
      <c r="A47" s="1596" t="s">
        <v>85</v>
      </c>
      <c r="B47" s="1596"/>
      <c r="C47" s="1596"/>
      <c r="D47" s="1596"/>
      <c r="E47" s="655"/>
      <c r="F47" s="717">
        <f>LF!F47</f>
        <v>30000</v>
      </c>
      <c r="G47" s="717">
        <f>FaF!F47</f>
        <v>0</v>
      </c>
      <c r="H47" s="717">
        <f>FF!F47</f>
        <v>0</v>
      </c>
      <c r="I47" s="717">
        <f>PrF!F47</f>
        <v>0</v>
      </c>
      <c r="J47" s="717">
        <f>FSS!F47</f>
        <v>0</v>
      </c>
      <c r="K47" s="717">
        <f>PřF!F47</f>
        <v>11503</v>
      </c>
      <c r="L47" s="717">
        <f>FI!F47</f>
        <v>8000</v>
      </c>
      <c r="M47" s="717">
        <f>PdF!F47</f>
        <v>0</v>
      </c>
      <c r="N47" s="717">
        <f>FSpS!F47</f>
        <v>0</v>
      </c>
      <c r="O47" s="717">
        <f>ESF!F47</f>
        <v>0</v>
      </c>
      <c r="P47" s="1292">
        <f>SUM(F47:O47)</f>
        <v>49503</v>
      </c>
      <c r="R47" s="716"/>
    </row>
    <row r="48" spans="1:26" s="451" customFormat="1" ht="22.5" customHeight="1" x14ac:dyDescent="0.25">
      <c r="A48" s="1586" t="s">
        <v>158</v>
      </c>
      <c r="B48" s="1587"/>
      <c r="C48" s="1587"/>
      <c r="D48" s="1587"/>
      <c r="E48" s="1587"/>
      <c r="F48" s="718">
        <f>LF!F48</f>
        <v>0</v>
      </c>
      <c r="G48" s="718">
        <f>FaF!F48</f>
        <v>0</v>
      </c>
      <c r="H48" s="718">
        <f>FF!F48</f>
        <v>0</v>
      </c>
      <c r="I48" s="718">
        <f>PrF!F48</f>
        <v>0</v>
      </c>
      <c r="J48" s="718">
        <f>FSS!F48</f>
        <v>0</v>
      </c>
      <c r="K48" s="718">
        <f>PřF!F48</f>
        <v>35600</v>
      </c>
      <c r="L48" s="718">
        <f>FI!F48</f>
        <v>0</v>
      </c>
      <c r="M48" s="718">
        <f>PdF!F48</f>
        <v>0</v>
      </c>
      <c r="N48" s="718">
        <f>FSpS!F48</f>
        <v>0</v>
      </c>
      <c r="O48" s="718">
        <f>ESF!F48</f>
        <v>0</v>
      </c>
      <c r="P48" s="1293">
        <f>SUM(F48:O48)</f>
        <v>35600</v>
      </c>
      <c r="Q48" s="452"/>
      <c r="R48" s="452"/>
      <c r="S48" s="452"/>
      <c r="T48" s="452"/>
      <c r="U48" s="452"/>
      <c r="V48" s="452"/>
      <c r="W48" s="452"/>
      <c r="X48" s="452"/>
      <c r="Y48" s="452"/>
    </row>
  </sheetData>
  <mergeCells count="5">
    <mergeCell ref="A48:E48"/>
    <mergeCell ref="A3:D3"/>
    <mergeCell ref="C4:D4"/>
    <mergeCell ref="A47:D47"/>
    <mergeCell ref="R3:X3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7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U51"/>
  <sheetViews>
    <sheetView topLeftCell="A37" workbookViewId="0">
      <selection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14" width="7.44140625" style="34" customWidth="1"/>
    <col min="15" max="15" width="10.5546875" style="263" customWidth="1"/>
    <col min="16" max="16" width="5.109375" hidden="1" customWidth="1"/>
    <col min="17" max="18" width="9.109375" style="34" customWidth="1"/>
    <col min="19" max="19" width="0" style="236" hidden="1" customWidth="1"/>
    <col min="20" max="20" width="7" style="46" customWidth="1"/>
    <col min="21" max="21" width="6.5546875" style="236" customWidth="1"/>
  </cols>
  <sheetData>
    <row r="1" spans="1:21" ht="15.75" customHeight="1" x14ac:dyDescent="0.3">
      <c r="A1" s="1620" t="s">
        <v>146</v>
      </c>
      <c r="B1" s="1598"/>
      <c r="C1" s="1598"/>
      <c r="D1" s="1599"/>
      <c r="E1" s="172"/>
      <c r="F1" s="157" t="s">
        <v>86</v>
      </c>
      <c r="G1" s="109" t="s">
        <v>98</v>
      </c>
      <c r="H1" s="109" t="s">
        <v>99</v>
      </c>
      <c r="I1" s="109" t="s">
        <v>100</v>
      </c>
      <c r="J1" s="109" t="s">
        <v>87</v>
      </c>
      <c r="K1" s="109" t="s">
        <v>101</v>
      </c>
      <c r="L1" s="109" t="s">
        <v>102</v>
      </c>
      <c r="M1" s="109" t="s">
        <v>103</v>
      </c>
      <c r="N1" s="109" t="s">
        <v>104</v>
      </c>
      <c r="O1" s="257" t="s">
        <v>115</v>
      </c>
      <c r="P1" s="168" t="s">
        <v>1</v>
      </c>
      <c r="Q1" s="41" t="s">
        <v>0</v>
      </c>
      <c r="R1" s="41" t="s">
        <v>118</v>
      </c>
      <c r="S1" s="41" t="s">
        <v>113</v>
      </c>
      <c r="T1" s="1621"/>
    </row>
    <row r="2" spans="1:21" s="7" customFormat="1" ht="13.8" thickBot="1" x14ac:dyDescent="0.3">
      <c r="A2" s="184" t="s">
        <v>109</v>
      </c>
      <c r="B2" s="4"/>
      <c r="C2" s="1600" t="s">
        <v>114</v>
      </c>
      <c r="D2" s="1601"/>
      <c r="E2" s="173" t="s">
        <v>5</v>
      </c>
      <c r="F2" s="43">
        <v>11</v>
      </c>
      <c r="G2" s="110">
        <v>21</v>
      </c>
      <c r="H2" s="110">
        <v>22</v>
      </c>
      <c r="I2" s="110">
        <v>23</v>
      </c>
      <c r="J2" s="110">
        <v>31</v>
      </c>
      <c r="K2" s="110">
        <v>33</v>
      </c>
      <c r="L2" s="110">
        <v>41</v>
      </c>
      <c r="M2" s="110">
        <v>51</v>
      </c>
      <c r="N2" s="110">
        <v>56</v>
      </c>
      <c r="O2" s="258">
        <v>2011</v>
      </c>
      <c r="P2" s="169" t="s">
        <v>7</v>
      </c>
      <c r="Q2" s="45">
        <v>2011</v>
      </c>
      <c r="R2" s="45">
        <v>2010</v>
      </c>
      <c r="S2" s="252">
        <v>2009</v>
      </c>
      <c r="T2" s="1621"/>
      <c r="U2" s="236"/>
    </row>
    <row r="3" spans="1:21" ht="13.8" thickBot="1" x14ac:dyDescent="0.3">
      <c r="A3" s="8" t="s">
        <v>13</v>
      </c>
      <c r="B3" s="9"/>
      <c r="C3" s="9"/>
      <c r="D3" s="9"/>
      <c r="E3" s="174">
        <v>1</v>
      </c>
      <c r="F3" s="125" t="e">
        <f t="shared" ref="F3:S3" si="0">SUM(F5:F27)</f>
        <v>#REF!</v>
      </c>
      <c r="G3" s="111" t="e">
        <f t="shared" si="0"/>
        <v>#REF!</v>
      </c>
      <c r="H3" s="111" t="e">
        <f t="shared" si="0"/>
        <v>#REF!</v>
      </c>
      <c r="I3" s="111" t="e">
        <f t="shared" si="0"/>
        <v>#REF!</v>
      </c>
      <c r="J3" s="111" t="e">
        <f t="shared" si="0"/>
        <v>#REF!</v>
      </c>
      <c r="K3" s="111" t="e">
        <f t="shared" si="0"/>
        <v>#REF!</v>
      </c>
      <c r="L3" s="111" t="e">
        <f t="shared" si="0"/>
        <v>#REF!</v>
      </c>
      <c r="M3" s="111" t="e">
        <f t="shared" si="0"/>
        <v>#REF!</v>
      </c>
      <c r="N3" s="111" t="e">
        <f t="shared" si="0"/>
        <v>#REF!</v>
      </c>
      <c r="O3" s="94" t="e">
        <f t="shared" si="0"/>
        <v>#REF!</v>
      </c>
      <c r="P3" s="170">
        <f t="shared" si="0"/>
        <v>0</v>
      </c>
      <c r="Q3" s="50" t="e">
        <f t="shared" si="0"/>
        <v>#REF!</v>
      </c>
      <c r="R3" s="50" t="e">
        <f>SUM(R5:R27)</f>
        <v>#REF!</v>
      </c>
      <c r="S3" s="50" t="e">
        <f t="shared" si="0"/>
        <v>#REF!</v>
      </c>
    </row>
    <row r="4" spans="1:21" s="14" customFormat="1" ht="12" x14ac:dyDescent="0.25">
      <c r="A4" s="11" t="s">
        <v>14</v>
      </c>
      <c r="B4" s="12" t="s">
        <v>15</v>
      </c>
      <c r="C4" s="12"/>
      <c r="D4" s="12"/>
      <c r="E4" s="175">
        <v>2</v>
      </c>
      <c r="F4" s="51">
        <f t="shared" ref="F4:S4" si="1">SUM(F5:F15)</f>
        <v>0</v>
      </c>
      <c r="G4" s="112">
        <f t="shared" si="1"/>
        <v>0</v>
      </c>
      <c r="H4" s="112">
        <f t="shared" si="1"/>
        <v>0</v>
      </c>
      <c r="I4" s="112">
        <f t="shared" si="1"/>
        <v>0</v>
      </c>
      <c r="J4" s="112">
        <f t="shared" si="1"/>
        <v>0</v>
      </c>
      <c r="K4" s="112">
        <f t="shared" si="1"/>
        <v>0</v>
      </c>
      <c r="L4" s="112">
        <f t="shared" si="1"/>
        <v>0</v>
      </c>
      <c r="M4" s="112">
        <f t="shared" si="1"/>
        <v>0</v>
      </c>
      <c r="N4" s="112">
        <f t="shared" si="1"/>
        <v>0</v>
      </c>
      <c r="O4" s="141">
        <f>SUM(F4:N4)</f>
        <v>0</v>
      </c>
      <c r="P4" s="98">
        <f t="shared" si="1"/>
        <v>0</v>
      </c>
      <c r="Q4" s="54">
        <f t="shared" si="1"/>
        <v>3343926.3465017998</v>
      </c>
      <c r="R4" s="54">
        <f>SUM(R5:R15)</f>
        <v>3138.1896583800003</v>
      </c>
      <c r="S4" s="253">
        <f t="shared" si="1"/>
        <v>0</v>
      </c>
      <c r="T4" s="46"/>
      <c r="U4" s="237"/>
    </row>
    <row r="5" spans="1:21" s="40" customFormat="1" ht="12" x14ac:dyDescent="0.25">
      <c r="A5" s="36"/>
      <c r="B5" s="37"/>
      <c r="C5" s="37" t="s">
        <v>16</v>
      </c>
      <c r="D5" s="38" t="s">
        <v>17</v>
      </c>
      <c r="E5" s="176">
        <v>3</v>
      </c>
      <c r="F5" s="138">
        <f>LF!P7/1000</f>
        <v>0</v>
      </c>
      <c r="G5" s="113">
        <f>FF!P7/1000</f>
        <v>0</v>
      </c>
      <c r="H5" s="113">
        <f>PrF!P7/1000</f>
        <v>0</v>
      </c>
      <c r="I5" s="113">
        <f>FSS!P7/1000</f>
        <v>0</v>
      </c>
      <c r="J5" s="113">
        <f>PřF!P7/1000</f>
        <v>0</v>
      </c>
      <c r="K5" s="113">
        <f>FI!P7/1000</f>
        <v>0</v>
      </c>
      <c r="L5" s="113">
        <f>PdF!P7/1000</f>
        <v>0</v>
      </c>
      <c r="M5" s="113">
        <f>FSpS!P7/1000</f>
        <v>0</v>
      </c>
      <c r="N5" s="113">
        <f>ESF!P7/1000</f>
        <v>0</v>
      </c>
      <c r="O5" s="418">
        <f t="shared" ref="O5:O27" si="2">SUM(F5:N5)</f>
        <v>0</v>
      </c>
      <c r="P5" s="171"/>
      <c r="Q5" s="86">
        <f>fakulty!P7</f>
        <v>1699015.9920427005</v>
      </c>
      <c r="R5" s="86">
        <f>LF!S7/1000+FF!S7/1000+PrF!S7/1000+FSS!S7/1000+PřF!S7/1000+FI!S7/1000+PdF!S7/1000+FSpS!S7/1000+ESF!S7/1000</f>
        <v>1563.7573005700001</v>
      </c>
      <c r="S5" s="254">
        <f>(LF!R7+FF!R7+PrF!R7+FSS!R7+PřF!R7+FI!R7+PdF!R7+FSpS!R7+ESF!R7)/1000</f>
        <v>0</v>
      </c>
      <c r="T5" s="283"/>
      <c r="U5" s="238"/>
    </row>
    <row r="6" spans="1:21" s="40" customFormat="1" ht="12" x14ac:dyDescent="0.25">
      <c r="A6" s="36"/>
      <c r="B6" s="37"/>
      <c r="C6" s="37"/>
      <c r="D6" s="38" t="s">
        <v>18</v>
      </c>
      <c r="E6" s="176">
        <v>4</v>
      </c>
      <c r="F6" s="138">
        <f>LF!P8/1000</f>
        <v>0</v>
      </c>
      <c r="G6" s="113">
        <f>FF!P8/1000</f>
        <v>0</v>
      </c>
      <c r="H6" s="113">
        <f>PrF!P8/1000</f>
        <v>0</v>
      </c>
      <c r="I6" s="113">
        <f>FSS!P8/1000</f>
        <v>0</v>
      </c>
      <c r="J6" s="113">
        <f>PřF!P8/1000</f>
        <v>0</v>
      </c>
      <c r="K6" s="113">
        <f>FI!P8/1000</f>
        <v>0</v>
      </c>
      <c r="L6" s="113">
        <f>PdF!P8/1000</f>
        <v>0</v>
      </c>
      <c r="M6" s="113">
        <f>FSpS!P8/1000</f>
        <v>0</v>
      </c>
      <c r="N6" s="113">
        <f>ESF!P8/1000</f>
        <v>0</v>
      </c>
      <c r="O6" s="418">
        <f t="shared" si="2"/>
        <v>0</v>
      </c>
      <c r="P6" s="171"/>
      <c r="Q6" s="86">
        <f>fakulty!P8</f>
        <v>66244.672640000004</v>
      </c>
      <c r="R6" s="86">
        <f>LF!S8/1000+FF!S8/1000+PrF!S8/1000+FSS!S8/1000+PřF!S8/1000+FI!S8/1000+PdF!S8/1000+FSpS!S8/1000+ESF!S8/1000</f>
        <v>59.779447439999998</v>
      </c>
      <c r="S6" s="254">
        <f>(LF!R8+FF!R8+PrF!R8+FSS!R8+PřF!R8+FI!R8+PdF!R8+FSpS!R8+ESF!R8)/1000</f>
        <v>0</v>
      </c>
      <c r="T6" s="283"/>
      <c r="U6" s="238"/>
    </row>
    <row r="7" spans="1:21" s="40" customFormat="1" ht="12" x14ac:dyDescent="0.25">
      <c r="A7" s="36"/>
      <c r="B7" s="37"/>
      <c r="C7" s="37"/>
      <c r="D7" s="38" t="s">
        <v>19</v>
      </c>
      <c r="E7" s="176">
        <v>5</v>
      </c>
      <c r="F7" s="138">
        <f>LF!P9/1000</f>
        <v>0</v>
      </c>
      <c r="G7" s="113">
        <f>FF!P9/1000</f>
        <v>0</v>
      </c>
      <c r="H7" s="113">
        <f>PrF!P9/1000</f>
        <v>0</v>
      </c>
      <c r="I7" s="113">
        <f>FSS!P9/1000</f>
        <v>0</v>
      </c>
      <c r="J7" s="113">
        <f>PřF!P9/1000</f>
        <v>0</v>
      </c>
      <c r="K7" s="113">
        <f>FI!P9/1000</f>
        <v>0</v>
      </c>
      <c r="L7" s="113">
        <f>PdF!P9/1000</f>
        <v>0</v>
      </c>
      <c r="M7" s="113">
        <f>FSpS!P9/1000</f>
        <v>0</v>
      </c>
      <c r="N7" s="113">
        <f>ESF!P9/1000</f>
        <v>0</v>
      </c>
      <c r="O7" s="418">
        <f t="shared" si="2"/>
        <v>0</v>
      </c>
      <c r="P7" s="171"/>
      <c r="Q7" s="86">
        <f>fakulty!P9</f>
        <v>588604.42917517037</v>
      </c>
      <c r="R7" s="86">
        <f>LF!S9/1000+FF!S9/1000+PrF!S9/1000+FSS!S9/1000+PřF!S9/1000+FI!S9/1000+PdF!S9/1000+FSpS!S9/1000+ESF!S9/1000</f>
        <v>537.25229666999996</v>
      </c>
      <c r="S7" s="254">
        <f>(LF!R9+FF!R9+PrF!R9+FSS!R9+PřF!R9+FI!R9+PdF!R9+FSpS!R9+ESF!R9)/1000</f>
        <v>0</v>
      </c>
      <c r="T7" s="283"/>
      <c r="U7" s="238"/>
    </row>
    <row r="8" spans="1:21" s="40" customFormat="1" ht="12" x14ac:dyDescent="0.25">
      <c r="A8" s="36"/>
      <c r="B8" s="37"/>
      <c r="C8" s="37"/>
      <c r="D8" s="38" t="s">
        <v>20</v>
      </c>
      <c r="E8" s="176">
        <v>6</v>
      </c>
      <c r="F8" s="138">
        <f>LF!P10/1000</f>
        <v>0</v>
      </c>
      <c r="G8" s="113">
        <f>FF!P10/1000</f>
        <v>0</v>
      </c>
      <c r="H8" s="113">
        <f>PrF!P10/1000</f>
        <v>0</v>
      </c>
      <c r="I8" s="113">
        <f>FSS!P10/1000</f>
        <v>0</v>
      </c>
      <c r="J8" s="113">
        <f>PřF!P10/1000</f>
        <v>0</v>
      </c>
      <c r="K8" s="113">
        <f>FI!P10/1000</f>
        <v>0</v>
      </c>
      <c r="L8" s="113">
        <f>PdF!P10/1000</f>
        <v>0</v>
      </c>
      <c r="M8" s="113">
        <f>FSpS!P10/1000</f>
        <v>0</v>
      </c>
      <c r="N8" s="113">
        <f>ESF!P10/1000</f>
        <v>0</v>
      </c>
      <c r="O8" s="418">
        <f t="shared" si="2"/>
        <v>0</v>
      </c>
      <c r="P8" s="171"/>
      <c r="Q8" s="86">
        <f>fakulty!P10</f>
        <v>112417.257</v>
      </c>
      <c r="R8" s="86">
        <f>LF!S10/1000+FF!S10/1000+PrF!S10/1000+FSS!S10/1000+PřF!S10/1000+FI!S10/1000+PdF!S10/1000+FSpS!S10/1000+ESF!S10/1000</f>
        <v>93.426617960000016</v>
      </c>
      <c r="S8" s="254">
        <f>(LF!R10+FF!R10+PrF!R10+FSS!R10+PřF!R10+FI!R10+PdF!R10+FSpS!R10+ESF!R10)/1000</f>
        <v>0</v>
      </c>
      <c r="T8" s="283"/>
      <c r="U8" s="238"/>
    </row>
    <row r="9" spans="1:21" s="40" customFormat="1" ht="12" x14ac:dyDescent="0.25">
      <c r="A9" s="36"/>
      <c r="B9" s="37"/>
      <c r="C9" s="37"/>
      <c r="D9" s="38" t="s">
        <v>21</v>
      </c>
      <c r="E9" s="176">
        <v>7</v>
      </c>
      <c r="F9" s="138">
        <f>LF!P11/1000</f>
        <v>0</v>
      </c>
      <c r="G9" s="113">
        <f>FF!P11/1000</f>
        <v>0</v>
      </c>
      <c r="H9" s="113">
        <f>PrF!P11/1000</f>
        <v>0</v>
      </c>
      <c r="I9" s="113">
        <f>FSS!P11/1000</f>
        <v>0</v>
      </c>
      <c r="J9" s="113">
        <f>PřF!P11/1000</f>
        <v>0</v>
      </c>
      <c r="K9" s="113">
        <f>FI!P11/1000</f>
        <v>0</v>
      </c>
      <c r="L9" s="113">
        <f>PdF!P11/1000</f>
        <v>0</v>
      </c>
      <c r="M9" s="113">
        <f>FSpS!P11/1000</f>
        <v>0</v>
      </c>
      <c r="N9" s="113">
        <f>ESF!P11/1000</f>
        <v>0</v>
      </c>
      <c r="O9" s="418">
        <f t="shared" si="2"/>
        <v>0</v>
      </c>
      <c r="P9" s="171"/>
      <c r="Q9" s="86">
        <f>fakulty!P11</f>
        <v>39141.942999999999</v>
      </c>
      <c r="R9" s="86">
        <f>LF!S11/1000+FF!S11/1000+PrF!S11/1000+FSS!S11/1000+PřF!S11/1000+FI!S11/1000+PdF!S11/1000+FSpS!S11/1000+ESF!S11/1000</f>
        <v>33.219216250000002</v>
      </c>
      <c r="S9" s="254">
        <f>(LF!R11+FF!R11+PrF!R11+FSS!R11+PřF!R11+FI!R11+PdF!R11+FSpS!R11+ESF!R11)/1000</f>
        <v>0</v>
      </c>
      <c r="T9" s="283"/>
      <c r="U9" s="238"/>
    </row>
    <row r="10" spans="1:21" s="40" customFormat="1" ht="12" x14ac:dyDescent="0.25">
      <c r="A10" s="36"/>
      <c r="B10" s="37"/>
      <c r="C10" s="37"/>
      <c r="D10" s="38" t="s">
        <v>22</v>
      </c>
      <c r="E10" s="176">
        <v>8</v>
      </c>
      <c r="F10" s="138">
        <f>LF!P12/1000</f>
        <v>0</v>
      </c>
      <c r="G10" s="113">
        <f>FF!P12/1000</f>
        <v>0</v>
      </c>
      <c r="H10" s="113">
        <f>PrF!P12/1000</f>
        <v>0</v>
      </c>
      <c r="I10" s="113">
        <f>FSS!P12/1000</f>
        <v>0</v>
      </c>
      <c r="J10" s="113">
        <f>PřF!P12/1000</f>
        <v>0</v>
      </c>
      <c r="K10" s="113">
        <f>FI!P12/1000</f>
        <v>0</v>
      </c>
      <c r="L10" s="113">
        <f>PdF!P12/1000</f>
        <v>0</v>
      </c>
      <c r="M10" s="113">
        <f>FSpS!P12/1000</f>
        <v>0</v>
      </c>
      <c r="N10" s="113">
        <f>ESF!P12/1000</f>
        <v>0</v>
      </c>
      <c r="O10" s="418">
        <f t="shared" si="2"/>
        <v>0</v>
      </c>
      <c r="P10" s="171"/>
      <c r="Q10" s="86">
        <f>fakulty!P12</f>
        <v>97080.71183</v>
      </c>
      <c r="R10" s="86">
        <f>LF!S12/1000+FF!S12/1000+PrF!S12/1000+FSS!S12/1000+PřF!S12/1000+FI!S12/1000+PdF!S12/1000+FSpS!S12/1000+ESF!S12/1000</f>
        <v>91.113923259999993</v>
      </c>
      <c r="S10" s="254">
        <f>(LF!R12+FF!R12+PrF!R12+FSS!R12+PřF!R12+FI!R12+PdF!R12+FSpS!R12+ESF!R12)/1000</f>
        <v>0</v>
      </c>
      <c r="T10" s="283"/>
      <c r="U10" s="238"/>
    </row>
    <row r="11" spans="1:21" s="40" customFormat="1" ht="12" x14ac:dyDescent="0.25">
      <c r="A11" s="36"/>
      <c r="B11" s="37"/>
      <c r="C11" s="37"/>
      <c r="D11" s="38" t="s">
        <v>23</v>
      </c>
      <c r="E11" s="176">
        <v>9</v>
      </c>
      <c r="F11" s="138">
        <f>LF!P13/1000</f>
        <v>0</v>
      </c>
      <c r="G11" s="113">
        <f>FF!P13/1000</f>
        <v>0</v>
      </c>
      <c r="H11" s="113">
        <f>PrF!P13/1000</f>
        <v>0</v>
      </c>
      <c r="I11" s="113">
        <f>FSS!P13/1000</f>
        <v>0</v>
      </c>
      <c r="J11" s="113">
        <f>PřF!P13/1000</f>
        <v>0</v>
      </c>
      <c r="K11" s="113">
        <f>FI!P13/1000</f>
        <v>0</v>
      </c>
      <c r="L11" s="113">
        <f>PdF!P13/1000</f>
        <v>0</v>
      </c>
      <c r="M11" s="113">
        <f>FSpS!P13/1000</f>
        <v>0</v>
      </c>
      <c r="N11" s="113">
        <f>ESF!P13/1000</f>
        <v>0</v>
      </c>
      <c r="O11" s="418">
        <f t="shared" si="2"/>
        <v>0</v>
      </c>
      <c r="P11" s="171"/>
      <c r="Q11" s="86">
        <f>fakulty!P13</f>
        <v>150736.80006000001</v>
      </c>
      <c r="R11" s="86">
        <f>LF!S13/1000+FF!S13/1000+PrF!S13/1000+FSS!S13/1000+PřF!S13/1000+FI!S13/1000+PdF!S13/1000+FSpS!S13/1000+ESF!S13/1000</f>
        <v>114.94196116000001</v>
      </c>
      <c r="S11" s="254">
        <f>(LF!R13+FF!R13+PrF!R13+FSS!R13+PřF!R13+FI!R13+PdF!R13+FSpS!R13+ESF!R13)/1000</f>
        <v>0</v>
      </c>
      <c r="T11" s="283"/>
      <c r="U11" s="238"/>
    </row>
    <row r="12" spans="1:21" s="40" customFormat="1" ht="12" x14ac:dyDescent="0.25">
      <c r="A12" s="36"/>
      <c r="B12" s="37"/>
      <c r="C12" s="37"/>
      <c r="D12" s="38" t="s">
        <v>24</v>
      </c>
      <c r="E12" s="176">
        <v>10</v>
      </c>
      <c r="F12" s="138">
        <f>LF!P14/1000</f>
        <v>0</v>
      </c>
      <c r="G12" s="113">
        <f>FF!P14/1000</f>
        <v>0</v>
      </c>
      <c r="H12" s="113">
        <f>PrF!P14/1000</f>
        <v>0</v>
      </c>
      <c r="I12" s="113">
        <f>FSS!P14/1000</f>
        <v>0</v>
      </c>
      <c r="J12" s="113">
        <f>PřF!P14/1000</f>
        <v>0</v>
      </c>
      <c r="K12" s="113">
        <f>FI!P14/1000</f>
        <v>0</v>
      </c>
      <c r="L12" s="113">
        <f>PdF!P14/1000</f>
        <v>0</v>
      </c>
      <c r="M12" s="113">
        <f>FSpS!P14/1000</f>
        <v>0</v>
      </c>
      <c r="N12" s="113">
        <f>ESF!P14/1000</f>
        <v>0</v>
      </c>
      <c r="O12" s="418">
        <f t="shared" si="2"/>
        <v>0</v>
      </c>
      <c r="P12" s="171"/>
      <c r="Q12" s="86">
        <f>fakulty!P14</f>
        <v>10362.5</v>
      </c>
      <c r="R12" s="86">
        <f>LF!S14/1000+FF!S14/1000+PrF!S14/1000+FSS!S14/1000+PřF!S14/1000+FI!S14/1000+PdF!S14/1000+FSpS!S14/1000+ESF!S14/1000</f>
        <v>7.9375486000000004</v>
      </c>
      <c r="S12" s="254">
        <f>(LF!R14+FF!R14+PrF!R14+FSS!R14+PřF!R14+FI!R14+PdF!R14+FSpS!R14+ESF!R14)/1000</f>
        <v>0</v>
      </c>
      <c r="T12" s="283"/>
      <c r="U12" s="238"/>
    </row>
    <row r="13" spans="1:21" s="40" customFormat="1" ht="12" x14ac:dyDescent="0.25">
      <c r="A13" s="36"/>
      <c r="B13" s="37"/>
      <c r="C13" s="37"/>
      <c r="D13" s="38" t="s">
        <v>25</v>
      </c>
      <c r="E13" s="176">
        <v>11</v>
      </c>
      <c r="F13" s="138">
        <f>LF!P15/1000</f>
        <v>0</v>
      </c>
      <c r="G13" s="113">
        <f>FF!P15/1000</f>
        <v>0</v>
      </c>
      <c r="H13" s="113">
        <f>PrF!P15/1000</f>
        <v>0</v>
      </c>
      <c r="I13" s="113">
        <f>FSS!P15/1000</f>
        <v>0</v>
      </c>
      <c r="J13" s="113">
        <f>PřF!P15/1000</f>
        <v>0</v>
      </c>
      <c r="K13" s="113">
        <f>FI!P15/1000</f>
        <v>0</v>
      </c>
      <c r="L13" s="113">
        <f>PdF!P15/1000</f>
        <v>0</v>
      </c>
      <c r="M13" s="113">
        <f>FSpS!P15/1000</f>
        <v>0</v>
      </c>
      <c r="N13" s="113">
        <f>ESF!P15/1000</f>
        <v>0</v>
      </c>
      <c r="O13" s="418">
        <f t="shared" si="2"/>
        <v>0</v>
      </c>
      <c r="P13" s="171"/>
      <c r="Q13" s="86">
        <f>fakulty!P15</f>
        <v>273910.34711999999</v>
      </c>
      <c r="R13" s="86">
        <f>LF!S15/1000+FF!S15/1000+PrF!S15/1000+FSS!S15/1000+PřF!S15/1000+FI!S15/1000+PdF!S15/1000+FSpS!S15/1000+ESF!S15/1000</f>
        <v>269.72768541000005</v>
      </c>
      <c r="S13" s="254">
        <f>(LF!R15+FF!R15+PrF!R15+FSS!R15+PřF!R15+FI!R15+PdF!R15+FSpS!R15+ESF!R15)/1000</f>
        <v>0</v>
      </c>
      <c r="T13" s="283"/>
      <c r="U13" s="238"/>
    </row>
    <row r="14" spans="1:21" s="40" customFormat="1" ht="12" x14ac:dyDescent="0.25">
      <c r="A14" s="36"/>
      <c r="B14" s="37"/>
      <c r="C14" s="37"/>
      <c r="D14" s="38" t="s">
        <v>26</v>
      </c>
      <c r="E14" s="176">
        <v>12</v>
      </c>
      <c r="F14" s="138">
        <f>LF!P16/1000</f>
        <v>0</v>
      </c>
      <c r="G14" s="113">
        <f>FF!P16/1000</f>
        <v>0</v>
      </c>
      <c r="H14" s="113">
        <f>PrF!P16/1000</f>
        <v>0</v>
      </c>
      <c r="I14" s="113">
        <f>FSS!P16/1000</f>
        <v>0</v>
      </c>
      <c r="J14" s="113">
        <f>PřF!P16/1000</f>
        <v>0</v>
      </c>
      <c r="K14" s="113">
        <f>FI!P16/1000</f>
        <v>0</v>
      </c>
      <c r="L14" s="113">
        <f>PdF!P16/1000</f>
        <v>0</v>
      </c>
      <c r="M14" s="113">
        <f>FSpS!P16/1000</f>
        <v>0</v>
      </c>
      <c r="N14" s="113">
        <f>ESF!P16/1000</f>
        <v>0</v>
      </c>
      <c r="O14" s="418">
        <f t="shared" si="2"/>
        <v>0</v>
      </c>
      <c r="P14" s="171"/>
      <c r="Q14" s="86">
        <f>fakulty!P16</f>
        <v>96829.771999999997</v>
      </c>
      <c r="R14" s="86">
        <f>LF!S16/1000+FF!S16/1000+PrF!S16/1000+FSS!S16/1000+PřF!S16/1000+FI!S16/1000+PdF!S16/1000+FSpS!S16/1000+ESF!S16/1000</f>
        <v>85.108354969999994</v>
      </c>
      <c r="S14" s="254">
        <f>(LF!R16+FF!R16+PrF!R16+FSS!R16+PřF!R16+FI!R16+PdF!R16+FSpS!R16+ESF!R16)/1000</f>
        <v>0</v>
      </c>
      <c r="T14" s="283"/>
      <c r="U14" s="238"/>
    </row>
    <row r="15" spans="1:21" s="40" customFormat="1" ht="12" x14ac:dyDescent="0.25">
      <c r="A15" s="36"/>
      <c r="B15" s="37"/>
      <c r="C15" s="38"/>
      <c r="D15" s="38" t="s">
        <v>27</v>
      </c>
      <c r="E15" s="176">
        <v>13</v>
      </c>
      <c r="F15" s="138">
        <f>LF!P17/1000</f>
        <v>0</v>
      </c>
      <c r="G15" s="113">
        <f>FF!P17/1000</f>
        <v>0</v>
      </c>
      <c r="H15" s="113">
        <f>PrF!P17/1000</f>
        <v>0</v>
      </c>
      <c r="I15" s="113">
        <f>FSS!P17/1000</f>
        <v>0</v>
      </c>
      <c r="J15" s="113">
        <f>PřF!P17/1000</f>
        <v>0</v>
      </c>
      <c r="K15" s="113">
        <f>FI!P17/1000</f>
        <v>0</v>
      </c>
      <c r="L15" s="113">
        <f>PdF!P17/1000</f>
        <v>0</v>
      </c>
      <c r="M15" s="113">
        <f>FSpS!P17/1000</f>
        <v>0</v>
      </c>
      <c r="N15" s="113">
        <f>ESF!P17/1000</f>
        <v>0</v>
      </c>
      <c r="O15" s="418">
        <f t="shared" si="2"/>
        <v>0</v>
      </c>
      <c r="P15" s="171"/>
      <c r="Q15" s="86">
        <f>fakulty!P17</f>
        <v>209581.9216339291</v>
      </c>
      <c r="R15" s="86">
        <f>LF!S17/1000+FF!S17/1000+PrF!S17/1000+FSS!S17/1000+PřF!S17/1000+FI!S17/1000+PdF!S17/1000+FSpS!S17/1000+ESF!S17/1000</f>
        <v>281.92530608999999</v>
      </c>
      <c r="S15" s="254">
        <f>(LF!R17+FF!R17+PrF!R17+FSS!R17+PřF!R17+FI!R17+PdF!R17+FSpS!R17+ESF!R17)/1000</f>
        <v>0</v>
      </c>
      <c r="T15" s="283"/>
      <c r="U15" s="238"/>
    </row>
    <row r="16" spans="1:21" s="14" customFormat="1" ht="12" x14ac:dyDescent="0.25">
      <c r="A16" s="11"/>
      <c r="B16" s="18" t="s">
        <v>28</v>
      </c>
      <c r="C16" s="16"/>
      <c r="D16" s="16"/>
      <c r="E16" s="177">
        <v>14</v>
      </c>
      <c r="F16" s="63">
        <f>LF!P18/1000</f>
        <v>0</v>
      </c>
      <c r="G16" s="81">
        <f>FF!P18/1000</f>
        <v>0</v>
      </c>
      <c r="H16" s="81">
        <f>PrF!P18/1000</f>
        <v>0</v>
      </c>
      <c r="I16" s="81">
        <f>FSS!P18/1000</f>
        <v>0</v>
      </c>
      <c r="J16" s="81">
        <f>PřF!P18/1000</f>
        <v>0</v>
      </c>
      <c r="K16" s="81">
        <f>FI!P18/1000</f>
        <v>0</v>
      </c>
      <c r="L16" s="81">
        <f>PdF!P18/1000</f>
        <v>0</v>
      </c>
      <c r="M16" s="81">
        <f>FSpS!P18/1000</f>
        <v>0</v>
      </c>
      <c r="N16" s="81">
        <f>ESF!P18/1000</f>
        <v>0</v>
      </c>
      <c r="O16" s="418">
        <f t="shared" si="2"/>
        <v>0</v>
      </c>
      <c r="P16" s="272"/>
      <c r="Q16" s="65">
        <f>fakulty!P18</f>
        <v>225147</v>
      </c>
      <c r="R16" s="65">
        <f>LF!S18/1000+FF!S18/1000+PrF!S18/1000+FSS!S18/1000+PřF!S18/1000+FI!S18/1000+PdF!S18/1000+FSpS!S18/1000+ESF!S18/1000</f>
        <v>213.53725000000003</v>
      </c>
      <c r="S16" s="281">
        <f>(LF!R18+FF!R18+PrF!R18+FSS!R18+PřF!R18+FI!R18+PdF!R18+FSpS!R18+ESF!R18)/1000</f>
        <v>0</v>
      </c>
      <c r="T16" s="46"/>
      <c r="U16" s="237"/>
    </row>
    <row r="17" spans="1:21" s="14" customFormat="1" ht="12" x14ac:dyDescent="0.25">
      <c r="A17" s="11"/>
      <c r="B17" s="18" t="s">
        <v>30</v>
      </c>
      <c r="C17" s="16"/>
      <c r="D17" s="16"/>
      <c r="E17" s="177">
        <v>15</v>
      </c>
      <c r="F17" s="63">
        <f>LF!P19/1000</f>
        <v>0</v>
      </c>
      <c r="G17" s="81">
        <f>FF!P19/1000</f>
        <v>0</v>
      </c>
      <c r="H17" s="81">
        <f>PrF!P19/1000</f>
        <v>0</v>
      </c>
      <c r="I17" s="81">
        <f>FSS!P19/1000</f>
        <v>0</v>
      </c>
      <c r="J17" s="81">
        <f>PřF!P19/1000</f>
        <v>0</v>
      </c>
      <c r="K17" s="81">
        <f>FI!P19/1000</f>
        <v>0</v>
      </c>
      <c r="L17" s="81">
        <f>PdF!P19/1000</f>
        <v>0</v>
      </c>
      <c r="M17" s="81">
        <f>FSpS!P19/1000</f>
        <v>0</v>
      </c>
      <c r="N17" s="81">
        <f>ESF!P19/1000</f>
        <v>0</v>
      </c>
      <c r="O17" s="418">
        <f t="shared" si="2"/>
        <v>0</v>
      </c>
      <c r="P17" s="272"/>
      <c r="Q17" s="65">
        <f>fakulty!P19</f>
        <v>6799</v>
      </c>
      <c r="R17" s="65">
        <f>LF!S19/1000+FF!S19/1000+PrF!S19/1000+FSS!S19/1000+PřF!S19/1000+FI!S19/1000+PdF!S19/1000+FSpS!S19/1000+ESF!S19/1000</f>
        <v>14.333576000000001</v>
      </c>
      <c r="S17" s="281">
        <f>(LF!R19+FF!R19+PrF!R19+FSS!R19+PřF!R19+FI!R19+PdF!R19+FSpS!R19+ESF!R19)/1000</f>
        <v>0</v>
      </c>
      <c r="T17" s="46"/>
      <c r="U17" s="237"/>
    </row>
    <row r="18" spans="1:21" s="14" customFormat="1" ht="12" x14ac:dyDescent="0.25">
      <c r="A18" s="11"/>
      <c r="B18" s="19" t="s">
        <v>32</v>
      </c>
      <c r="C18" s="20"/>
      <c r="D18" s="20"/>
      <c r="E18" s="178">
        <v>16</v>
      </c>
      <c r="F18" s="63">
        <f>LF!P20/1000</f>
        <v>0</v>
      </c>
      <c r="G18" s="81">
        <f>FF!P20/1000</f>
        <v>0</v>
      </c>
      <c r="H18" s="81">
        <f>PrF!P20/1000</f>
        <v>0</v>
      </c>
      <c r="I18" s="81">
        <f>FSS!P20/1000</f>
        <v>0</v>
      </c>
      <c r="J18" s="81">
        <f>PřF!P20/1000</f>
        <v>0</v>
      </c>
      <c r="K18" s="81">
        <f>FI!P20/1000</f>
        <v>0</v>
      </c>
      <c r="L18" s="81">
        <f>PdF!P20/1000</f>
        <v>0</v>
      </c>
      <c r="M18" s="81">
        <f>FSpS!P20/1000</f>
        <v>0</v>
      </c>
      <c r="N18" s="81">
        <f>ESF!P20/1000</f>
        <v>0</v>
      </c>
      <c r="O18" s="418">
        <f t="shared" si="2"/>
        <v>0</v>
      </c>
      <c r="P18" s="272"/>
      <c r="Q18" s="65">
        <f>fakulty!P20</f>
        <v>222328.87899999999</v>
      </c>
      <c r="R18" s="65">
        <f>LF!S20/1000+FF!S20/1000+PrF!S20/1000+FSS!S20/1000+PřF!S20/1000+FI!S20/1000+PdF!S20/1000+FSpS!S20/1000+ESF!S20/1000</f>
        <v>216.59911824</v>
      </c>
      <c r="S18" s="281">
        <f>(LF!R20+FF!R20+PrF!R20+FSS!R20+PřF!R20+FI!R20+PdF!R20+FSpS!R20+ESF!R20)/1000</f>
        <v>0</v>
      </c>
      <c r="T18" s="46"/>
      <c r="U18" s="237"/>
    </row>
    <row r="19" spans="1:21" s="14" customFormat="1" ht="12" x14ac:dyDescent="0.25">
      <c r="A19" s="11"/>
      <c r="B19" s="19" t="s">
        <v>34</v>
      </c>
      <c r="C19" s="20"/>
      <c r="D19" s="20"/>
      <c r="E19" s="178">
        <v>17</v>
      </c>
      <c r="F19" s="63" t="e">
        <f>LF!#REF!/1000</f>
        <v>#REF!</v>
      </c>
      <c r="G19" s="81" t="e">
        <f>FF!#REF!/1000</f>
        <v>#REF!</v>
      </c>
      <c r="H19" s="81" t="e">
        <f>PrF!#REF!/1000</f>
        <v>#REF!</v>
      </c>
      <c r="I19" s="81" t="e">
        <f>FSS!#REF!/1000</f>
        <v>#REF!</v>
      </c>
      <c r="J19" s="81" t="e">
        <f>PřF!#REF!/1000</f>
        <v>#REF!</v>
      </c>
      <c r="K19" s="81" t="e">
        <f>FI!#REF!/1000</f>
        <v>#REF!</v>
      </c>
      <c r="L19" s="81" t="e">
        <f>PdF!#REF!/1000</f>
        <v>#REF!</v>
      </c>
      <c r="M19" s="81" t="e">
        <f>FSpS!#REF!/1000</f>
        <v>#REF!</v>
      </c>
      <c r="N19" s="81" t="e">
        <f>ESF!#REF!/1000</f>
        <v>#REF!</v>
      </c>
      <c r="O19" s="418" t="e">
        <f t="shared" si="2"/>
        <v>#REF!</v>
      </c>
      <c r="P19" s="272"/>
      <c r="Q19" s="65" t="e">
        <f>fakulty!#REF!</f>
        <v>#REF!</v>
      </c>
      <c r="R19" s="65" t="e">
        <f>LF!#REF!/1000+FF!#REF!/1000+PrF!#REF!/1000+FSS!#REF!/1000+PřF!#REF!/1000+FI!#REF!/1000+PdF!#REF!/1000+FSpS!#REF!/1000+ESF!#REF!/1000</f>
        <v>#REF!</v>
      </c>
      <c r="S19" s="281" t="e">
        <f>(LF!#REF!+FF!#REF!+PrF!#REF!+FSS!#REF!+PřF!#REF!+FI!#REF!+PdF!#REF!+FSpS!#REF!+ESF!#REF!)/1000</f>
        <v>#REF!</v>
      </c>
      <c r="T19" s="46"/>
      <c r="U19" s="237"/>
    </row>
    <row r="20" spans="1:21" s="14" customFormat="1" ht="12" x14ac:dyDescent="0.25">
      <c r="A20" s="11"/>
      <c r="B20" s="19" t="s">
        <v>36</v>
      </c>
      <c r="C20" s="19"/>
      <c r="D20" s="19"/>
      <c r="E20" s="178">
        <v>18</v>
      </c>
      <c r="F20" s="63">
        <f>LF!P21/1000</f>
        <v>0</v>
      </c>
      <c r="G20" s="81">
        <f>FF!P21/1000</f>
        <v>0</v>
      </c>
      <c r="H20" s="81">
        <f>PrF!P21/1000</f>
        <v>0</v>
      </c>
      <c r="I20" s="81">
        <f>FSS!P21/1000</f>
        <v>0</v>
      </c>
      <c r="J20" s="81">
        <f>PřF!P21/1000</f>
        <v>0</v>
      </c>
      <c r="K20" s="81">
        <f>FI!P21/1000</f>
        <v>0</v>
      </c>
      <c r="L20" s="81">
        <f>PdF!P21/1000</f>
        <v>0</v>
      </c>
      <c r="M20" s="81">
        <f>FSpS!P21/1000</f>
        <v>0</v>
      </c>
      <c r="N20" s="81">
        <f>ESF!P21/1000</f>
        <v>0</v>
      </c>
      <c r="O20" s="418">
        <f t="shared" si="2"/>
        <v>0</v>
      </c>
      <c r="P20" s="272"/>
      <c r="Q20" s="65">
        <f>fakulty!P21</f>
        <v>20262</v>
      </c>
      <c r="R20" s="65">
        <f>LF!S21/1000+FF!S21/1000+PrF!S21/1000+FSS!S21/1000+PřF!S21/1000+FI!S21/1000+PdF!S21/1000+FSpS!S21/1000+ESF!S21/1000</f>
        <v>19.686286370000001</v>
      </c>
      <c r="S20" s="281">
        <f>(LF!R21+FF!R21+PrF!R21+FSS!R21+PřF!R21+FI!R21+PdF!R21+FSpS!R21+ESF!R21)/1000</f>
        <v>0</v>
      </c>
      <c r="T20" s="46"/>
      <c r="U20" s="237"/>
    </row>
    <row r="21" spans="1:21" s="14" customFormat="1" ht="12" x14ac:dyDescent="0.25">
      <c r="A21" s="11"/>
      <c r="B21" s="19" t="s">
        <v>38</v>
      </c>
      <c r="C21" s="19"/>
      <c r="D21" s="19"/>
      <c r="E21" s="178">
        <v>19</v>
      </c>
      <c r="F21" s="63">
        <f>LF!P22/1000</f>
        <v>0</v>
      </c>
      <c r="G21" s="81">
        <f>FF!P22/1000</f>
        <v>0</v>
      </c>
      <c r="H21" s="81">
        <f>PrF!P22/1000</f>
        <v>0</v>
      </c>
      <c r="I21" s="81">
        <f>FSS!P22/1000</f>
        <v>0</v>
      </c>
      <c r="J21" s="81">
        <f>PřF!P22/1000</f>
        <v>0</v>
      </c>
      <c r="K21" s="81">
        <f>FI!P22/1000</f>
        <v>0</v>
      </c>
      <c r="L21" s="81">
        <f>PdF!P22/1000</f>
        <v>0</v>
      </c>
      <c r="M21" s="81">
        <f>FSpS!P22/1000</f>
        <v>0</v>
      </c>
      <c r="N21" s="81">
        <f>ESF!P22/1000</f>
        <v>0</v>
      </c>
      <c r="O21" s="418">
        <f t="shared" si="2"/>
        <v>0</v>
      </c>
      <c r="P21" s="272"/>
      <c r="Q21" s="65">
        <f>fakulty!P22</f>
        <v>62307.553</v>
      </c>
      <c r="R21" s="65">
        <f>LF!S22/1000+FF!S22/1000+PrF!S22/1000+FSS!S22/1000+PřF!S22/1000+FI!S22/1000+PdF!S22/1000+FSpS!S22/1000+ESF!S22/1000</f>
        <v>92.75684729000001</v>
      </c>
      <c r="S21" s="281">
        <f>(LF!R22+FF!R22+PrF!R22+FSS!R22+PřF!R22+FI!R22+PdF!R22+FSpS!R22+ESF!R22)/1000</f>
        <v>0</v>
      </c>
      <c r="T21" s="46"/>
      <c r="U21" s="237"/>
    </row>
    <row r="22" spans="1:21" s="14" customFormat="1" ht="12" x14ac:dyDescent="0.25">
      <c r="A22" s="11"/>
      <c r="B22" s="19" t="s">
        <v>40</v>
      </c>
      <c r="C22" s="19"/>
      <c r="D22" s="19"/>
      <c r="E22" s="178">
        <v>20</v>
      </c>
      <c r="F22" s="63">
        <f>LF!P23/1000</f>
        <v>0</v>
      </c>
      <c r="G22" s="81">
        <f>FF!P23/1000</f>
        <v>0</v>
      </c>
      <c r="H22" s="81">
        <f>PrF!P23/1000</f>
        <v>0</v>
      </c>
      <c r="I22" s="81">
        <f>FSS!P23/1000</f>
        <v>0</v>
      </c>
      <c r="J22" s="81">
        <f>PřF!P23/1000</f>
        <v>0</v>
      </c>
      <c r="K22" s="81">
        <f>FI!P23/1000</f>
        <v>0</v>
      </c>
      <c r="L22" s="81">
        <f>PdF!P23/1000</f>
        <v>0</v>
      </c>
      <c r="M22" s="81">
        <f>FSpS!P23/1000</f>
        <v>0</v>
      </c>
      <c r="N22" s="81">
        <f>ESF!P23/1000</f>
        <v>0</v>
      </c>
      <c r="O22" s="418">
        <f t="shared" si="2"/>
        <v>0</v>
      </c>
      <c r="P22" s="272"/>
      <c r="Q22" s="65" t="e">
        <f>fakulty!#REF!</f>
        <v>#REF!</v>
      </c>
      <c r="R22" s="65">
        <f>LF!S23/1000+FF!S23/1000+PrF!S23/1000+FSS!S23/1000+PřF!S23/1000+FI!S23/1000+PdF!S23/1000+FSpS!S23/1000+ESF!S23/1000</f>
        <v>38.546372920000003</v>
      </c>
      <c r="S22" s="281">
        <f>(LF!R23+FF!R23+PrF!R23+FSS!R23+PřF!R23+FI!R23+PdF!R23+FSpS!R23+ESF!R23)/1000</f>
        <v>0</v>
      </c>
      <c r="T22" s="46"/>
      <c r="U22" s="237"/>
    </row>
    <row r="23" spans="1:21" s="14" customFormat="1" ht="12" x14ac:dyDescent="0.25">
      <c r="A23" s="11"/>
      <c r="B23" s="19" t="s">
        <v>42</v>
      </c>
      <c r="C23" s="19"/>
      <c r="D23" s="19"/>
      <c r="E23" s="178">
        <v>21</v>
      </c>
      <c r="F23" s="63">
        <f>LF!P25/1000</f>
        <v>0</v>
      </c>
      <c r="G23" s="81">
        <f>FF!P25/1000</f>
        <v>0</v>
      </c>
      <c r="H23" s="81">
        <f>PrF!P25/1000</f>
        <v>0</v>
      </c>
      <c r="I23" s="81">
        <f>FSS!P25/1000</f>
        <v>0</v>
      </c>
      <c r="J23" s="81">
        <f>PřF!P25/1000</f>
        <v>0</v>
      </c>
      <c r="K23" s="81">
        <f>FI!P25/1000</f>
        <v>0</v>
      </c>
      <c r="L23" s="81">
        <f>PdF!P25/1000</f>
        <v>0</v>
      </c>
      <c r="M23" s="81">
        <f>FSpS!P25/1000</f>
        <v>0</v>
      </c>
      <c r="N23" s="81">
        <f>ESF!P25/1000</f>
        <v>0</v>
      </c>
      <c r="O23" s="418">
        <f t="shared" si="2"/>
        <v>0</v>
      </c>
      <c r="P23" s="272"/>
      <c r="Q23" s="65" t="e">
        <f>fakulty!#REF!</f>
        <v>#REF!</v>
      </c>
      <c r="R23" s="65">
        <f>LF!S25/1000+FF!S25/1000+PrF!S25/1000+FSS!S25/1000+PřF!S25/1000+FI!S25/1000+PdF!S25/1000+FSpS!S25/1000+ESF!S25/1000</f>
        <v>322.66787464999999</v>
      </c>
      <c r="S23" s="281">
        <f>(LF!R25+FF!R25+PrF!R25+FSS!R25+PřF!R25+FI!R25+PdF!R25+FSpS!R25+ESF!R25)/1000</f>
        <v>0</v>
      </c>
      <c r="T23" s="46"/>
      <c r="U23" s="237"/>
    </row>
    <row r="24" spans="1:21" s="14" customFormat="1" ht="12" x14ac:dyDescent="0.25">
      <c r="A24" s="11"/>
      <c r="B24" s="19" t="s">
        <v>43</v>
      </c>
      <c r="C24" s="19"/>
      <c r="D24" s="19"/>
      <c r="E24" s="178">
        <v>22</v>
      </c>
      <c r="F24" s="63">
        <f>LF!P24/1000</f>
        <v>0</v>
      </c>
      <c r="G24" s="81">
        <f>FF!P24/1000</f>
        <v>0</v>
      </c>
      <c r="H24" s="81">
        <f>PrF!P24/1000</f>
        <v>0</v>
      </c>
      <c r="I24" s="81">
        <f>FSS!P24/1000</f>
        <v>0</v>
      </c>
      <c r="J24" s="81">
        <f>PřF!P24/1000</f>
        <v>0</v>
      </c>
      <c r="K24" s="81">
        <f>FI!P24/1000</f>
        <v>0</v>
      </c>
      <c r="L24" s="81">
        <f>PdF!P24/1000</f>
        <v>0</v>
      </c>
      <c r="M24" s="81">
        <f>FSpS!P24/1000</f>
        <v>0</v>
      </c>
      <c r="N24" s="81">
        <f>ESF!P24/1000</f>
        <v>0</v>
      </c>
      <c r="O24" s="418">
        <f t="shared" si="2"/>
        <v>0</v>
      </c>
      <c r="P24" s="272"/>
      <c r="Q24" s="65">
        <f>fakulty!P23</f>
        <v>28819.309840000002</v>
      </c>
      <c r="R24" s="65">
        <f>LF!S24/1000+FF!S24/1000+PrF!S24/1000+FSS!S24/1000+PřF!S24/1000+FI!S24/1000+PdF!S24/1000+FSpS!S24/1000+ESF!S24/1000</f>
        <v>625.19775457000003</v>
      </c>
      <c r="S24" s="281">
        <f>(LF!R24+FF!R24+PrF!R24+FSS!R24+PřF!R24+FI!R24+PdF!R24+FSpS!R24+ESF!R24)/1000</f>
        <v>0</v>
      </c>
      <c r="T24" s="46"/>
      <c r="U24" s="237"/>
    </row>
    <row r="25" spans="1:21" s="14" customFormat="1" ht="12" x14ac:dyDescent="0.25">
      <c r="A25" s="11"/>
      <c r="B25" s="19" t="s">
        <v>136</v>
      </c>
      <c r="C25" s="19"/>
      <c r="D25" s="19"/>
      <c r="E25" s="178">
        <v>23</v>
      </c>
      <c r="F25" s="63" t="e">
        <f>LF!#REF!/1000</f>
        <v>#REF!</v>
      </c>
      <c r="G25" s="81" t="e">
        <f>FF!#REF!/1000</f>
        <v>#REF!</v>
      </c>
      <c r="H25" s="81" t="e">
        <f>PrF!#REF!/1000</f>
        <v>#REF!</v>
      </c>
      <c r="I25" s="81" t="e">
        <f>FSS!#REF!/1000</f>
        <v>#REF!</v>
      </c>
      <c r="J25" s="81" t="e">
        <f>PřF!#REF!/1000</f>
        <v>#REF!</v>
      </c>
      <c r="K25" s="81" t="e">
        <f>FI!#REF!/1000</f>
        <v>#REF!</v>
      </c>
      <c r="L25" s="81" t="e">
        <f>PdF!#REF!/1000</f>
        <v>#REF!</v>
      </c>
      <c r="M25" s="81" t="e">
        <f>FSpS!#REF!/1000</f>
        <v>#REF!</v>
      </c>
      <c r="N25" s="81" t="e">
        <f>ESF!#REF!/1000</f>
        <v>#REF!</v>
      </c>
      <c r="O25" s="418" t="e">
        <f t="shared" si="2"/>
        <v>#REF!</v>
      </c>
      <c r="P25" s="272"/>
      <c r="Q25" s="65">
        <f>fakulty!P24</f>
        <v>698409.4500800001</v>
      </c>
      <c r="R25" s="65" t="e">
        <f>LF!#REF!/1000+FF!#REF!/1000+PrF!#REF!/1000+FSS!#REF!/1000+PřF!#REF!/1000+FI!#REF!/1000+PdF!#REF!/1000+FSpS!#REF!/1000+ESF!#REF!/1000</f>
        <v>#REF!</v>
      </c>
      <c r="S25" s="281" t="e">
        <f>(LF!#REF!+FF!#REF!+PrF!#REF!+FSS!#REF!+PřF!#REF!+FI!#REF!+PdF!#REF!+FSpS!#REF!+ESF!#REF!)/1000</f>
        <v>#REF!</v>
      </c>
      <c r="T25" s="46"/>
      <c r="U25" s="237"/>
    </row>
    <row r="26" spans="1:21" s="14" customFormat="1" ht="12" x14ac:dyDescent="0.25">
      <c r="A26" s="11"/>
      <c r="B26" s="19" t="s">
        <v>44</v>
      </c>
      <c r="C26" s="19"/>
      <c r="D26" s="19"/>
      <c r="E26" s="178">
        <v>24</v>
      </c>
      <c r="F26" s="63">
        <f>LF!P26/1000</f>
        <v>0</v>
      </c>
      <c r="G26" s="81">
        <f>FF!P26/1000</f>
        <v>0</v>
      </c>
      <c r="H26" s="81">
        <f>PrF!P26/1000</f>
        <v>0</v>
      </c>
      <c r="I26" s="81">
        <f>FSS!P26/1000</f>
        <v>0</v>
      </c>
      <c r="J26" s="81">
        <f>PřF!P26/1000</f>
        <v>0</v>
      </c>
      <c r="K26" s="81">
        <f>FI!P26/1000</f>
        <v>0</v>
      </c>
      <c r="L26" s="81">
        <f>PdF!P26/1000</f>
        <v>0</v>
      </c>
      <c r="M26" s="81">
        <f>FSpS!P26/1000</f>
        <v>0</v>
      </c>
      <c r="N26" s="81">
        <f>ESF!P26/1000</f>
        <v>0</v>
      </c>
      <c r="O26" s="418">
        <f t="shared" si="2"/>
        <v>0</v>
      </c>
      <c r="P26" s="272"/>
      <c r="Q26" s="65">
        <f>fakulty!P25</f>
        <v>502074.69206999999</v>
      </c>
      <c r="R26" s="65">
        <f>LF!S26/1000+FF!S26/1000+PrF!S26/1000+FSS!S26/1000+PřF!S26/1000+FI!S26/1000+PdF!S26/1000+FSpS!S26/1000+ESF!S26/1000</f>
        <v>137.49910770999998</v>
      </c>
      <c r="S26" s="281">
        <f>(LF!R26+FF!R26+PrF!R26+FSS!R26+PřF!R26+FI!R26+PdF!R26+FSpS!R26+ESF!R26)/1000</f>
        <v>0</v>
      </c>
      <c r="T26" s="46"/>
      <c r="U26" s="237"/>
    </row>
    <row r="27" spans="1:21" s="14" customFormat="1" ht="12.6" thickBot="1" x14ac:dyDescent="0.3">
      <c r="A27" s="11"/>
      <c r="B27" s="18" t="s">
        <v>46</v>
      </c>
      <c r="C27" s="18"/>
      <c r="D27" s="18"/>
      <c r="E27" s="177">
        <v>25</v>
      </c>
      <c r="F27" s="63">
        <f>LF!P27/1000</f>
        <v>0</v>
      </c>
      <c r="G27" s="81">
        <f>FF!P27/1000</f>
        <v>0</v>
      </c>
      <c r="H27" s="81">
        <f>PrF!P27/1000</f>
        <v>0</v>
      </c>
      <c r="I27" s="81">
        <f>FSS!P27/1000</f>
        <v>0</v>
      </c>
      <c r="J27" s="81">
        <f>PřF!P27/1000</f>
        <v>0</v>
      </c>
      <c r="K27" s="81">
        <f>FI!P27/1000</f>
        <v>0</v>
      </c>
      <c r="L27" s="81">
        <f>PdF!P27/1000</f>
        <v>0</v>
      </c>
      <c r="M27" s="81">
        <f>FSpS!P27/1000</f>
        <v>0</v>
      </c>
      <c r="N27" s="81">
        <f>ESF!P27/1000</f>
        <v>0</v>
      </c>
      <c r="O27" s="419">
        <f t="shared" si="2"/>
        <v>0</v>
      </c>
      <c r="P27" s="272"/>
      <c r="Q27" s="65">
        <f>fakulty!P26</f>
        <v>138782.39238999999</v>
      </c>
      <c r="R27" s="65">
        <f>LF!S27/1000+FF!S27/1000+PrF!S27/1000+FSS!S27/1000+PřF!S27/1000+FI!S27/1000+PdF!S27/1000+FSpS!S27/1000+ESF!S27/1000</f>
        <v>79.50289472</v>
      </c>
      <c r="S27" s="282">
        <f>(LF!R27+FF!R27+PrF!R27+FSS!R27+PřF!R27+FI!R27+PdF!R27+FSpS!R27+ESF!R27)/1000</f>
        <v>0</v>
      </c>
      <c r="T27" s="46"/>
      <c r="U27" s="237"/>
    </row>
    <row r="28" spans="1:21" ht="13.8" thickBot="1" x14ac:dyDescent="0.3">
      <c r="A28" s="22" t="s">
        <v>48</v>
      </c>
      <c r="B28" s="23"/>
      <c r="C28" s="23"/>
      <c r="D28" s="23"/>
      <c r="E28" s="174">
        <v>26</v>
      </c>
      <c r="F28" s="114" t="e">
        <f t="shared" ref="F28:S28" si="3">SUM(F29:F45)</f>
        <v>#REF!</v>
      </c>
      <c r="G28" s="114" t="e">
        <f t="shared" si="3"/>
        <v>#REF!</v>
      </c>
      <c r="H28" s="114" t="e">
        <f t="shared" si="3"/>
        <v>#REF!</v>
      </c>
      <c r="I28" s="114" t="e">
        <f t="shared" si="3"/>
        <v>#REF!</v>
      </c>
      <c r="J28" s="114" t="e">
        <f t="shared" si="3"/>
        <v>#REF!</v>
      </c>
      <c r="K28" s="114" t="e">
        <f t="shared" si="3"/>
        <v>#REF!</v>
      </c>
      <c r="L28" s="114" t="e">
        <f t="shared" si="3"/>
        <v>#REF!</v>
      </c>
      <c r="M28" s="114" t="e">
        <f t="shared" si="3"/>
        <v>#REF!</v>
      </c>
      <c r="N28" s="114" t="e">
        <f t="shared" si="3"/>
        <v>#REF!</v>
      </c>
      <c r="O28" s="94" t="e">
        <f t="shared" si="3"/>
        <v>#REF!</v>
      </c>
      <c r="P28" s="99">
        <f t="shared" si="3"/>
        <v>0</v>
      </c>
      <c r="Q28" s="50" t="e">
        <f t="shared" si="3"/>
        <v>#REF!</v>
      </c>
      <c r="R28" s="50" t="e">
        <f t="shared" si="3"/>
        <v>#REF!</v>
      </c>
      <c r="S28" s="50" t="e">
        <f t="shared" si="3"/>
        <v>#REF!</v>
      </c>
    </row>
    <row r="29" spans="1:21" s="14" customFormat="1" ht="11.4" x14ac:dyDescent="0.2">
      <c r="A29" s="11" t="s">
        <v>14</v>
      </c>
      <c r="B29" s="16" t="s">
        <v>49</v>
      </c>
      <c r="C29" s="16"/>
      <c r="D29" s="16"/>
      <c r="E29" s="177">
        <v>27</v>
      </c>
      <c r="F29" s="63">
        <f>LF!P29/1000</f>
        <v>0</v>
      </c>
      <c r="G29" s="81">
        <f>FF!P29/1000</f>
        <v>0</v>
      </c>
      <c r="H29" s="81">
        <f>PrF!P29/1000</f>
        <v>0</v>
      </c>
      <c r="I29" s="81">
        <f>FSS!P29/1000</f>
        <v>0</v>
      </c>
      <c r="J29" s="81">
        <f>PřF!P29/1000</f>
        <v>0</v>
      </c>
      <c r="K29" s="81">
        <f>FI!P29/1000</f>
        <v>0</v>
      </c>
      <c r="L29" s="81">
        <f>PdF!P29/1000</f>
        <v>0</v>
      </c>
      <c r="M29" s="81">
        <f>FSpS!P29/1000</f>
        <v>0</v>
      </c>
      <c r="N29" s="81">
        <f>ESF!P29/1000</f>
        <v>0</v>
      </c>
      <c r="O29" s="260">
        <f>SUM(F29:N29)</f>
        <v>0</v>
      </c>
      <c r="P29" s="273"/>
      <c r="Q29" s="65">
        <f>fakulty!P29</f>
        <v>1831893.4000000001</v>
      </c>
      <c r="R29" s="65">
        <f>LF!S29/1000+FF!S29/1000+PrF!S29/1000+FSS!S29/1000+PřF!S29/1000+FI!S29/1000+PdF!S29/1000+FSpS!S29/1000+ESF!S29/1000</f>
        <v>1725.4381873100001</v>
      </c>
      <c r="S29" s="65">
        <f>LF!T29/1000+FF!T29/1000+PrF!T29/1000+FSS!T29/1000+PřF!T29/1000+FI!T29/1000+PdF!T29/1000+FSpS!T29/1000+ESF!T29/1000</f>
        <v>0</v>
      </c>
      <c r="T29" s="304"/>
      <c r="U29" s="237"/>
    </row>
    <row r="30" spans="1:21" s="14" customFormat="1" ht="11.4" x14ac:dyDescent="0.2">
      <c r="A30" s="11"/>
      <c r="B30" s="18" t="s">
        <v>28</v>
      </c>
      <c r="C30" s="18"/>
      <c r="D30" s="18"/>
      <c r="E30" s="177">
        <v>28</v>
      </c>
      <c r="F30" s="63">
        <f>LF!P30/1000</f>
        <v>0</v>
      </c>
      <c r="G30" s="81">
        <f>FF!P30/1000</f>
        <v>0</v>
      </c>
      <c r="H30" s="81">
        <f>PrF!P30/1000</f>
        <v>0</v>
      </c>
      <c r="I30" s="81">
        <f>FSS!P30/1000</f>
        <v>0</v>
      </c>
      <c r="J30" s="81">
        <f>PřF!P30/1000</f>
        <v>0</v>
      </c>
      <c r="K30" s="81">
        <f>FI!P30/1000</f>
        <v>0</v>
      </c>
      <c r="L30" s="81">
        <f>PdF!P30/1000</f>
        <v>0</v>
      </c>
      <c r="M30" s="81">
        <f>FSpS!P30/1000</f>
        <v>0</v>
      </c>
      <c r="N30" s="81">
        <f>ESF!P30/1000</f>
        <v>0</v>
      </c>
      <c r="O30" s="260">
        <f t="shared" ref="O30:O45" si="4">SUM(F30:N30)</f>
        <v>0</v>
      </c>
      <c r="P30" s="274"/>
      <c r="Q30" s="65">
        <f>fakulty!P30</f>
        <v>225147</v>
      </c>
      <c r="R30" s="65">
        <f>LF!S30/1000+FF!S30/1000+PrF!S30/1000+FSS!S30/1000+PřF!S30/1000+FI!S30/1000+PdF!S30/1000+FSpS!S30/1000+ESF!S30/1000</f>
        <v>213.53725000000003</v>
      </c>
      <c r="S30" s="65">
        <f>(LF!R30+FF!R30+PrF!R30+FSS!R30+PřF!R30+FI!R30+PdF!R30+FSpS!R30+ESF!R30)/1000</f>
        <v>0</v>
      </c>
      <c r="T30" s="46"/>
      <c r="U30" s="237"/>
    </row>
    <row r="31" spans="1:21" s="14" customFormat="1" ht="11.4" x14ac:dyDescent="0.2">
      <c r="A31" s="11"/>
      <c r="B31" s="18" t="s">
        <v>30</v>
      </c>
      <c r="C31" s="18"/>
      <c r="D31" s="18"/>
      <c r="E31" s="177">
        <v>29</v>
      </c>
      <c r="F31" s="63">
        <f>LF!P31/1000</f>
        <v>0</v>
      </c>
      <c r="G31" s="81">
        <f>FF!P31/1000</f>
        <v>0</v>
      </c>
      <c r="H31" s="81">
        <f>PrF!P31/1000</f>
        <v>0</v>
      </c>
      <c r="I31" s="81">
        <f>FSS!P31/1000</f>
        <v>0</v>
      </c>
      <c r="J31" s="81">
        <f>PřF!P31/1000</f>
        <v>0</v>
      </c>
      <c r="K31" s="81">
        <f>FI!P31/1000</f>
        <v>0</v>
      </c>
      <c r="L31" s="81">
        <f>PdF!P31/1000</f>
        <v>0</v>
      </c>
      <c r="M31" s="81">
        <f>FSpS!P31/1000</f>
        <v>0</v>
      </c>
      <c r="N31" s="81">
        <f>ESF!P31/1000</f>
        <v>0</v>
      </c>
      <c r="O31" s="260">
        <f t="shared" si="4"/>
        <v>0</v>
      </c>
      <c r="P31" s="274"/>
      <c r="Q31" s="65">
        <f>fakulty!P31</f>
        <v>6799</v>
      </c>
      <c r="R31" s="65">
        <f>LF!S31/1000+FF!S31/1000+PrF!S31/1000+FSS!S31/1000+PřF!S31/1000+FI!S31/1000+PdF!S31/1000+FSpS!S31/1000+ESF!S31/1000</f>
        <v>14.333576000000001</v>
      </c>
      <c r="S31" s="65">
        <f>(LF!R31+FF!R31+PrF!R31+FSS!R31+PřF!R31+FI!R31+PdF!R31+FSpS!R31+ESF!R31)/1000</f>
        <v>0</v>
      </c>
      <c r="T31" s="46"/>
      <c r="U31" s="237"/>
    </row>
    <row r="32" spans="1:21" s="14" customFormat="1" ht="11.4" x14ac:dyDescent="0.2">
      <c r="A32" s="11"/>
      <c r="B32" s="19" t="s">
        <v>32</v>
      </c>
      <c r="C32" s="20"/>
      <c r="D32" s="20"/>
      <c r="E32" s="178">
        <v>30</v>
      </c>
      <c r="F32" s="63">
        <f>LF!P32/1000</f>
        <v>0</v>
      </c>
      <c r="G32" s="81">
        <f>FF!P32/1000</f>
        <v>0</v>
      </c>
      <c r="H32" s="81">
        <f>PrF!P32/1000</f>
        <v>0</v>
      </c>
      <c r="I32" s="81">
        <f>FSS!P32/1000</f>
        <v>0</v>
      </c>
      <c r="J32" s="81">
        <f>PřF!P32/1000</f>
        <v>0</v>
      </c>
      <c r="K32" s="81">
        <f>FI!P32/1000</f>
        <v>0</v>
      </c>
      <c r="L32" s="81">
        <f>PdF!P32/1000</f>
        <v>0</v>
      </c>
      <c r="M32" s="81">
        <f>FSpS!P32/1000</f>
        <v>0</v>
      </c>
      <c r="N32" s="81">
        <f>ESF!P32/1000</f>
        <v>0</v>
      </c>
      <c r="O32" s="260">
        <f t="shared" si="4"/>
        <v>0</v>
      </c>
      <c r="P32" s="274"/>
      <c r="Q32" s="65">
        <f>fakulty!P32</f>
        <v>222328.87899999999</v>
      </c>
      <c r="R32" s="65">
        <f>LF!S32/1000+FF!S32/1000+PrF!S32/1000+FSS!S32/1000+PřF!S32/1000+FI!S32/1000+PdF!S32/1000+FSpS!S32/1000+ESF!S32/1000</f>
        <v>216.59911824</v>
      </c>
      <c r="S32" s="65">
        <f>(LF!R32+FF!R32+PrF!R32+FSS!R32+PřF!R32+FI!R32+PdF!R32+FSpS!R32+ESF!R32)/1000</f>
        <v>0</v>
      </c>
      <c r="T32" s="166"/>
      <c r="U32" s="235">
        <f>fak!S32</f>
        <v>218485.11823999998</v>
      </c>
    </row>
    <row r="33" spans="1:21" s="14" customFormat="1" ht="11.4" x14ac:dyDescent="0.2">
      <c r="A33" s="11"/>
      <c r="B33" s="19" t="s">
        <v>34</v>
      </c>
      <c r="C33" s="19"/>
      <c r="D33" s="19"/>
      <c r="E33" s="178">
        <v>31</v>
      </c>
      <c r="F33" s="63" t="e">
        <f>LF!#REF!/1000</f>
        <v>#REF!</v>
      </c>
      <c r="G33" s="81" t="e">
        <f>FF!#REF!/1000</f>
        <v>#REF!</v>
      </c>
      <c r="H33" s="81" t="e">
        <f>PrF!#REF!/1000</f>
        <v>#REF!</v>
      </c>
      <c r="I33" s="81" t="e">
        <f>FSS!#REF!/1000</f>
        <v>#REF!</v>
      </c>
      <c r="J33" s="81" t="e">
        <f>PřF!#REF!/1000</f>
        <v>#REF!</v>
      </c>
      <c r="K33" s="81" t="e">
        <f>FI!#REF!/1000</f>
        <v>#REF!</v>
      </c>
      <c r="L33" s="81" t="e">
        <f>PdF!#REF!/1000</f>
        <v>#REF!</v>
      </c>
      <c r="M33" s="81" t="e">
        <f>FSpS!#REF!/1000</f>
        <v>#REF!</v>
      </c>
      <c r="N33" s="81" t="e">
        <f>ESF!#REF!/1000</f>
        <v>#REF!</v>
      </c>
      <c r="O33" s="260" t="e">
        <f t="shared" si="4"/>
        <v>#REF!</v>
      </c>
      <c r="P33" s="274"/>
      <c r="Q33" s="65" t="e">
        <f>fakulty!#REF!</f>
        <v>#REF!</v>
      </c>
      <c r="R33" s="65" t="e">
        <f>LF!#REF!/1000+FF!#REF!/1000+PrF!#REF!/1000+FSS!#REF!/1000+PřF!#REF!/1000+FI!#REF!/1000+PdF!#REF!/1000+FSpS!#REF!/1000+ESF!#REF!/1000</f>
        <v>#REF!</v>
      </c>
      <c r="S33" s="65" t="e">
        <f>(LF!#REF!+FF!#REF!+PrF!#REF!+FSS!#REF!+PřF!#REF!+FI!#REF!+PdF!#REF!+FSpS!#REF!+ESF!#REF!)/1000</f>
        <v>#REF!</v>
      </c>
      <c r="T33" s="46"/>
      <c r="U33" s="237"/>
    </row>
    <row r="34" spans="1:21" s="14" customFormat="1" ht="11.4" x14ac:dyDescent="0.2">
      <c r="A34" s="11"/>
      <c r="B34" s="19" t="s">
        <v>51</v>
      </c>
      <c r="C34" s="19"/>
      <c r="D34" s="19"/>
      <c r="E34" s="178">
        <v>32</v>
      </c>
      <c r="F34" s="63">
        <f>LF!P33/1000</f>
        <v>0</v>
      </c>
      <c r="G34" s="81">
        <f>FF!P33/1000</f>
        <v>0</v>
      </c>
      <c r="H34" s="81">
        <f>PrF!P33/1000</f>
        <v>0</v>
      </c>
      <c r="I34" s="81">
        <f>FSS!P33/1000</f>
        <v>0</v>
      </c>
      <c r="J34" s="81">
        <f>PřF!P33/1000</f>
        <v>0</v>
      </c>
      <c r="K34" s="81">
        <f>FI!P33/1000</f>
        <v>0</v>
      </c>
      <c r="L34" s="81">
        <f>PdF!P33/1000</f>
        <v>0</v>
      </c>
      <c r="M34" s="81">
        <f>FSpS!P33/1000</f>
        <v>0</v>
      </c>
      <c r="N34" s="81">
        <f>ESF!P33/1000</f>
        <v>0</v>
      </c>
      <c r="O34" s="260">
        <f t="shared" si="4"/>
        <v>0</v>
      </c>
      <c r="P34" s="274"/>
      <c r="Q34" s="65">
        <f>fakulty!P33</f>
        <v>0</v>
      </c>
      <c r="R34" s="65">
        <f>LF!S33/1000+FF!S33/1000+PrF!S33/1000+FSS!S33/1000+PřF!S33/1000+FI!S33/1000+PdF!S33/1000+FSpS!S33/1000+ESF!S33/1000</f>
        <v>0</v>
      </c>
      <c r="S34" s="65">
        <f>(LF!R33+FF!R33+PrF!R33+FSS!R33+PřF!R33+FI!R33+PdF!R33+FSpS!R33+ESF!R33)/1000</f>
        <v>0</v>
      </c>
      <c r="T34" s="46"/>
      <c r="U34" s="237"/>
    </row>
    <row r="35" spans="1:21" s="14" customFormat="1" ht="11.4" x14ac:dyDescent="0.2">
      <c r="A35" s="11"/>
      <c r="B35" s="19" t="s">
        <v>36</v>
      </c>
      <c r="C35" s="19"/>
      <c r="D35" s="19"/>
      <c r="E35" s="178">
        <v>33</v>
      </c>
      <c r="F35" s="63">
        <f>LF!P34/1000</f>
        <v>0</v>
      </c>
      <c r="G35" s="81">
        <f>FF!P34/1000</f>
        <v>0</v>
      </c>
      <c r="H35" s="81">
        <f>PrF!P34/1000</f>
        <v>0</v>
      </c>
      <c r="I35" s="81">
        <f>FSS!P34/1000</f>
        <v>0</v>
      </c>
      <c r="J35" s="81">
        <f>PřF!P34/1000</f>
        <v>0</v>
      </c>
      <c r="K35" s="81">
        <f>FI!P34/1000</f>
        <v>0</v>
      </c>
      <c r="L35" s="81">
        <f>PdF!P34/1000</f>
        <v>0</v>
      </c>
      <c r="M35" s="81">
        <f>FSpS!P34/1000</f>
        <v>0</v>
      </c>
      <c r="N35" s="81">
        <f>ESF!P34/1000</f>
        <v>0</v>
      </c>
      <c r="O35" s="260">
        <f t="shared" si="4"/>
        <v>0</v>
      </c>
      <c r="P35" s="274"/>
      <c r="Q35" s="65">
        <f>fakulty!P34</f>
        <v>20262</v>
      </c>
      <c r="R35" s="65">
        <f>LF!S34/1000+FF!S34/1000+PrF!S34/1000+FSS!S34/1000+PřF!S34/1000+FI!S34/1000+PdF!S34/1000+FSpS!S34/1000+ESF!S34/1000</f>
        <v>19.686286370000001</v>
      </c>
      <c r="S35" s="65">
        <f>(LF!R34+FF!R34+PrF!R34+FSS!R34+PřF!R34+FI!R34+PdF!R34+FSpS!R34+ESF!R34)/1000</f>
        <v>0</v>
      </c>
      <c r="T35" s="46"/>
      <c r="U35" s="237"/>
    </row>
    <row r="36" spans="1:21" s="14" customFormat="1" ht="11.4" x14ac:dyDescent="0.2">
      <c r="A36" s="11"/>
      <c r="B36" s="19" t="s">
        <v>38</v>
      </c>
      <c r="C36" s="19"/>
      <c r="D36" s="19"/>
      <c r="E36" s="178">
        <v>34</v>
      </c>
      <c r="F36" s="63">
        <f>LF!P35/1000</f>
        <v>0</v>
      </c>
      <c r="G36" s="81">
        <f>FF!P35/1000</f>
        <v>0</v>
      </c>
      <c r="H36" s="81">
        <f>PrF!P35/1000</f>
        <v>0</v>
      </c>
      <c r="I36" s="81">
        <f>FSS!P35/1000</f>
        <v>0</v>
      </c>
      <c r="J36" s="81">
        <f>PřF!P35/1000</f>
        <v>0</v>
      </c>
      <c r="K36" s="81">
        <f>FI!P35/1000</f>
        <v>0</v>
      </c>
      <c r="L36" s="81">
        <f>PdF!P35/1000</f>
        <v>0</v>
      </c>
      <c r="M36" s="81">
        <f>FSpS!P35/1000</f>
        <v>0</v>
      </c>
      <c r="N36" s="81">
        <f>ESF!P35/1000</f>
        <v>0</v>
      </c>
      <c r="O36" s="260">
        <f t="shared" si="4"/>
        <v>0</v>
      </c>
      <c r="P36" s="274"/>
      <c r="Q36" s="65">
        <f>fakulty!P35</f>
        <v>62307.553</v>
      </c>
      <c r="R36" s="65">
        <f>LF!S35/1000+FF!S35/1000+PrF!S35/1000+FSS!S35/1000+PřF!S35/1000+FI!S35/1000+PdF!S35/1000+FSpS!S35/1000+ESF!S35/1000</f>
        <v>92.75684729000001</v>
      </c>
      <c r="S36" s="65">
        <f>(LF!R35+FF!R35+PrF!R35+FSS!R35+PřF!R35+FI!R35+PdF!R35+FSpS!R35+ESF!R35)/1000</f>
        <v>0</v>
      </c>
      <c r="T36" s="46"/>
      <c r="U36" s="237"/>
    </row>
    <row r="37" spans="1:21" s="14" customFormat="1" ht="11.4" x14ac:dyDescent="0.2">
      <c r="A37" s="11"/>
      <c r="B37" s="19" t="s">
        <v>53</v>
      </c>
      <c r="C37" s="19"/>
      <c r="D37" s="19"/>
      <c r="E37" s="178">
        <v>35</v>
      </c>
      <c r="F37" s="63">
        <f>LF!P36/1000</f>
        <v>0</v>
      </c>
      <c r="G37" s="81">
        <f>FF!P36/1000</f>
        <v>0</v>
      </c>
      <c r="H37" s="81">
        <f>PrF!P36/1000</f>
        <v>0</v>
      </c>
      <c r="I37" s="81">
        <f>FSS!P36/1000</f>
        <v>0</v>
      </c>
      <c r="J37" s="81">
        <f>PřF!P36/1000</f>
        <v>0</v>
      </c>
      <c r="K37" s="81">
        <f>FI!P36/1000</f>
        <v>0</v>
      </c>
      <c r="L37" s="81">
        <f>PdF!P36/1000</f>
        <v>0</v>
      </c>
      <c r="M37" s="81">
        <f>FSpS!P36/1000</f>
        <v>0</v>
      </c>
      <c r="N37" s="81">
        <f>ESF!P36/1000</f>
        <v>0</v>
      </c>
      <c r="O37" s="260">
        <f t="shared" si="4"/>
        <v>0</v>
      </c>
      <c r="P37" s="274"/>
      <c r="Q37" s="65">
        <f>fakulty!P36</f>
        <v>28819.309840000002</v>
      </c>
      <c r="R37" s="65">
        <f>LF!S36/1000+FF!S36/1000+PrF!S36/1000+FSS!S36/1000+PřF!S36/1000+FI!S36/1000+PdF!S36/1000+FSpS!S36/1000+ESF!S36/1000</f>
        <v>38.542903930000001</v>
      </c>
      <c r="S37" s="65">
        <f>(LF!R36+FF!R36+PrF!R36+FSS!R36+PřF!R36+FI!R36+PdF!R36+FSpS!R36+ESF!R36)/1000</f>
        <v>0</v>
      </c>
      <c r="T37" s="46"/>
      <c r="U37" s="237"/>
    </row>
    <row r="38" spans="1:21" s="14" customFormat="1" ht="11.4" x14ac:dyDescent="0.2">
      <c r="A38" s="11"/>
      <c r="B38" s="19" t="s">
        <v>128</v>
      </c>
      <c r="C38" s="19"/>
      <c r="D38" s="19"/>
      <c r="E38" s="178">
        <v>36</v>
      </c>
      <c r="F38" s="63">
        <f>LF!P37/1000</f>
        <v>0</v>
      </c>
      <c r="G38" s="81">
        <f>FF!P37/1000</f>
        <v>0</v>
      </c>
      <c r="H38" s="81">
        <f>PrF!P37/1000</f>
        <v>0</v>
      </c>
      <c r="I38" s="81">
        <f>FSS!P37/1000</f>
        <v>0</v>
      </c>
      <c r="J38" s="81">
        <f>PřF!P37/1000</f>
        <v>0</v>
      </c>
      <c r="K38" s="81">
        <f>FI!P37/1000</f>
        <v>0</v>
      </c>
      <c r="L38" s="81">
        <f>PdF!P37/1000</f>
        <v>0</v>
      </c>
      <c r="M38" s="81">
        <f>FSpS!P37/1000</f>
        <v>0</v>
      </c>
      <c r="N38" s="81">
        <f>ESF!P37/1000</f>
        <v>0</v>
      </c>
      <c r="O38" s="260">
        <f t="shared" si="4"/>
        <v>0</v>
      </c>
      <c r="P38" s="274"/>
      <c r="Q38" s="65">
        <f>fakulty!P37</f>
        <v>705101.02082999994</v>
      </c>
      <c r="R38" s="65">
        <f>LF!S37/1000+FF!S37/1000+PrF!S37/1000+FSS!S37/1000+PřF!S37/1000+FI!S37/1000+PdF!S37/1000+FSpS!S37/1000+ESF!S37/1000</f>
        <v>688.40265701999999</v>
      </c>
      <c r="S38" s="65">
        <f>(LF!R37+FF!R37+PrF!R37+FSS!R37+PřF!R37+FI!R37+PdF!R37+FSpS!R37+ESF!R37)/1000</f>
        <v>0</v>
      </c>
      <c r="T38" s="46"/>
      <c r="U38" s="237"/>
    </row>
    <row r="39" spans="1:21" s="14" customFormat="1" ht="11.4" x14ac:dyDescent="0.2">
      <c r="A39" s="11"/>
      <c r="B39" s="19" t="s">
        <v>54</v>
      </c>
      <c r="C39" s="19"/>
      <c r="D39" s="19"/>
      <c r="E39" s="178">
        <v>37</v>
      </c>
      <c r="F39" s="63">
        <f>LF!P39/1000</f>
        <v>0</v>
      </c>
      <c r="G39" s="81">
        <f>FF!P39/1000</f>
        <v>0</v>
      </c>
      <c r="H39" s="81">
        <f>PrF!P39/1000</f>
        <v>0</v>
      </c>
      <c r="I39" s="81">
        <f>FSS!P39/1000</f>
        <v>0</v>
      </c>
      <c r="J39" s="81">
        <f>PřF!P39/1000</f>
        <v>0</v>
      </c>
      <c r="K39" s="81">
        <f>FI!P39/1000</f>
        <v>0</v>
      </c>
      <c r="L39" s="81">
        <f>PdF!P39/1000</f>
        <v>0</v>
      </c>
      <c r="M39" s="81">
        <f>FSpS!P39/1000</f>
        <v>0</v>
      </c>
      <c r="N39" s="81">
        <f>ESF!P39/1000</f>
        <v>0</v>
      </c>
      <c r="O39" s="260">
        <f t="shared" si="4"/>
        <v>0</v>
      </c>
      <c r="P39" s="274"/>
      <c r="Q39" s="65" t="e">
        <f>fakulty!#REF!</f>
        <v>#REF!</v>
      </c>
      <c r="R39" s="65">
        <f>LF!S39/1000+FF!S39/1000+PrF!S39/1000+FSS!S39/1000+PřF!S39/1000+FI!S39/1000+PdF!S39/1000+FSpS!S39/1000+ESF!S39/1000</f>
        <v>322.66787464999999</v>
      </c>
      <c r="S39" s="65">
        <f>(LF!R39+FF!R39+PrF!R39+FSS!R39+PřF!R39+FI!R39+PdF!R39+FSpS!R39+ESF!R39)/1000</f>
        <v>0</v>
      </c>
      <c r="T39" s="46"/>
      <c r="U39" s="237"/>
    </row>
    <row r="40" spans="1:21" s="14" customFormat="1" ht="11.4" x14ac:dyDescent="0.2">
      <c r="A40" s="11"/>
      <c r="B40" s="19" t="s">
        <v>55</v>
      </c>
      <c r="C40" s="19"/>
      <c r="D40" s="19"/>
      <c r="E40" s="178">
        <v>38</v>
      </c>
      <c r="F40" s="63">
        <f>LF!P38/1000</f>
        <v>0</v>
      </c>
      <c r="G40" s="81">
        <f>FF!P38/1000</f>
        <v>0</v>
      </c>
      <c r="H40" s="81">
        <f>PrF!P38/1000</f>
        <v>0</v>
      </c>
      <c r="I40" s="81">
        <f>FSS!P38/1000</f>
        <v>0</v>
      </c>
      <c r="J40" s="81">
        <f>PřF!P38/1000</f>
        <v>0</v>
      </c>
      <c r="K40" s="81">
        <f>FI!P38/1000</f>
        <v>0</v>
      </c>
      <c r="L40" s="81">
        <f>PdF!P38/1000</f>
        <v>0</v>
      </c>
      <c r="M40" s="81">
        <f>FSpS!P38/1000</f>
        <v>0</v>
      </c>
      <c r="N40" s="81">
        <f>ESF!P38/1000</f>
        <v>0</v>
      </c>
      <c r="O40" s="260">
        <f t="shared" si="4"/>
        <v>0</v>
      </c>
      <c r="P40" s="274"/>
      <c r="Q40" s="65">
        <f>fakulty!P38</f>
        <v>698409.4500800001</v>
      </c>
      <c r="R40" s="65">
        <f>LF!S38/1000+FF!S38/1000+PrF!S38/1000+FSS!S38/1000+PřF!S38/1000+FI!S38/1000+PdF!S38/1000+FSpS!S38/1000+ESF!S38/1000</f>
        <v>625.19775457000003</v>
      </c>
      <c r="S40" s="65">
        <f>(LF!R38+FF!R38+PrF!R38+FSS!R38+PřF!R38+FI!R38+PdF!R38+FSpS!R38+ESF!R38)/1000</f>
        <v>0</v>
      </c>
      <c r="T40" s="46"/>
      <c r="U40" s="237"/>
    </row>
    <row r="41" spans="1:21" s="14" customFormat="1" ht="11.4" x14ac:dyDescent="0.2">
      <c r="A41" s="11"/>
      <c r="B41" s="19" t="s">
        <v>136</v>
      </c>
      <c r="C41" s="19"/>
      <c r="D41" s="19"/>
      <c r="E41" s="178">
        <v>39</v>
      </c>
      <c r="F41" s="63" t="e">
        <f>LF!#REF!/1000</f>
        <v>#REF!</v>
      </c>
      <c r="G41" s="81" t="e">
        <f>FF!#REF!/1000</f>
        <v>#REF!</v>
      </c>
      <c r="H41" s="81" t="e">
        <f>PrF!#REF!/1000</f>
        <v>#REF!</v>
      </c>
      <c r="I41" s="81" t="e">
        <f>FSS!#REF!/1000</f>
        <v>#REF!</v>
      </c>
      <c r="J41" s="81" t="e">
        <f>PřF!#REF!/1000</f>
        <v>#REF!</v>
      </c>
      <c r="K41" s="81" t="e">
        <f>FI!#REF!/1000</f>
        <v>#REF!</v>
      </c>
      <c r="L41" s="81" t="e">
        <f>PdF!#REF!/1000</f>
        <v>#REF!</v>
      </c>
      <c r="M41" s="81" t="e">
        <f>FSpS!#REF!/1000</f>
        <v>#REF!</v>
      </c>
      <c r="N41" s="81" t="e">
        <f>ESF!#REF!/1000</f>
        <v>#REF!</v>
      </c>
      <c r="O41" s="260" t="e">
        <f t="shared" si="4"/>
        <v>#REF!</v>
      </c>
      <c r="P41" s="274"/>
      <c r="Q41" s="65">
        <f>fakulty!P39</f>
        <v>502074.69206999999</v>
      </c>
      <c r="R41" s="65" t="e">
        <f>LF!#REF!/1000+FF!#REF!/1000+PrF!#REF!/1000+FSS!#REF!/1000+PřF!#REF!/1000+FI!#REF!/1000+PdF!#REF!/1000+FSpS!#REF!/1000+ESF!#REF!/1000</f>
        <v>#REF!</v>
      </c>
      <c r="S41" s="65" t="e">
        <f>(LF!#REF!+FF!#REF!+PrF!#REF!+FSS!#REF!+PřF!#REF!+FI!#REF!+PdF!#REF!+FSpS!#REF!+ESF!#REF!)/1000</f>
        <v>#REF!</v>
      </c>
      <c r="T41" s="46"/>
      <c r="U41" s="237"/>
    </row>
    <row r="42" spans="1:21" s="14" customFormat="1" ht="11.4" x14ac:dyDescent="0.2">
      <c r="A42" s="11"/>
      <c r="B42" s="19" t="s">
        <v>56</v>
      </c>
      <c r="C42" s="19"/>
      <c r="D42" s="19"/>
      <c r="E42" s="178">
        <v>40</v>
      </c>
      <c r="F42" s="63">
        <f>LF!P40/1000</f>
        <v>0</v>
      </c>
      <c r="G42" s="81">
        <f>FF!P40/1000</f>
        <v>0</v>
      </c>
      <c r="H42" s="81">
        <f>PrF!P40/1000</f>
        <v>0</v>
      </c>
      <c r="I42" s="81">
        <f>FSS!P40/1000</f>
        <v>0</v>
      </c>
      <c r="J42" s="81">
        <f>PřF!P40/1000</f>
        <v>0</v>
      </c>
      <c r="K42" s="81">
        <f>FI!P40/1000</f>
        <v>0</v>
      </c>
      <c r="L42" s="81">
        <f>PdF!P40/1000</f>
        <v>0</v>
      </c>
      <c r="M42" s="81">
        <f>FSpS!P40/1000</f>
        <v>0</v>
      </c>
      <c r="N42" s="81">
        <f>ESF!P40/1000</f>
        <v>0</v>
      </c>
      <c r="O42" s="260">
        <f t="shared" si="4"/>
        <v>0</v>
      </c>
      <c r="P42" s="274"/>
      <c r="Q42" s="65">
        <f>fakulty!P40</f>
        <v>138782.39238999999</v>
      </c>
      <c r="R42" s="65">
        <f>LF!S40/1000+FF!S40/1000+PrF!S40/1000+FSS!S40/1000+PřF!S40/1000+FI!S40/1000+PdF!S40/1000+FSpS!S40/1000+ESF!S40/1000</f>
        <v>137.49810770999997</v>
      </c>
      <c r="S42" s="65">
        <f>(LF!R40+FF!R40+PrF!R40+FSS!R40+PřF!R40+FI!R40+PdF!R40+FSpS!R40+ESF!R40)/1000</f>
        <v>0</v>
      </c>
      <c r="T42" s="46"/>
      <c r="U42" s="237"/>
    </row>
    <row r="43" spans="1:21" s="14" customFormat="1" ht="11.4" x14ac:dyDescent="0.2">
      <c r="A43" s="11"/>
      <c r="B43" s="19" t="s">
        <v>57</v>
      </c>
      <c r="C43" s="19"/>
      <c r="D43" s="19"/>
      <c r="E43" s="178">
        <v>41</v>
      </c>
      <c r="F43" s="63">
        <f>LF!P41/1000</f>
        <v>0</v>
      </c>
      <c r="G43" s="81">
        <f>FF!P41/1000</f>
        <v>0</v>
      </c>
      <c r="H43" s="81">
        <f>PrF!P41/1000</f>
        <v>0</v>
      </c>
      <c r="I43" s="81">
        <f>FSS!P41/1000</f>
        <v>0</v>
      </c>
      <c r="J43" s="81">
        <f>PřF!P41/1000</f>
        <v>0</v>
      </c>
      <c r="K43" s="81">
        <f>FI!P41/1000</f>
        <v>0</v>
      </c>
      <c r="L43" s="81">
        <f>PdF!P41/1000</f>
        <v>0</v>
      </c>
      <c r="M43" s="81">
        <f>FSpS!P41/1000</f>
        <v>0</v>
      </c>
      <c r="N43" s="81">
        <f>ESF!P41/1000</f>
        <v>0</v>
      </c>
      <c r="O43" s="260">
        <f t="shared" si="4"/>
        <v>0</v>
      </c>
      <c r="P43" s="274"/>
      <c r="Q43" s="65">
        <f>fakulty!P41</f>
        <v>571071.93688199995</v>
      </c>
      <c r="R43" s="65">
        <f>LF!S41/1000+FF!S41/1000+PrF!S41/1000+FSS!S41/1000+PřF!S41/1000+FI!S41/1000+PdF!S41/1000+FSpS!S41/1000+ESF!S41/1000</f>
        <v>605.65817727000001</v>
      </c>
      <c r="S43" s="65">
        <f>(LF!R41+FF!R41+PrF!R41+FSS!R41+PřF!R41+FI!R41+PdF!R41+FSpS!R41+ESF!R41)/1000</f>
        <v>0</v>
      </c>
      <c r="T43" s="46"/>
      <c r="U43" s="237"/>
    </row>
    <row r="44" spans="1:21" s="14" customFormat="1" ht="11.4" x14ac:dyDescent="0.2">
      <c r="A44" s="11"/>
      <c r="B44" s="19" t="s">
        <v>58</v>
      </c>
      <c r="C44" s="19"/>
      <c r="D44" s="19"/>
      <c r="E44" s="178">
        <v>42</v>
      </c>
      <c r="F44" s="63">
        <f>LF!P42/1000</f>
        <v>0</v>
      </c>
      <c r="G44" s="81">
        <f>FF!P42/1000</f>
        <v>0</v>
      </c>
      <c r="H44" s="81">
        <f>PrF!P42/1000</f>
        <v>0</v>
      </c>
      <c r="I44" s="81">
        <f>FSS!P42/1000</f>
        <v>0</v>
      </c>
      <c r="J44" s="81">
        <f>PřF!P42/1000</f>
        <v>0</v>
      </c>
      <c r="K44" s="81">
        <f>FI!P42/1000</f>
        <v>0</v>
      </c>
      <c r="L44" s="81">
        <f>PdF!P42/1000</f>
        <v>0</v>
      </c>
      <c r="M44" s="81">
        <f>FSpS!P42/1000</f>
        <v>0</v>
      </c>
      <c r="N44" s="81">
        <f>ESF!P42/1000</f>
        <v>0</v>
      </c>
      <c r="O44" s="260">
        <f t="shared" si="4"/>
        <v>0</v>
      </c>
      <c r="P44" s="274"/>
      <c r="Q44" s="65">
        <f>fakulty!P42</f>
        <v>260513.84100000001</v>
      </c>
      <c r="R44" s="65">
        <f>LF!S42/1000+FF!S42/1000+PrF!S42/1000+FSS!S42/1000+PřF!S42/1000+FI!S42/1000+PdF!S42/1000+FSpS!S42/1000+ESF!S42/1000</f>
        <v>155.96832288000002</v>
      </c>
      <c r="S44" s="65">
        <f>(LF!R42+FF!R42+PrF!R42+FSS!R42+PřF!R42+FI!R42+PdF!R42+FSpS!R42+ESF!R42)/1000</f>
        <v>0</v>
      </c>
      <c r="T44" s="46"/>
      <c r="U44" s="237"/>
    </row>
    <row r="45" spans="1:21" s="14" customFormat="1" ht="11.4" x14ac:dyDescent="0.2">
      <c r="A45" s="24"/>
      <c r="B45" s="25" t="s">
        <v>46</v>
      </c>
      <c r="C45" s="25"/>
      <c r="D45" s="25"/>
      <c r="E45" s="179">
        <v>43</v>
      </c>
      <c r="F45" s="88">
        <f>LF!P43/1000</f>
        <v>0</v>
      </c>
      <c r="G45" s="115">
        <f>FF!P43/1000</f>
        <v>0</v>
      </c>
      <c r="H45" s="115">
        <f>PrF!P43/1000</f>
        <v>0</v>
      </c>
      <c r="I45" s="115">
        <f>FSS!P43/1000</f>
        <v>0</v>
      </c>
      <c r="J45" s="115">
        <f>PřF!P43/1000</f>
        <v>0</v>
      </c>
      <c r="K45" s="115">
        <f>FI!P43/1000</f>
        <v>0</v>
      </c>
      <c r="L45" s="115">
        <f>PdF!P43/1000</f>
        <v>0</v>
      </c>
      <c r="M45" s="115">
        <f>FSpS!P43/1000</f>
        <v>0</v>
      </c>
      <c r="N45" s="115">
        <f>ESF!P43/1000</f>
        <v>0</v>
      </c>
      <c r="O45" s="423">
        <f t="shared" si="4"/>
        <v>0</v>
      </c>
      <c r="P45" s="276"/>
      <c r="Q45" s="67">
        <f>fakulty!P43</f>
        <v>95314.418099500006</v>
      </c>
      <c r="R45" s="67">
        <f>LF!S43/1000+FF!S43/1000+PrF!S43/1000+FSS!S43/1000+PřF!S43/1000+FI!S43/1000+PdF!S43/1000+FSpS!S43/1000+ESF!S43/1000</f>
        <v>94.640015930000018</v>
      </c>
      <c r="S45" s="67">
        <f>(LF!R43+FF!R43+PrF!R43+FSS!R43+PřF!R43+FI!R43+PdF!R43+FSpS!R43+ESF!R43)/1000</f>
        <v>0</v>
      </c>
      <c r="T45" s="46"/>
      <c r="U45" s="237"/>
    </row>
    <row r="46" spans="1:21" s="14" customFormat="1" ht="12" thickBot="1" x14ac:dyDescent="0.25">
      <c r="A46" s="27" t="s">
        <v>59</v>
      </c>
      <c r="B46" s="28"/>
      <c r="C46" s="28"/>
      <c r="D46" s="28"/>
      <c r="E46" s="177">
        <v>44</v>
      </c>
      <c r="F46" s="69">
        <f t="shared" ref="F46:O46" si="5">F29+F34+F38+F43+F44+F45-F4-F27</f>
        <v>0</v>
      </c>
      <c r="G46" s="116">
        <f t="shared" si="5"/>
        <v>0</v>
      </c>
      <c r="H46" s="116">
        <f t="shared" si="5"/>
        <v>0</v>
      </c>
      <c r="I46" s="116">
        <f t="shared" si="5"/>
        <v>0</v>
      </c>
      <c r="J46" s="116">
        <f t="shared" si="5"/>
        <v>0</v>
      </c>
      <c r="K46" s="116">
        <f t="shared" si="5"/>
        <v>0</v>
      </c>
      <c r="L46" s="116">
        <f t="shared" si="5"/>
        <v>0</v>
      </c>
      <c r="M46" s="116">
        <f t="shared" si="5"/>
        <v>0</v>
      </c>
      <c r="N46" s="116">
        <f t="shared" si="5"/>
        <v>0</v>
      </c>
      <c r="O46" s="424">
        <f t="shared" si="5"/>
        <v>0</v>
      </c>
      <c r="P46" s="100">
        <f>P29+P34+P38+P43+P44+P45+-P4-P27</f>
        <v>0</v>
      </c>
      <c r="Q46" s="61">
        <f>(LF!P44+FF!P44+PrF!P44+FSS!P44+PřF!P44+FI!P44+PdF!P44+FSpS!P44+ESF!P44)/1000</f>
        <v>0</v>
      </c>
      <c r="R46" s="61">
        <f>LF!S44/1000+FF!S44/1000+PrF!S44/1000+FSS!S44/1000+PřF!S44/1000+FI!S44/1000+PdF!S44/1000+FSpS!S44/1000+ESF!S44/1000</f>
        <v>52.414807309999873</v>
      </c>
      <c r="S46" s="256">
        <f>(LF!R44+FF!R44+PrF!R44+FSS!R44+PřF!R44+FI!R44+PdF!R44+FSpS!R44+ESF!R44)/1000</f>
        <v>0</v>
      </c>
      <c r="T46" s="46"/>
      <c r="U46" s="237"/>
    </row>
    <row r="47" spans="1:21" ht="13.8" thickBot="1" x14ac:dyDescent="0.3">
      <c r="A47" s="22" t="s">
        <v>60</v>
      </c>
      <c r="B47" s="23"/>
      <c r="C47" s="23"/>
      <c r="D47" s="23"/>
      <c r="E47" s="174">
        <v>45</v>
      </c>
      <c r="F47" s="125" t="e">
        <f t="shared" ref="F47:S47" si="6">F28-F3</f>
        <v>#REF!</v>
      </c>
      <c r="G47" s="111" t="e">
        <f t="shared" si="6"/>
        <v>#REF!</v>
      </c>
      <c r="H47" s="111" t="e">
        <f t="shared" si="6"/>
        <v>#REF!</v>
      </c>
      <c r="I47" s="111" t="e">
        <f t="shared" si="6"/>
        <v>#REF!</v>
      </c>
      <c r="J47" s="114" t="e">
        <f t="shared" si="6"/>
        <v>#REF!</v>
      </c>
      <c r="K47" s="114" t="e">
        <f t="shared" si="6"/>
        <v>#REF!</v>
      </c>
      <c r="L47" s="114" t="e">
        <f t="shared" si="6"/>
        <v>#REF!</v>
      </c>
      <c r="M47" s="114" t="e">
        <f t="shared" si="6"/>
        <v>#REF!</v>
      </c>
      <c r="N47" s="111" t="e">
        <f t="shared" si="6"/>
        <v>#REF!</v>
      </c>
      <c r="O47" s="94" t="e">
        <f t="shared" si="6"/>
        <v>#REF!</v>
      </c>
      <c r="P47" s="170">
        <f t="shared" si="6"/>
        <v>0</v>
      </c>
      <c r="Q47" s="50" t="e">
        <f t="shared" si="6"/>
        <v>#REF!</v>
      </c>
      <c r="R47" s="50" t="e">
        <f t="shared" si="6"/>
        <v>#REF!</v>
      </c>
      <c r="S47" s="50" t="e">
        <f t="shared" si="6"/>
        <v>#REF!</v>
      </c>
    </row>
    <row r="48" spans="1:21" ht="10.5" customHeight="1" x14ac:dyDescent="0.25">
      <c r="A48" s="29"/>
      <c r="B48" s="29"/>
      <c r="C48" s="29"/>
      <c r="D48" s="29"/>
      <c r="E48" s="30"/>
    </row>
    <row r="49" spans="1:21" ht="13.5" customHeight="1" x14ac:dyDescent="0.25">
      <c r="A49" s="29"/>
      <c r="B49" s="29"/>
      <c r="C49" s="29"/>
      <c r="D49" s="29" t="s">
        <v>125</v>
      </c>
      <c r="E49" s="30"/>
      <c r="F49" s="284" t="e">
        <f>LF!#REF!/1000</f>
        <v>#REF!</v>
      </c>
      <c r="G49" s="284" t="e">
        <f>FF!#REF!/1000</f>
        <v>#REF!</v>
      </c>
      <c r="H49" s="284" t="e">
        <f>PrF!#REF!/1000</f>
        <v>#REF!</v>
      </c>
      <c r="I49" s="284" t="e">
        <f>FSS!#REF!/1000</f>
        <v>#REF!</v>
      </c>
      <c r="J49" s="284" t="e">
        <f>PřF!#REF!/1000</f>
        <v>#REF!</v>
      </c>
      <c r="K49" s="284" t="e">
        <f>FI!#REF!/1000</f>
        <v>#REF!</v>
      </c>
      <c r="L49" s="284" t="e">
        <f>PdF!#REF!/1000</f>
        <v>#REF!</v>
      </c>
      <c r="M49" s="284" t="e">
        <f>FSpS!#REF!/1000</f>
        <v>#REF!</v>
      </c>
      <c r="N49" s="284" t="e">
        <f>ESF!#REF!/1000</f>
        <v>#REF!</v>
      </c>
      <c r="O49" s="284" t="e">
        <f>fak!#REF!/1000</f>
        <v>#REF!</v>
      </c>
      <c r="R49" s="288" t="e">
        <f>fak!#REF!/1000</f>
        <v>#REF!</v>
      </c>
    </row>
    <row r="50" spans="1:21" ht="8.25" customHeight="1" x14ac:dyDescent="0.25">
      <c r="A50" s="29"/>
      <c r="B50" s="29"/>
      <c r="C50" s="29"/>
      <c r="D50" s="29"/>
      <c r="E50" s="30"/>
    </row>
    <row r="51" spans="1:21" s="29" customFormat="1" ht="13.5" customHeight="1" x14ac:dyDescent="0.25">
      <c r="A51" s="1622" t="s">
        <v>126</v>
      </c>
      <c r="B51" s="1623"/>
      <c r="C51" s="1623"/>
      <c r="D51" s="1623"/>
      <c r="E51" s="30"/>
      <c r="F51" s="195" t="e">
        <f>LF!#REF!/1000</f>
        <v>#REF!</v>
      </c>
      <c r="G51" s="195" t="e">
        <f>FF!#REF!/1000</f>
        <v>#REF!</v>
      </c>
      <c r="H51" s="195" t="e">
        <f>PrF!#REF!/1000</f>
        <v>#REF!</v>
      </c>
      <c r="I51" s="195" t="e">
        <f>FSS!#REF!/1000</f>
        <v>#REF!</v>
      </c>
      <c r="J51" s="196" t="e">
        <f>PřF!#REF!/1000</f>
        <v>#REF!</v>
      </c>
      <c r="K51" s="196" t="e">
        <f>FI!#REF!/1000</f>
        <v>#REF!</v>
      </c>
      <c r="L51" s="196" t="e">
        <f>PdF!#REF!/1000</f>
        <v>#REF!</v>
      </c>
      <c r="M51" s="196" t="e">
        <f>FSpS!#REF!/1000</f>
        <v>#REF!</v>
      </c>
      <c r="N51" s="196" t="e">
        <f>ESF!#REF!/1000</f>
        <v>#REF!</v>
      </c>
      <c r="O51" s="264" t="e">
        <f>fak!#REF!/1000</f>
        <v>#REF!</v>
      </c>
      <c r="Q51" s="150"/>
      <c r="R51" s="150"/>
      <c r="S51" s="239"/>
      <c r="T51" s="46"/>
      <c r="U51" s="239"/>
    </row>
  </sheetData>
  <mergeCells count="4">
    <mergeCell ref="A1:D1"/>
    <mergeCell ref="C2:D2"/>
    <mergeCell ref="A51:D51"/>
    <mergeCell ref="T1:T2"/>
  </mergeCells>
  <phoneticPr fontId="0" type="noConversion"/>
  <conditionalFormatting sqref="F46:N47">
    <cfRule type="cellIs" dxfId="3" priority="1" stopIfTrue="1" operator="lessThan">
      <formula>0</formula>
    </cfRule>
  </conditionalFormatting>
  <printOptions horizontalCentered="1" verticalCentered="1"/>
  <pageMargins left="0.31496062992125984" right="0.27559055118110237" top="0.69" bottom="0.35433070866141736" header="0.19685039370078741" footer="0.27559055118110237"/>
  <pageSetup paperSize="9" scale="86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V65"/>
  <sheetViews>
    <sheetView topLeftCell="A31" workbookViewId="0">
      <selection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10" width="7.44140625" style="34" customWidth="1"/>
    <col min="11" max="11" width="7.44140625" style="34" hidden="1" customWidth="1"/>
    <col min="12" max="15" width="7.44140625" style="34" customWidth="1"/>
    <col min="16" max="16" width="8.88671875" style="263" customWidth="1"/>
    <col min="17" max="17" width="5.109375" hidden="1" customWidth="1"/>
    <col min="18" max="19" width="9.5546875" style="34" customWidth="1"/>
    <col min="20" max="20" width="8.5546875" style="236" hidden="1" customWidth="1"/>
    <col min="21" max="21" width="7" style="166" customWidth="1"/>
    <col min="22" max="22" width="7.88671875" style="236" customWidth="1"/>
  </cols>
  <sheetData>
    <row r="1" spans="1:22" ht="15.75" customHeight="1" x14ac:dyDescent="0.3">
      <c r="A1" s="1620" t="s">
        <v>146</v>
      </c>
      <c r="B1" s="1598"/>
      <c r="C1" s="1598"/>
      <c r="D1" s="1599"/>
      <c r="E1" s="1"/>
      <c r="F1" s="95" t="s">
        <v>88</v>
      </c>
      <c r="G1" s="109" t="s">
        <v>89</v>
      </c>
      <c r="H1" s="109" t="s">
        <v>90</v>
      </c>
      <c r="I1" s="109" t="s">
        <v>91</v>
      </c>
      <c r="J1" s="109" t="s">
        <v>92</v>
      </c>
      <c r="K1" s="109" t="s">
        <v>107</v>
      </c>
      <c r="L1" s="109" t="s">
        <v>93</v>
      </c>
      <c r="M1" s="109" t="s">
        <v>94</v>
      </c>
      <c r="N1" s="109" t="s">
        <v>95</v>
      </c>
      <c r="O1" s="101" t="s">
        <v>96</v>
      </c>
      <c r="P1" s="257" t="s">
        <v>115</v>
      </c>
      <c r="Q1" s="2" t="s">
        <v>1</v>
      </c>
      <c r="R1" s="41" t="s">
        <v>7</v>
      </c>
      <c r="S1" s="41" t="s">
        <v>115</v>
      </c>
      <c r="T1" s="41" t="s">
        <v>113</v>
      </c>
      <c r="U1" s="1624"/>
    </row>
    <row r="2" spans="1:22" s="7" customFormat="1" ht="13.8" thickBot="1" x14ac:dyDescent="0.3">
      <c r="A2" s="184" t="s">
        <v>109</v>
      </c>
      <c r="B2" s="4"/>
      <c r="C2" s="1600" t="s">
        <v>116</v>
      </c>
      <c r="D2" s="1601"/>
      <c r="E2" s="5" t="s">
        <v>5</v>
      </c>
      <c r="F2" s="96">
        <v>81</v>
      </c>
      <c r="G2" s="110">
        <v>82</v>
      </c>
      <c r="H2" s="110">
        <v>83</v>
      </c>
      <c r="I2" s="110">
        <v>84</v>
      </c>
      <c r="J2" s="110">
        <v>85</v>
      </c>
      <c r="K2" s="110">
        <v>87</v>
      </c>
      <c r="L2" s="110">
        <v>92</v>
      </c>
      <c r="M2" s="110">
        <v>96</v>
      </c>
      <c r="N2" s="110">
        <v>97</v>
      </c>
      <c r="O2" s="102">
        <v>99</v>
      </c>
      <c r="P2" s="258">
        <v>2011</v>
      </c>
      <c r="Q2" s="6" t="s">
        <v>7</v>
      </c>
      <c r="R2" s="45">
        <v>2011</v>
      </c>
      <c r="S2" s="45">
        <v>2010</v>
      </c>
      <c r="T2" s="45">
        <v>2009</v>
      </c>
      <c r="U2" s="1624"/>
      <c r="V2" s="236"/>
    </row>
    <row r="3" spans="1:22" ht="13.8" thickBot="1" x14ac:dyDescent="0.3">
      <c r="A3" s="8" t="s">
        <v>13</v>
      </c>
      <c r="B3" s="9"/>
      <c r="C3" s="9"/>
      <c r="D3" s="9"/>
      <c r="E3" s="10">
        <v>1</v>
      </c>
      <c r="F3" s="97" t="e">
        <f t="shared" ref="F3:T3" si="0">SUM(F5:F27)</f>
        <v>#REF!</v>
      </c>
      <c r="G3" s="111" t="e">
        <f t="shared" si="0"/>
        <v>#REF!</v>
      </c>
      <c r="H3" s="111" t="e">
        <f t="shared" si="0"/>
        <v>#REF!</v>
      </c>
      <c r="I3" s="111" t="e">
        <f t="shared" si="0"/>
        <v>#REF!</v>
      </c>
      <c r="J3" s="111" t="e">
        <f t="shared" si="0"/>
        <v>#REF!</v>
      </c>
      <c r="K3" s="111">
        <f t="shared" si="0"/>
        <v>0</v>
      </c>
      <c r="L3" s="111" t="e">
        <f t="shared" si="0"/>
        <v>#REF!</v>
      </c>
      <c r="M3" s="111" t="e">
        <f t="shared" si="0"/>
        <v>#REF!</v>
      </c>
      <c r="N3" s="111" t="e">
        <f>SUM(N5:N27)</f>
        <v>#REF!</v>
      </c>
      <c r="O3" s="103" t="e">
        <f t="shared" si="0"/>
        <v>#REF!</v>
      </c>
      <c r="P3" s="94" t="e">
        <f t="shared" si="0"/>
        <v>#REF!</v>
      </c>
      <c r="Q3" s="47">
        <f t="shared" si="0"/>
        <v>0</v>
      </c>
      <c r="R3" s="50" t="e">
        <f t="shared" si="0"/>
        <v>#REF!</v>
      </c>
      <c r="S3" s="50" t="e">
        <f>SUM(S5:S27)</f>
        <v>#REF!</v>
      </c>
      <c r="T3" s="50" t="e">
        <f t="shared" si="0"/>
        <v>#REF!</v>
      </c>
    </row>
    <row r="4" spans="1:22" s="14" customFormat="1" ht="12" x14ac:dyDescent="0.25">
      <c r="A4" s="11" t="s">
        <v>14</v>
      </c>
      <c r="B4" s="12" t="s">
        <v>15</v>
      </c>
      <c r="C4" s="12"/>
      <c r="D4" s="12"/>
      <c r="E4" s="13">
        <v>2</v>
      </c>
      <c r="F4" s="98">
        <f t="shared" ref="F4:T4" si="1">SUM(F5:F15)</f>
        <v>0</v>
      </c>
      <c r="G4" s="112">
        <f t="shared" si="1"/>
        <v>0</v>
      </c>
      <c r="H4" s="112">
        <f t="shared" si="1"/>
        <v>0</v>
      </c>
      <c r="I4" s="112">
        <f t="shared" si="1"/>
        <v>0</v>
      </c>
      <c r="J4" s="112" t="e">
        <f t="shared" si="1"/>
        <v>#REF!</v>
      </c>
      <c r="K4" s="112"/>
      <c r="L4" s="112">
        <f t="shared" si="1"/>
        <v>0</v>
      </c>
      <c r="M4" s="112">
        <f t="shared" si="1"/>
        <v>0</v>
      </c>
      <c r="N4" s="112">
        <f>SUM(N5:N15)</f>
        <v>0</v>
      </c>
      <c r="O4" s="104">
        <f t="shared" si="1"/>
        <v>0</v>
      </c>
      <c r="P4" s="141" t="e">
        <f t="shared" si="1"/>
        <v>#REF!</v>
      </c>
      <c r="Q4" s="51">
        <f t="shared" si="1"/>
        <v>0</v>
      </c>
      <c r="R4" s="54">
        <f t="shared" si="1"/>
        <v>1396181.7140570001</v>
      </c>
      <c r="S4" s="54">
        <f>SUM(S5:S15)</f>
        <v>1272499.1227299997</v>
      </c>
      <c r="T4" s="54" t="e">
        <f t="shared" si="1"/>
        <v>#REF!</v>
      </c>
      <c r="U4" s="166"/>
      <c r="V4" s="237"/>
    </row>
    <row r="5" spans="1:22" s="40" customFormat="1" ht="11.4" x14ac:dyDescent="0.2">
      <c r="A5" s="36"/>
      <c r="B5" s="37"/>
      <c r="C5" s="37" t="s">
        <v>16</v>
      </c>
      <c r="D5" s="38" t="s">
        <v>17</v>
      </c>
      <c r="E5" s="39">
        <v>3</v>
      </c>
      <c r="F5" s="84">
        <f>SKM!P7/1000</f>
        <v>0</v>
      </c>
      <c r="G5" s="113">
        <f>SUKB!P7/1000</f>
        <v>0</v>
      </c>
      <c r="H5" s="113">
        <f>UCT!P7/1000</f>
        <v>0</v>
      </c>
      <c r="I5" s="113">
        <f>SPSSN!P7/1000</f>
        <v>0</v>
      </c>
      <c r="J5" s="113" t="e">
        <f>#REF!/1000</f>
        <v>#REF!</v>
      </c>
      <c r="K5" s="113"/>
      <c r="L5" s="113">
        <f>ÚVT!P7/1000</f>
        <v>0</v>
      </c>
      <c r="M5" s="113">
        <f>CJV!P7/1000</f>
        <v>0</v>
      </c>
      <c r="N5" s="113">
        <f>CZS!P7/1000</f>
        <v>0</v>
      </c>
      <c r="O5" s="105">
        <f>RMU!P7/1000</f>
        <v>0</v>
      </c>
      <c r="P5" s="259" t="e">
        <f t="shared" ref="P5:P27" si="2">SUM(F5:O5)</f>
        <v>#REF!</v>
      </c>
      <c r="Q5" s="55"/>
      <c r="R5" s="86">
        <f>ostatní!Q7</f>
        <v>413945.89352522255</v>
      </c>
      <c r="S5" s="86">
        <f>ostatní!Z7</f>
        <v>411395.60504999995</v>
      </c>
      <c r="T5" s="86" t="e">
        <f>(SKM!R7+SUKB!R7+UCT!R7+SPSSN!R7+#REF!+#REF!+ÚVT!R7+CJV!R7+CZS!R7+RMU!R7)/1000</f>
        <v>#REF!</v>
      </c>
      <c r="U5" s="302"/>
      <c r="V5" s="238"/>
    </row>
    <row r="6" spans="1:22" s="40" customFormat="1" ht="11.4" x14ac:dyDescent="0.2">
      <c r="A6" s="36"/>
      <c r="B6" s="37"/>
      <c r="C6" s="37"/>
      <c r="D6" s="38" t="s">
        <v>18</v>
      </c>
      <c r="E6" s="39">
        <v>4</v>
      </c>
      <c r="F6" s="84">
        <f>SKM!P8/1000</f>
        <v>0</v>
      </c>
      <c r="G6" s="113">
        <f>SUKB!P8/1000</f>
        <v>0</v>
      </c>
      <c r="H6" s="113">
        <f>UCT!P8/1000</f>
        <v>0</v>
      </c>
      <c r="I6" s="113">
        <f>SPSSN!P8/1000</f>
        <v>0</v>
      </c>
      <c r="J6" s="113" t="e">
        <f>#REF!/1000</f>
        <v>#REF!</v>
      </c>
      <c r="K6" s="113"/>
      <c r="L6" s="113">
        <f>ÚVT!P8/1000</f>
        <v>0</v>
      </c>
      <c r="M6" s="113">
        <f>CJV!P8/1000</f>
        <v>0</v>
      </c>
      <c r="N6" s="113">
        <f>CZS!P8/1000</f>
        <v>0</v>
      </c>
      <c r="O6" s="105">
        <f>RMU!P8/1000</f>
        <v>0</v>
      </c>
      <c r="P6" s="259" t="e">
        <f t="shared" si="2"/>
        <v>#REF!</v>
      </c>
      <c r="Q6" s="55"/>
      <c r="R6" s="86">
        <f>ostatní!Q8</f>
        <v>12837</v>
      </c>
      <c r="S6" s="86">
        <f>ostatní!Z8</f>
        <v>20201.520369999998</v>
      </c>
      <c r="T6" s="86" t="e">
        <f>(SKM!R8+SUKB!R8+UCT!R8+SPSSN!R8+#REF!+#REF!+ÚVT!R8+CJV!R8+CZS!R8+RMU!R8)/1000</f>
        <v>#REF!</v>
      </c>
      <c r="U6" s="302"/>
      <c r="V6" s="238"/>
    </row>
    <row r="7" spans="1:22" s="40" customFormat="1" ht="11.4" x14ac:dyDescent="0.2">
      <c r="A7" s="36"/>
      <c r="B7" s="37"/>
      <c r="C7" s="37"/>
      <c r="D7" s="38" t="s">
        <v>19</v>
      </c>
      <c r="E7" s="39">
        <v>5</v>
      </c>
      <c r="F7" s="84">
        <f>SKM!P9/1000</f>
        <v>0</v>
      </c>
      <c r="G7" s="113">
        <f>SUKB!P9/1000</f>
        <v>0</v>
      </c>
      <c r="H7" s="113">
        <f>UCT!P9/1000</f>
        <v>0</v>
      </c>
      <c r="I7" s="113">
        <f>SPSSN!P9/1000</f>
        <v>0</v>
      </c>
      <c r="J7" s="113" t="e">
        <f>#REF!/1000</f>
        <v>#REF!</v>
      </c>
      <c r="K7" s="113"/>
      <c r="L7" s="113">
        <f>ÚVT!P9/1000</f>
        <v>0</v>
      </c>
      <c r="M7" s="113">
        <f>CJV!P9/1000</f>
        <v>0</v>
      </c>
      <c r="N7" s="113">
        <f>CZS!P9/1000</f>
        <v>0</v>
      </c>
      <c r="O7" s="105">
        <f>RMU!P9/1000</f>
        <v>0</v>
      </c>
      <c r="P7" s="259" t="e">
        <f t="shared" si="2"/>
        <v>#REF!</v>
      </c>
      <c r="Q7" s="55"/>
      <c r="R7" s="86">
        <f>ostatní!Q9</f>
        <v>143865.72432177744</v>
      </c>
      <c r="S7" s="86">
        <f>ostatní!Z9</f>
        <v>143821.34987999999</v>
      </c>
      <c r="T7" s="86" t="e">
        <f>(SKM!R9+SUKB!R9+UCT!R9+SPSSN!R9+#REF!+#REF!+ÚVT!R9+CJV!R9+CZS!R9+RMU!R9)/1000</f>
        <v>#REF!</v>
      </c>
      <c r="U7" s="302"/>
      <c r="V7" s="238"/>
    </row>
    <row r="8" spans="1:22" s="40" customFormat="1" ht="11.4" x14ac:dyDescent="0.2">
      <c r="A8" s="36"/>
      <c r="B8" s="37"/>
      <c r="C8" s="37"/>
      <c r="D8" s="38" t="s">
        <v>20</v>
      </c>
      <c r="E8" s="39">
        <v>6</v>
      </c>
      <c r="F8" s="84">
        <f>SKM!P10/1000</f>
        <v>0</v>
      </c>
      <c r="G8" s="113">
        <f>SUKB!P10/1000</f>
        <v>0</v>
      </c>
      <c r="H8" s="113">
        <f>UCT!P10/1000</f>
        <v>0</v>
      </c>
      <c r="I8" s="113">
        <f>SPSSN!P10/1000</f>
        <v>0</v>
      </c>
      <c r="J8" s="113" t="e">
        <f>#REF!/1000</f>
        <v>#REF!</v>
      </c>
      <c r="K8" s="113"/>
      <c r="L8" s="113">
        <f>ÚVT!P10/1000</f>
        <v>0</v>
      </c>
      <c r="M8" s="113">
        <f>CJV!P10/1000</f>
        <v>0</v>
      </c>
      <c r="N8" s="113">
        <f>CZS!P10/1000</f>
        <v>0</v>
      </c>
      <c r="O8" s="105">
        <f>RMU!P10/1000</f>
        <v>0</v>
      </c>
      <c r="P8" s="259" t="e">
        <f t="shared" si="2"/>
        <v>#REF!</v>
      </c>
      <c r="Q8" s="55"/>
      <c r="R8" s="86">
        <f>ostatní!Q10</f>
        <v>63201</v>
      </c>
      <c r="S8" s="86">
        <f>ostatní!Z10</f>
        <v>52475.539780000006</v>
      </c>
      <c r="T8" s="86" t="e">
        <f>(SKM!R10+SUKB!R10+UCT!R10+SPSSN!R10+#REF!+#REF!+ÚVT!R10+CJV!R10+CZS!R10+RMU!R10)/1000</f>
        <v>#REF!</v>
      </c>
      <c r="U8" s="302"/>
      <c r="V8" s="238"/>
    </row>
    <row r="9" spans="1:22" s="40" customFormat="1" ht="11.4" x14ac:dyDescent="0.2">
      <c r="A9" s="36"/>
      <c r="B9" s="37"/>
      <c r="C9" s="37"/>
      <c r="D9" s="38" t="s">
        <v>21</v>
      </c>
      <c r="E9" s="39">
        <v>7</v>
      </c>
      <c r="F9" s="84">
        <f>SKM!P11/1000</f>
        <v>0</v>
      </c>
      <c r="G9" s="113">
        <f>SUKB!P11/1000</f>
        <v>0</v>
      </c>
      <c r="H9" s="113">
        <f>UCT!P11/1000</f>
        <v>0</v>
      </c>
      <c r="I9" s="113">
        <f>SPSSN!P11/1000</f>
        <v>0</v>
      </c>
      <c r="J9" s="113" t="e">
        <f>#REF!/1000</f>
        <v>#REF!</v>
      </c>
      <c r="K9" s="113"/>
      <c r="L9" s="113">
        <f>ÚVT!P11/1000</f>
        <v>0</v>
      </c>
      <c r="M9" s="113">
        <f>CJV!P11/1000</f>
        <v>0</v>
      </c>
      <c r="N9" s="113">
        <f>CZS!P11/1000</f>
        <v>0</v>
      </c>
      <c r="O9" s="105">
        <f>RMU!P11/1000</f>
        <v>0</v>
      </c>
      <c r="P9" s="259" t="e">
        <f t="shared" si="2"/>
        <v>#REF!</v>
      </c>
      <c r="Q9" s="55"/>
      <c r="R9" s="86">
        <f>ostatní!Q11</f>
        <v>33642</v>
      </c>
      <c r="S9" s="86">
        <f>ostatní!Z11</f>
        <v>19965.219389999998</v>
      </c>
      <c r="T9" s="86" t="e">
        <f>(SKM!R11+SUKB!R11+UCT!R11+SPSSN!R11+#REF!+#REF!+ÚVT!R11+CJV!R11+CZS!R11+RMU!R11)/1000</f>
        <v>#REF!</v>
      </c>
      <c r="U9" s="302"/>
      <c r="V9" s="238"/>
    </row>
    <row r="10" spans="1:22" s="40" customFormat="1" ht="11.4" x14ac:dyDescent="0.2">
      <c r="A10" s="36"/>
      <c r="B10" s="37"/>
      <c r="C10" s="37"/>
      <c r="D10" s="38" t="s">
        <v>22</v>
      </c>
      <c r="E10" s="39">
        <v>8</v>
      </c>
      <c r="F10" s="84">
        <f>SKM!P12/1000</f>
        <v>0</v>
      </c>
      <c r="G10" s="113">
        <f>SUKB!P12/1000</f>
        <v>0</v>
      </c>
      <c r="H10" s="113">
        <f>UCT!P12/1000</f>
        <v>0</v>
      </c>
      <c r="I10" s="113">
        <f>SPSSN!P12/1000</f>
        <v>0</v>
      </c>
      <c r="J10" s="113" t="e">
        <f>#REF!/1000</f>
        <v>#REF!</v>
      </c>
      <c r="K10" s="113"/>
      <c r="L10" s="113">
        <f>ÚVT!P12/1000</f>
        <v>0</v>
      </c>
      <c r="M10" s="113">
        <f>CJV!P12/1000</f>
        <v>0</v>
      </c>
      <c r="N10" s="113">
        <f>CZS!P12/1000</f>
        <v>0</v>
      </c>
      <c r="O10" s="105">
        <f>RMU!P12/1000</f>
        <v>0</v>
      </c>
      <c r="P10" s="259" t="e">
        <f t="shared" si="2"/>
        <v>#REF!</v>
      </c>
      <c r="Q10" s="55"/>
      <c r="R10" s="86">
        <f>ostatní!Q12</f>
        <v>43749.370999999999</v>
      </c>
      <c r="S10" s="86">
        <f>ostatní!Z12</f>
        <v>52751.562810000003</v>
      </c>
      <c r="T10" s="86" t="e">
        <f>(SKM!R12+SUKB!R12+UCT!R12+SPSSN!R12+#REF!+#REF!+ÚVT!R12+CJV!R12+CZS!R12+RMU!R12)/1000</f>
        <v>#REF!</v>
      </c>
      <c r="U10" s="302"/>
      <c r="V10" s="238"/>
    </row>
    <row r="11" spans="1:22" s="40" customFormat="1" ht="11.4" x14ac:dyDescent="0.2">
      <c r="A11" s="36"/>
      <c r="B11" s="37"/>
      <c r="C11" s="37"/>
      <c r="D11" s="38" t="s">
        <v>23</v>
      </c>
      <c r="E11" s="39">
        <v>9</v>
      </c>
      <c r="F11" s="84">
        <f>SKM!P13/1000</f>
        <v>0</v>
      </c>
      <c r="G11" s="113">
        <f>SUKB!P13/1000</f>
        <v>0</v>
      </c>
      <c r="H11" s="113">
        <f>UCT!P13/1000</f>
        <v>0</v>
      </c>
      <c r="I11" s="113">
        <f>SPSSN!P13/1000</f>
        <v>0</v>
      </c>
      <c r="J11" s="113" t="e">
        <f>#REF!/1000</f>
        <v>#REF!</v>
      </c>
      <c r="K11" s="113"/>
      <c r="L11" s="113">
        <f>ÚVT!P13/1000</f>
        <v>0</v>
      </c>
      <c r="M11" s="113">
        <f>CJV!P13/1000</f>
        <v>0</v>
      </c>
      <c r="N11" s="113">
        <f>CZS!P13/1000</f>
        <v>0</v>
      </c>
      <c r="O11" s="105">
        <f>RMU!P13/1000</f>
        <v>0</v>
      </c>
      <c r="P11" s="259" t="e">
        <f t="shared" si="2"/>
        <v>#REF!</v>
      </c>
      <c r="Q11" s="55"/>
      <c r="R11" s="86">
        <f>ostatní!Q13</f>
        <v>129603.73420000001</v>
      </c>
      <c r="S11" s="86">
        <f>ostatní!Z13</f>
        <v>106584.86992999999</v>
      </c>
      <c r="T11" s="86" t="e">
        <f>(SKM!R13+SUKB!R13+UCT!R13+SPSSN!R13+#REF!+#REF!+ÚVT!R13+CJV!R13+CZS!R13+RMU!R13)/1000</f>
        <v>#REF!</v>
      </c>
      <c r="U11" s="302"/>
      <c r="V11" s="238"/>
    </row>
    <row r="12" spans="1:22" s="40" customFormat="1" ht="11.4" x14ac:dyDescent="0.2">
      <c r="A12" s="36"/>
      <c r="B12" s="37"/>
      <c r="C12" s="37"/>
      <c r="D12" s="38" t="s">
        <v>24</v>
      </c>
      <c r="E12" s="39">
        <v>10</v>
      </c>
      <c r="F12" s="84">
        <f>SKM!P14/1000</f>
        <v>0</v>
      </c>
      <c r="G12" s="113">
        <f>SUKB!P14/1000</f>
        <v>0</v>
      </c>
      <c r="H12" s="113">
        <f>UCT!P14/1000</f>
        <v>0</v>
      </c>
      <c r="I12" s="113">
        <f>SPSSN!P14/1000</f>
        <v>0</v>
      </c>
      <c r="J12" s="113" t="e">
        <f>#REF!/1000</f>
        <v>#REF!</v>
      </c>
      <c r="K12" s="113"/>
      <c r="L12" s="113">
        <f>ÚVT!P14/1000</f>
        <v>0</v>
      </c>
      <c r="M12" s="113">
        <f>CJV!P14/1000</f>
        <v>0</v>
      </c>
      <c r="N12" s="113">
        <f>CZS!P14/1000</f>
        <v>0</v>
      </c>
      <c r="O12" s="105">
        <f>RMU!P14/1000</f>
        <v>0</v>
      </c>
      <c r="P12" s="259" t="e">
        <f t="shared" si="2"/>
        <v>#REF!</v>
      </c>
      <c r="Q12" s="55"/>
      <c r="R12" s="86">
        <f>ostatní!Q14</f>
        <v>5080.9910099999997</v>
      </c>
      <c r="S12" s="86">
        <f>ostatní!Z14</f>
        <v>1414.2489399999999</v>
      </c>
      <c r="T12" s="86" t="e">
        <f>(SKM!R14+SUKB!R14+UCT!R14+SPSSN!R14+#REF!+#REF!+ÚVT!R14+CJV!R14+CZS!R14+RMU!R14)/1000</f>
        <v>#REF!</v>
      </c>
      <c r="U12" s="302"/>
      <c r="V12" s="238"/>
    </row>
    <row r="13" spans="1:22" s="40" customFormat="1" ht="11.4" x14ac:dyDescent="0.2">
      <c r="A13" s="36"/>
      <c r="B13" s="37"/>
      <c r="C13" s="37"/>
      <c r="D13" s="38" t="s">
        <v>25</v>
      </c>
      <c r="E13" s="39">
        <v>11</v>
      </c>
      <c r="F13" s="84">
        <f>SKM!P15/1000</f>
        <v>0</v>
      </c>
      <c r="G13" s="113">
        <f>SUKB!P15/1000</f>
        <v>0</v>
      </c>
      <c r="H13" s="113">
        <f>UCT!P15/1000</f>
        <v>0</v>
      </c>
      <c r="I13" s="113">
        <f>SPSSN!P15/1000</f>
        <v>0</v>
      </c>
      <c r="J13" s="113" t="e">
        <f>#REF!/1000</f>
        <v>#REF!</v>
      </c>
      <c r="K13" s="113"/>
      <c r="L13" s="113">
        <f>ÚVT!P15/1000</f>
        <v>0</v>
      </c>
      <c r="M13" s="113">
        <f>CJV!P15/1000</f>
        <v>0</v>
      </c>
      <c r="N13" s="113">
        <f>CZS!P15/1000</f>
        <v>0</v>
      </c>
      <c r="O13" s="105">
        <f>RMU!P15/1000</f>
        <v>0</v>
      </c>
      <c r="P13" s="259" t="e">
        <f t="shared" si="2"/>
        <v>#REF!</v>
      </c>
      <c r="Q13" s="55"/>
      <c r="R13" s="86">
        <f>ostatní!Q15</f>
        <v>367834</v>
      </c>
      <c r="S13" s="86">
        <f>ostatní!Z15</f>
        <v>370136.53409999999</v>
      </c>
      <c r="T13" s="86" t="e">
        <f>(SKM!R15+SUKB!R15+UCT!R15+SPSSN!R15+#REF!+#REF!+ÚVT!R15+CJV!R15+CZS!R15+RMU!R15)/1000</f>
        <v>#REF!</v>
      </c>
      <c r="U13" s="302"/>
      <c r="V13" s="238"/>
    </row>
    <row r="14" spans="1:22" s="40" customFormat="1" ht="11.4" x14ac:dyDescent="0.2">
      <c r="A14" s="36"/>
      <c r="B14" s="37"/>
      <c r="C14" s="37"/>
      <c r="D14" s="38" t="s">
        <v>26</v>
      </c>
      <c r="E14" s="39">
        <v>12</v>
      </c>
      <c r="F14" s="84">
        <f>SKM!P16/1000</f>
        <v>0</v>
      </c>
      <c r="G14" s="113">
        <f>SUKB!P16/1000</f>
        <v>0</v>
      </c>
      <c r="H14" s="113">
        <f>UCT!P16/1000</f>
        <v>0</v>
      </c>
      <c r="I14" s="113">
        <f>SPSSN!P16/1000</f>
        <v>0</v>
      </c>
      <c r="J14" s="113" t="e">
        <f>#REF!/1000</f>
        <v>#REF!</v>
      </c>
      <c r="K14" s="113"/>
      <c r="L14" s="113">
        <f>ÚVT!P16/1000</f>
        <v>0</v>
      </c>
      <c r="M14" s="113">
        <f>CJV!P16/1000</f>
        <v>0</v>
      </c>
      <c r="N14" s="113">
        <f>CZS!P16/1000</f>
        <v>0</v>
      </c>
      <c r="O14" s="105">
        <f>RMU!P16/1000</f>
        <v>0</v>
      </c>
      <c r="P14" s="259" t="e">
        <f t="shared" si="2"/>
        <v>#REF!</v>
      </c>
      <c r="Q14" s="55"/>
      <c r="R14" s="86">
        <f>ostatní!Q16</f>
        <v>95730</v>
      </c>
      <c r="S14" s="86">
        <f>ostatní!Z16</f>
        <v>93340.875669999994</v>
      </c>
      <c r="T14" s="86" t="e">
        <f>(SKM!R16+SUKB!R16+UCT!R16+SPSSN!R16+#REF!+#REF!+ÚVT!R16+CJV!R16+CZS!R16+RMU!R16)/1000</f>
        <v>#REF!</v>
      </c>
      <c r="U14" s="302"/>
      <c r="V14" s="238"/>
    </row>
    <row r="15" spans="1:22" s="40" customFormat="1" ht="11.4" x14ac:dyDescent="0.2">
      <c r="A15" s="36"/>
      <c r="B15" s="37"/>
      <c r="C15" s="38"/>
      <c r="D15" s="38" t="s">
        <v>27</v>
      </c>
      <c r="E15" s="39">
        <v>13</v>
      </c>
      <c r="F15" s="84">
        <f>SKM!P17/1000</f>
        <v>0</v>
      </c>
      <c r="G15" s="113">
        <f>SUKB!P17/1000</f>
        <v>0</v>
      </c>
      <c r="H15" s="113">
        <f>UCT!P17/1000</f>
        <v>0</v>
      </c>
      <c r="I15" s="113">
        <f>SPSSN!P17/1000</f>
        <v>0</v>
      </c>
      <c r="J15" s="113" t="e">
        <f>#REF!/1000</f>
        <v>#REF!</v>
      </c>
      <c r="K15" s="113"/>
      <c r="L15" s="113">
        <f>ÚVT!P17/1000</f>
        <v>0</v>
      </c>
      <c r="M15" s="113">
        <f>CJV!P17/1000</f>
        <v>0</v>
      </c>
      <c r="N15" s="113">
        <f>CZS!P17/1000</f>
        <v>0</v>
      </c>
      <c r="O15" s="105">
        <f>RMU!P17/1000</f>
        <v>0</v>
      </c>
      <c r="P15" s="259" t="e">
        <f t="shared" si="2"/>
        <v>#REF!</v>
      </c>
      <c r="Q15" s="55"/>
      <c r="R15" s="86">
        <f>ostatní!Q17</f>
        <v>86692</v>
      </c>
      <c r="S15" s="86">
        <f>ostatní!Z17</f>
        <v>411.79680999998527</v>
      </c>
      <c r="T15" s="86" t="e">
        <f>(SKM!R17+SUKB!R17+UCT!R17+SPSSN!R17+#REF!+#REF!+ÚVT!R17+CJV!R17+CZS!R17+RMU!R17)/1000</f>
        <v>#REF!</v>
      </c>
      <c r="U15" s="302"/>
      <c r="V15" s="238"/>
    </row>
    <row r="16" spans="1:22" s="14" customFormat="1" ht="11.4" x14ac:dyDescent="0.2">
      <c r="A16" s="11"/>
      <c r="B16" s="18" t="s">
        <v>28</v>
      </c>
      <c r="C16" s="16"/>
      <c r="D16" s="16"/>
      <c r="E16" s="17">
        <v>14</v>
      </c>
      <c r="F16" s="87">
        <f>SKM!P18/1000</f>
        <v>0</v>
      </c>
      <c r="G16" s="81">
        <f>SUKB!P18/1000</f>
        <v>0</v>
      </c>
      <c r="H16" s="81">
        <f>UCT!P18/1000</f>
        <v>0</v>
      </c>
      <c r="I16" s="81">
        <f>SPSSN!P18/1000</f>
        <v>0</v>
      </c>
      <c r="J16" s="81" t="e">
        <f>#REF!/1000</f>
        <v>#REF!</v>
      </c>
      <c r="K16" s="81"/>
      <c r="L16" s="81">
        <f>ÚVT!P18/1000</f>
        <v>0</v>
      </c>
      <c r="M16" s="81">
        <f>CJV!P18/1000</f>
        <v>0</v>
      </c>
      <c r="N16" s="81">
        <f>CZS!P18/1000</f>
        <v>0</v>
      </c>
      <c r="O16" s="106">
        <f>RMU!P18/1000</f>
        <v>0</v>
      </c>
      <c r="P16" s="260" t="e">
        <f t="shared" si="2"/>
        <v>#REF!</v>
      </c>
      <c r="Q16" s="182"/>
      <c r="R16" s="65">
        <f>ostatní!Q18</f>
        <v>0</v>
      </c>
      <c r="S16" s="65">
        <f>ostatní!Z18</f>
        <v>0</v>
      </c>
      <c r="T16" s="65" t="e">
        <f>(SKM!R18+SUKB!R18+UCT!R18+SPSSN!R18+#REF!+#REF!+ÚVT!R18+CJV!R18+CZS!R18+RMU!R18)/1000</f>
        <v>#REF!</v>
      </c>
      <c r="U16" s="166"/>
      <c r="V16" s="237"/>
    </row>
    <row r="17" spans="1:22" s="14" customFormat="1" ht="11.4" x14ac:dyDescent="0.2">
      <c r="A17" s="11"/>
      <c r="B17" s="18" t="s">
        <v>30</v>
      </c>
      <c r="C17" s="16"/>
      <c r="D17" s="16"/>
      <c r="E17" s="17">
        <v>15</v>
      </c>
      <c r="F17" s="87">
        <f>SKM!P19/1000</f>
        <v>0</v>
      </c>
      <c r="G17" s="81">
        <f>SUKB!P19/1000</f>
        <v>0</v>
      </c>
      <c r="H17" s="81">
        <f>UCT!P19/1000</f>
        <v>0</v>
      </c>
      <c r="I17" s="81">
        <f>SPSSN!P19/1000</f>
        <v>0</v>
      </c>
      <c r="J17" s="81" t="e">
        <f>#REF!/1000</f>
        <v>#REF!</v>
      </c>
      <c r="K17" s="81"/>
      <c r="L17" s="81">
        <f>ÚVT!P19/1000</f>
        <v>0</v>
      </c>
      <c r="M17" s="81">
        <f>CJV!P19/1000</f>
        <v>0</v>
      </c>
      <c r="N17" s="81">
        <f>CZS!P19/1000</f>
        <v>0</v>
      </c>
      <c r="O17" s="106">
        <f>RMU!P19/1000</f>
        <v>0</v>
      </c>
      <c r="P17" s="260" t="e">
        <f t="shared" si="2"/>
        <v>#REF!</v>
      </c>
      <c r="Q17" s="80"/>
      <c r="R17" s="65">
        <f>ostatní!Q19</f>
        <v>815</v>
      </c>
      <c r="S17" s="65">
        <f>ostatní!Z19</f>
        <v>31364</v>
      </c>
      <c r="T17" s="65" t="e">
        <f>(SKM!R19+SUKB!R19+UCT!R19+SPSSN!R19+#REF!+#REF!+ÚVT!R19+CJV!R19+CZS!R19+RMU!R19)/1000</f>
        <v>#REF!</v>
      </c>
      <c r="U17" s="166"/>
      <c r="V17" s="237"/>
    </row>
    <row r="18" spans="1:22" s="14" customFormat="1" ht="11.4" x14ac:dyDescent="0.2">
      <c r="A18" s="11"/>
      <c r="B18" s="19" t="s">
        <v>32</v>
      </c>
      <c r="C18" s="20"/>
      <c r="D18" s="20"/>
      <c r="E18" s="21">
        <v>16</v>
      </c>
      <c r="F18" s="87">
        <f>SKM!P20/1000</f>
        <v>0</v>
      </c>
      <c r="G18" s="81">
        <f>SUKB!P20/1000</f>
        <v>0</v>
      </c>
      <c r="H18" s="81">
        <f>UCT!P20/1000</f>
        <v>0</v>
      </c>
      <c r="I18" s="81">
        <f>SPSSN!P20/1000</f>
        <v>0</v>
      </c>
      <c r="J18" s="81" t="e">
        <f>#REF!/1000</f>
        <v>#REF!</v>
      </c>
      <c r="K18" s="81"/>
      <c r="L18" s="81">
        <f>ÚVT!P20/1000</f>
        <v>0</v>
      </c>
      <c r="M18" s="81">
        <f>CJV!P20/1000</f>
        <v>0</v>
      </c>
      <c r="N18" s="81">
        <f>CZS!P20/1000</f>
        <v>0</v>
      </c>
      <c r="O18" s="106">
        <f>RMU!P20/1000</f>
        <v>0</v>
      </c>
      <c r="P18" s="260" t="e">
        <f t="shared" si="2"/>
        <v>#REF!</v>
      </c>
      <c r="Q18" s="80"/>
      <c r="R18" s="65">
        <f>ostatní!Q20</f>
        <v>121131</v>
      </c>
      <c r="S18" s="65">
        <f>ostatní!Z20</f>
        <v>71451.82935</v>
      </c>
      <c r="T18" s="65" t="e">
        <f>(SKM!R20+SUKB!R20+UCT!R20+SPSSN!R20+#REF!+#REF!+ÚVT!R20+CJV!R20+CZS!R20+RMU!R20)/1000</f>
        <v>#REF!</v>
      </c>
      <c r="U18" s="166"/>
      <c r="V18" s="237"/>
    </row>
    <row r="19" spans="1:22" s="14" customFormat="1" ht="11.4" x14ac:dyDescent="0.2">
      <c r="A19" s="11"/>
      <c r="B19" s="19" t="s">
        <v>34</v>
      </c>
      <c r="C19" s="20"/>
      <c r="D19" s="20"/>
      <c r="E19" s="21">
        <v>17</v>
      </c>
      <c r="F19" s="87" t="e">
        <f>SKM!#REF!/1000</f>
        <v>#REF!</v>
      </c>
      <c r="G19" s="81" t="e">
        <f>SUKB!#REF!/1000</f>
        <v>#REF!</v>
      </c>
      <c r="H19" s="81" t="e">
        <f>UCT!#REF!/1000</f>
        <v>#REF!</v>
      </c>
      <c r="I19" s="81" t="e">
        <f>SPSSN!#REF!/1000</f>
        <v>#REF!</v>
      </c>
      <c r="J19" s="81" t="e">
        <f>#REF!/1000</f>
        <v>#REF!</v>
      </c>
      <c r="K19" s="81"/>
      <c r="L19" s="81" t="e">
        <f>ÚVT!#REF!/1000</f>
        <v>#REF!</v>
      </c>
      <c r="M19" s="81" t="e">
        <f>CJV!#REF!/1000</f>
        <v>#REF!</v>
      </c>
      <c r="N19" s="81" t="e">
        <f>CZS!#REF!/1000</f>
        <v>#REF!</v>
      </c>
      <c r="O19" s="106" t="e">
        <f>RMU!#REF!/1000</f>
        <v>#REF!</v>
      </c>
      <c r="P19" s="260" t="e">
        <f t="shared" si="2"/>
        <v>#REF!</v>
      </c>
      <c r="Q19" s="80"/>
      <c r="R19" s="65" t="e">
        <f>ostatní!#REF!</f>
        <v>#REF!</v>
      </c>
      <c r="S19" s="65" t="e">
        <f>ostatní!#REF!</f>
        <v>#REF!</v>
      </c>
      <c r="T19" s="65" t="e">
        <f>(SKM!#REF!+SUKB!#REF!+UCT!#REF!+SPSSN!#REF!+#REF!+#REF!+ÚVT!#REF!+CJV!#REF!+CZS!#REF!+RMU!#REF!)/1000</f>
        <v>#REF!</v>
      </c>
      <c r="U19" s="166"/>
      <c r="V19" s="237"/>
    </row>
    <row r="20" spans="1:22" s="14" customFormat="1" ht="11.4" x14ac:dyDescent="0.2">
      <c r="A20" s="11"/>
      <c r="B20" s="19" t="s">
        <v>36</v>
      </c>
      <c r="C20" s="19"/>
      <c r="D20" s="19"/>
      <c r="E20" s="21">
        <v>18</v>
      </c>
      <c r="F20" s="87">
        <f>SKM!P21/1000</f>
        <v>0</v>
      </c>
      <c r="G20" s="81">
        <f>SUKB!P21/1000</f>
        <v>0</v>
      </c>
      <c r="H20" s="81">
        <f>UCT!P21/1000</f>
        <v>0</v>
      </c>
      <c r="I20" s="81">
        <f>SPSSN!P21/1000</f>
        <v>0</v>
      </c>
      <c r="J20" s="81" t="e">
        <f>#REF!/1000</f>
        <v>#REF!</v>
      </c>
      <c r="K20" s="81"/>
      <c r="L20" s="81">
        <f>ÚVT!P21/1000</f>
        <v>0</v>
      </c>
      <c r="M20" s="81">
        <f>CJV!P21/1000</f>
        <v>0</v>
      </c>
      <c r="N20" s="81">
        <f>CZS!P21/1000</f>
        <v>0</v>
      </c>
      <c r="O20" s="106">
        <f>RMU!P21/1000</f>
        <v>0</v>
      </c>
      <c r="P20" s="260" t="e">
        <f t="shared" si="2"/>
        <v>#REF!</v>
      </c>
      <c r="Q20" s="80"/>
      <c r="R20" s="65">
        <f>ostatní!Q21</f>
        <v>425</v>
      </c>
      <c r="S20" s="65">
        <f>ostatní!Z21</f>
        <v>719</v>
      </c>
      <c r="T20" s="65" t="e">
        <f>(SKM!R21+SUKB!R21+UCT!R21+SPSSN!R21+#REF!+#REF!+ÚVT!R21+CJV!R21+CZS!R21+RMU!R21)/1000</f>
        <v>#REF!</v>
      </c>
      <c r="U20" s="166"/>
      <c r="V20" s="237"/>
    </row>
    <row r="21" spans="1:22" s="14" customFormat="1" ht="11.4" x14ac:dyDescent="0.2">
      <c r="A21" s="11"/>
      <c r="B21" s="19" t="s">
        <v>38</v>
      </c>
      <c r="C21" s="19"/>
      <c r="D21" s="19"/>
      <c r="E21" s="21">
        <v>19</v>
      </c>
      <c r="F21" s="87">
        <f>SKM!P22/1000</f>
        <v>0</v>
      </c>
      <c r="G21" s="81">
        <f>SUKB!P22/1000</f>
        <v>0</v>
      </c>
      <c r="H21" s="81">
        <f>UCT!P22/1000</f>
        <v>0</v>
      </c>
      <c r="I21" s="81">
        <f>SPSSN!P22/1000</f>
        <v>0</v>
      </c>
      <c r="J21" s="81" t="e">
        <f>#REF!/1000</f>
        <v>#REF!</v>
      </c>
      <c r="K21" s="81"/>
      <c r="L21" s="81">
        <f>ÚVT!P22/1000</f>
        <v>0</v>
      </c>
      <c r="M21" s="81">
        <f>CJV!P22/1000</f>
        <v>0</v>
      </c>
      <c r="N21" s="81">
        <f>CZS!P22/1000</f>
        <v>0</v>
      </c>
      <c r="O21" s="106">
        <f>RMU!P22/1000</f>
        <v>0</v>
      </c>
      <c r="P21" s="260" t="e">
        <f t="shared" si="2"/>
        <v>#REF!</v>
      </c>
      <c r="Q21" s="80"/>
      <c r="R21" s="65">
        <f>ostatní!Q22</f>
        <v>16739</v>
      </c>
      <c r="S21" s="65">
        <f>ostatní!Z22</f>
        <v>23136.221250000002</v>
      </c>
      <c r="T21" s="65" t="e">
        <f>(SKM!R22+SUKB!R22+UCT!R22+SPSSN!R22+#REF!+#REF!+ÚVT!R22+CJV!R22+CZS!R22+RMU!R22)/1000</f>
        <v>#REF!</v>
      </c>
      <c r="U21" s="166"/>
      <c r="V21" s="237"/>
    </row>
    <row r="22" spans="1:22" s="14" customFormat="1" ht="11.4" x14ac:dyDescent="0.2">
      <c r="A22" s="11"/>
      <c r="B22" s="19" t="s">
        <v>40</v>
      </c>
      <c r="C22" s="19"/>
      <c r="D22" s="19"/>
      <c r="E22" s="21">
        <v>20</v>
      </c>
      <c r="F22" s="87">
        <f>SKM!P23/1000</f>
        <v>0</v>
      </c>
      <c r="G22" s="81">
        <f>SUKB!P23/1000</f>
        <v>0</v>
      </c>
      <c r="H22" s="81">
        <f>UCT!P23/1000</f>
        <v>0</v>
      </c>
      <c r="I22" s="81">
        <f>SPSSN!P23/1000</f>
        <v>0</v>
      </c>
      <c r="J22" s="81" t="e">
        <f>#REF!/1000</f>
        <v>#REF!</v>
      </c>
      <c r="K22" s="81"/>
      <c r="L22" s="81">
        <f>ÚVT!P23/1000</f>
        <v>0</v>
      </c>
      <c r="M22" s="81">
        <f>CJV!P23/1000</f>
        <v>0</v>
      </c>
      <c r="N22" s="81">
        <f>CZS!P23/1000</f>
        <v>0</v>
      </c>
      <c r="O22" s="106">
        <f>RMU!P23/1000</f>
        <v>0</v>
      </c>
      <c r="P22" s="260" t="e">
        <f t="shared" si="2"/>
        <v>#REF!</v>
      </c>
      <c r="Q22" s="80"/>
      <c r="R22" s="65" t="e">
        <f>ostatní!#REF!</f>
        <v>#REF!</v>
      </c>
      <c r="S22" s="65" t="e">
        <f>ostatní!#REF!</f>
        <v>#REF!</v>
      </c>
      <c r="T22" s="65" t="e">
        <f>(SKM!R23+SUKB!R23+UCT!R23+SPSSN!R23+#REF!+#REF!+ÚVT!R23+CJV!R23+CZS!R23+RMU!R23)/1000</f>
        <v>#REF!</v>
      </c>
      <c r="U22" s="166"/>
      <c r="V22" s="237"/>
    </row>
    <row r="23" spans="1:22" s="14" customFormat="1" ht="11.4" x14ac:dyDescent="0.2">
      <c r="A23" s="11"/>
      <c r="B23" s="19" t="s">
        <v>42</v>
      </c>
      <c r="C23" s="19"/>
      <c r="D23" s="19"/>
      <c r="E23" s="21">
        <v>21</v>
      </c>
      <c r="F23" s="87">
        <f>SKM!P25/1000</f>
        <v>0</v>
      </c>
      <c r="G23" s="81">
        <f>SUKB!P25/1000</f>
        <v>0</v>
      </c>
      <c r="H23" s="81">
        <f>UCT!P25/1000</f>
        <v>0</v>
      </c>
      <c r="I23" s="81">
        <f>SPSSN!P25/1000</f>
        <v>0</v>
      </c>
      <c r="J23" s="81" t="e">
        <f>#REF!/1000</f>
        <v>#REF!</v>
      </c>
      <c r="K23" s="81"/>
      <c r="L23" s="81">
        <f>ÚVT!P25/1000</f>
        <v>0</v>
      </c>
      <c r="M23" s="81">
        <f>CJV!P25/1000</f>
        <v>0</v>
      </c>
      <c r="N23" s="81">
        <f>CZS!P25/1000</f>
        <v>0</v>
      </c>
      <c r="O23" s="106">
        <f>RMU!P25/1000</f>
        <v>0</v>
      </c>
      <c r="P23" s="260" t="e">
        <f t="shared" si="2"/>
        <v>#REF!</v>
      </c>
      <c r="Q23" s="80"/>
      <c r="R23" s="65" t="e">
        <f>ostatní!#REF!</f>
        <v>#REF!</v>
      </c>
      <c r="S23" s="65" t="e">
        <f>ostatní!#REF!</f>
        <v>#REF!</v>
      </c>
      <c r="T23" s="65" t="e">
        <f>(SKM!R25+SUKB!R25+UCT!R25+SPSSN!R25+#REF!+#REF!+ÚVT!R25+CJV!R25+CZS!R25+RMU!R25)/1000</f>
        <v>#REF!</v>
      </c>
      <c r="U23" s="166"/>
      <c r="V23" s="237"/>
    </row>
    <row r="24" spans="1:22" s="14" customFormat="1" ht="11.4" x14ac:dyDescent="0.2">
      <c r="A24" s="11"/>
      <c r="B24" s="19" t="s">
        <v>43</v>
      </c>
      <c r="C24" s="19"/>
      <c r="D24" s="19"/>
      <c r="E24" s="21">
        <v>22</v>
      </c>
      <c r="F24" s="87">
        <f>SKM!P24/1000</f>
        <v>0</v>
      </c>
      <c r="G24" s="81">
        <f>SUKB!P24/1000</f>
        <v>0</v>
      </c>
      <c r="H24" s="81">
        <f>UCT!P24/1000</f>
        <v>0</v>
      </c>
      <c r="I24" s="81">
        <f>SPSSN!P24/1000</f>
        <v>0</v>
      </c>
      <c r="J24" s="81" t="e">
        <f>#REF!/1000</f>
        <v>#REF!</v>
      </c>
      <c r="K24" s="81"/>
      <c r="L24" s="81">
        <f>ÚVT!P24/1000</f>
        <v>0</v>
      </c>
      <c r="M24" s="81">
        <f>CJV!P24/1000</f>
        <v>0</v>
      </c>
      <c r="N24" s="81">
        <f>CZS!P24/1000</f>
        <v>0</v>
      </c>
      <c r="O24" s="106">
        <f>RMU!P24/1000</f>
        <v>0</v>
      </c>
      <c r="P24" s="260" t="e">
        <f t="shared" si="2"/>
        <v>#REF!</v>
      </c>
      <c r="Q24" s="80"/>
      <c r="R24" s="65">
        <f>ostatní!Q23</f>
        <v>97157</v>
      </c>
      <c r="S24" s="65">
        <f>ostatní!Z23</f>
        <v>133182.02182999998</v>
      </c>
      <c r="T24" s="65" t="e">
        <f>(SKM!R24+SUKB!R24+UCT!R24+SPSSN!R24+#REF!+#REF!+ÚVT!R24+CJV!R24+CZS!R24+RMU!R24)/1000</f>
        <v>#REF!</v>
      </c>
      <c r="U24" s="166"/>
      <c r="V24" s="237"/>
    </row>
    <row r="25" spans="1:22" s="14" customFormat="1" ht="11.4" x14ac:dyDescent="0.2">
      <c r="A25" s="11"/>
      <c r="B25" s="19" t="s">
        <v>136</v>
      </c>
      <c r="C25" s="19"/>
      <c r="D25" s="19"/>
      <c r="E25" s="21">
        <v>23</v>
      </c>
      <c r="F25" s="87" t="e">
        <f>SKM!#REF!/1000</f>
        <v>#REF!</v>
      </c>
      <c r="G25" s="81" t="e">
        <f>SUKB!#REF!/1000</f>
        <v>#REF!</v>
      </c>
      <c r="H25" s="81" t="e">
        <f>UCT!#REF!/1000</f>
        <v>#REF!</v>
      </c>
      <c r="I25" s="81" t="e">
        <f>SPSSN!#REF!/1000</f>
        <v>#REF!</v>
      </c>
      <c r="J25" s="81" t="e">
        <f>#REF!/1000</f>
        <v>#REF!</v>
      </c>
      <c r="K25" s="81"/>
      <c r="L25" s="81" t="e">
        <f>ÚVT!#REF!/1000</f>
        <v>#REF!</v>
      </c>
      <c r="M25" s="81" t="e">
        <f>CJV!#REF!/1000</f>
        <v>#REF!</v>
      </c>
      <c r="N25" s="81" t="e">
        <f>CZS!#REF!/1000</f>
        <v>#REF!</v>
      </c>
      <c r="O25" s="106" t="e">
        <f>RMU!#REF!/1000</f>
        <v>#REF!</v>
      </c>
      <c r="P25" s="260" t="e">
        <f t="shared" si="2"/>
        <v>#REF!</v>
      </c>
      <c r="Q25" s="80"/>
      <c r="R25" s="65">
        <f>ostatní!Q24</f>
        <v>267918.09999999998</v>
      </c>
      <c r="S25" s="65">
        <f>ostatní!Z24</f>
        <v>333056.54687000002</v>
      </c>
      <c r="T25" s="65" t="e">
        <f>(SKM!#REF!+SUKB!#REF!+UCT!#REF!+SPSSN!#REF!+#REF!+#REF!+ÚVT!#REF!+CJV!#REF!+CZS!#REF!+RMU!#REF!)/1000</f>
        <v>#REF!</v>
      </c>
      <c r="U25" s="166"/>
      <c r="V25" s="237"/>
    </row>
    <row r="26" spans="1:22" s="14" customFormat="1" ht="11.4" x14ac:dyDescent="0.2">
      <c r="A26" s="11"/>
      <c r="B26" s="19" t="s">
        <v>44</v>
      </c>
      <c r="C26" s="19"/>
      <c r="D26" s="19"/>
      <c r="E26" s="21">
        <v>24</v>
      </c>
      <c r="F26" s="87">
        <f>SKM!P26/1000</f>
        <v>0</v>
      </c>
      <c r="G26" s="81">
        <f>SUKB!P26/1000</f>
        <v>0</v>
      </c>
      <c r="H26" s="81">
        <f>UCT!P26/1000</f>
        <v>0</v>
      </c>
      <c r="I26" s="81">
        <f>SPSSN!P26/1000</f>
        <v>0</v>
      </c>
      <c r="J26" s="81" t="e">
        <f>#REF!/1000</f>
        <v>#REF!</v>
      </c>
      <c r="K26" s="81"/>
      <c r="L26" s="81">
        <f>ÚVT!P26/1000</f>
        <v>0</v>
      </c>
      <c r="M26" s="81">
        <f>CJV!P26/1000</f>
        <v>0</v>
      </c>
      <c r="N26" s="81">
        <f>CZS!P26/1000</f>
        <v>0</v>
      </c>
      <c r="O26" s="106">
        <f>RMU!P26/1000</f>
        <v>0</v>
      </c>
      <c r="P26" s="260" t="e">
        <f t="shared" si="2"/>
        <v>#REF!</v>
      </c>
      <c r="Q26" s="80"/>
      <c r="R26" s="65">
        <f>ostatní!Q25</f>
        <v>143458.5</v>
      </c>
      <c r="S26" s="65">
        <f>ostatní!Z25</f>
        <v>202916.98313000001</v>
      </c>
      <c r="T26" s="65" t="e">
        <f>(SKM!R26+SUKB!R26+UCT!R26+SPSSN!R26+#REF!+#REF!+ÚVT!R26+CJV!R26+CZS!R26+RMU!R26)/1000</f>
        <v>#REF!</v>
      </c>
      <c r="U26" s="166"/>
      <c r="V26" s="237"/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25</v>
      </c>
      <c r="F27" s="87">
        <f>SKM!P27/1000</f>
        <v>0</v>
      </c>
      <c r="G27" s="81">
        <f>SUKB!P27/1000</f>
        <v>0</v>
      </c>
      <c r="H27" s="81">
        <f>UCT!P27/1000</f>
        <v>0</v>
      </c>
      <c r="I27" s="81">
        <f>SPSSN!P27/1000</f>
        <v>0</v>
      </c>
      <c r="J27" s="81" t="e">
        <f>#REF!/1000</f>
        <v>#REF!</v>
      </c>
      <c r="K27" s="81"/>
      <c r="L27" s="81">
        <f>ÚVT!P27/1000</f>
        <v>0</v>
      </c>
      <c r="M27" s="81">
        <f>CJV!P27/1000</f>
        <v>0</v>
      </c>
      <c r="N27" s="81">
        <f>CZS!P27/1000</f>
        <v>0</v>
      </c>
      <c r="O27" s="106">
        <f>RMU!P27/1000</f>
        <v>0</v>
      </c>
      <c r="P27" s="260" t="e">
        <f t="shared" si="2"/>
        <v>#REF!</v>
      </c>
      <c r="Q27" s="80"/>
      <c r="R27" s="65">
        <f>ostatní!Q26</f>
        <v>95457.8</v>
      </c>
      <c r="S27" s="65">
        <f>ostatní!Z26</f>
        <v>104918.74176999999</v>
      </c>
      <c r="T27" s="65" t="e">
        <f>(SKM!R27+SUKB!R27+UCT!R27+SPSSN!R27+#REF!+#REF!+ÚVT!R27+CJV!R27+CZS!R27+RMU!R27)/1000</f>
        <v>#REF!</v>
      </c>
      <c r="U27" s="166"/>
      <c r="V27" s="237"/>
    </row>
    <row r="28" spans="1:22" ht="13.8" thickBot="1" x14ac:dyDescent="0.3">
      <c r="A28" s="22" t="s">
        <v>48</v>
      </c>
      <c r="B28" s="23"/>
      <c r="C28" s="23"/>
      <c r="D28" s="23"/>
      <c r="E28" s="10">
        <v>26</v>
      </c>
      <c r="F28" s="114" t="e">
        <f t="shared" ref="F28:T28" si="3">SUM(F29:F45)</f>
        <v>#REF!</v>
      </c>
      <c r="G28" s="114" t="e">
        <f t="shared" si="3"/>
        <v>#REF!</v>
      </c>
      <c r="H28" s="114">
        <f t="shared" si="3"/>
        <v>0</v>
      </c>
      <c r="I28" s="114">
        <f t="shared" si="3"/>
        <v>0</v>
      </c>
      <c r="J28" s="114" t="e">
        <f t="shared" si="3"/>
        <v>#REF!</v>
      </c>
      <c r="K28" s="114">
        <f t="shared" si="3"/>
        <v>0</v>
      </c>
      <c r="L28" s="114">
        <f t="shared" si="3"/>
        <v>0</v>
      </c>
      <c r="M28" s="114">
        <f t="shared" si="3"/>
        <v>0</v>
      </c>
      <c r="N28" s="114">
        <f t="shared" si="3"/>
        <v>0</v>
      </c>
      <c r="O28" s="114">
        <f t="shared" si="3"/>
        <v>0</v>
      </c>
      <c r="P28" s="94" t="e">
        <f t="shared" si="3"/>
        <v>#REF!</v>
      </c>
      <c r="Q28" s="94">
        <f t="shared" si="3"/>
        <v>0</v>
      </c>
      <c r="R28" s="50" t="e">
        <f t="shared" si="3"/>
        <v>#REF!</v>
      </c>
      <c r="S28" s="50">
        <f>ostatní!Z28</f>
        <v>2281802.1095699999</v>
      </c>
      <c r="T28" s="50" t="e">
        <f t="shared" si="3"/>
        <v>#REF!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90">
        <v>27</v>
      </c>
      <c r="F29" s="87">
        <f>SKM!P29/1000</f>
        <v>0</v>
      </c>
      <c r="G29" s="81">
        <f>SUKB!P29/1000</f>
        <v>0</v>
      </c>
      <c r="H29" s="81">
        <f>UCT!P29/1000</f>
        <v>0</v>
      </c>
      <c r="I29" s="81">
        <f>SPSSN!P29/1000</f>
        <v>0</v>
      </c>
      <c r="J29" s="81" t="e">
        <f>#REF!/1000</f>
        <v>#REF!</v>
      </c>
      <c r="K29" s="81"/>
      <c r="L29" s="81">
        <f>ÚVT!P29/1000</f>
        <v>0</v>
      </c>
      <c r="M29" s="81">
        <f>CJV!P29/1000</f>
        <v>0</v>
      </c>
      <c r="N29" s="81">
        <f>CZS!P29/1000</f>
        <v>0</v>
      </c>
      <c r="O29" s="106">
        <f>RMU!P29/1000</f>
        <v>0</v>
      </c>
      <c r="P29" s="260" t="e">
        <f t="shared" ref="P29:P45" si="4">SUM(F29:O29)</f>
        <v>#REF!</v>
      </c>
      <c r="Q29" s="181"/>
      <c r="R29" s="65">
        <f>ostatní!Q29</f>
        <v>472895</v>
      </c>
      <c r="S29" s="65">
        <f>ostatní!Z29</f>
        <v>512582</v>
      </c>
      <c r="T29" s="65" t="e">
        <f>(SKM!R29+SUKB!R29+UCT!R29+SPSSN!R29+#REF!+#REF!+ÚVT!R29+CJV!R29+CZS!R29+RMU!R29)/1000</f>
        <v>#REF!</v>
      </c>
      <c r="U29" s="166"/>
      <c r="V29" s="237"/>
    </row>
    <row r="30" spans="1:22" s="14" customFormat="1" ht="11.4" x14ac:dyDescent="0.2">
      <c r="A30" s="11"/>
      <c r="B30" s="18" t="s">
        <v>28</v>
      </c>
      <c r="C30" s="18"/>
      <c r="D30" s="18"/>
      <c r="E30" s="90">
        <v>28</v>
      </c>
      <c r="F30" s="87">
        <f>SKM!P30/1000</f>
        <v>0</v>
      </c>
      <c r="G30" s="81">
        <f>SUKB!P30/1000</f>
        <v>0</v>
      </c>
      <c r="H30" s="81">
        <f>UCT!P30/1000</f>
        <v>0</v>
      </c>
      <c r="I30" s="81">
        <f>SPSSN!P30/1000</f>
        <v>0</v>
      </c>
      <c r="J30" s="81" t="e">
        <f>#REF!/1000</f>
        <v>#REF!</v>
      </c>
      <c r="K30" s="81"/>
      <c r="L30" s="81">
        <f>ÚVT!P30/1000</f>
        <v>0</v>
      </c>
      <c r="M30" s="81">
        <f>CJV!P30/1000</f>
        <v>0</v>
      </c>
      <c r="N30" s="81">
        <f>CZS!P30/1000</f>
        <v>0</v>
      </c>
      <c r="O30" s="106">
        <f>RMU!P30/1000</f>
        <v>0</v>
      </c>
      <c r="P30" s="260" t="e">
        <f t="shared" si="4"/>
        <v>#REF!</v>
      </c>
      <c r="Q30" s="182"/>
      <c r="R30" s="65">
        <f>ostatní!Q30</f>
        <v>0</v>
      </c>
      <c r="S30" s="65">
        <f>ostatní!Z30</f>
        <v>0</v>
      </c>
      <c r="T30" s="65" t="e">
        <f>(SKM!R30+SUKB!R30+UCT!R30+SPSSN!R30+#REF!+#REF!+ÚVT!R30+CJV!R30+CZS!R30+RMU!R30)/1000</f>
        <v>#REF!</v>
      </c>
      <c r="U30" s="166"/>
      <c r="V30" s="237"/>
    </row>
    <row r="31" spans="1:22" s="14" customFormat="1" ht="11.4" x14ac:dyDescent="0.2">
      <c r="A31" s="11"/>
      <c r="B31" s="18" t="s">
        <v>30</v>
      </c>
      <c r="C31" s="18"/>
      <c r="D31" s="18"/>
      <c r="E31" s="90">
        <v>29</v>
      </c>
      <c r="F31" s="87">
        <f>SKM!P31/1000</f>
        <v>0</v>
      </c>
      <c r="G31" s="81">
        <f>SUKB!P31/1000</f>
        <v>0</v>
      </c>
      <c r="H31" s="81">
        <f>UCT!P31/1000</f>
        <v>0</v>
      </c>
      <c r="I31" s="81">
        <f>SPSSN!P31/1000</f>
        <v>0</v>
      </c>
      <c r="J31" s="81" t="e">
        <f>#REF!/1000</f>
        <v>#REF!</v>
      </c>
      <c r="K31" s="81"/>
      <c r="L31" s="81">
        <f>ÚVT!P31/1000</f>
        <v>0</v>
      </c>
      <c r="M31" s="81">
        <f>CJV!P31/1000</f>
        <v>0</v>
      </c>
      <c r="N31" s="81">
        <f>CZS!P31/1000</f>
        <v>0</v>
      </c>
      <c r="O31" s="106">
        <f>RMU!P31/1000</f>
        <v>0</v>
      </c>
      <c r="P31" s="260" t="e">
        <f t="shared" si="4"/>
        <v>#REF!</v>
      </c>
      <c r="Q31" s="182"/>
      <c r="R31" s="65">
        <f>ostatní!Q31</f>
        <v>815</v>
      </c>
      <c r="S31" s="65">
        <f>ostatní!Z31</f>
        <v>31364</v>
      </c>
      <c r="T31" s="65" t="e">
        <f>(SKM!R31+SUKB!R31+UCT!R31+SPSSN!R31+#REF!+#REF!+ÚVT!R31+CJV!R31+CZS!R31+RMU!R31)/1000</f>
        <v>#REF!</v>
      </c>
      <c r="U31" s="166"/>
      <c r="V31" s="237"/>
    </row>
    <row r="32" spans="1:22" s="14" customFormat="1" ht="11.4" x14ac:dyDescent="0.2">
      <c r="A32" s="11"/>
      <c r="B32" s="19" t="s">
        <v>32</v>
      </c>
      <c r="C32" s="20"/>
      <c r="D32" s="20"/>
      <c r="E32" s="91">
        <v>30</v>
      </c>
      <c r="F32" s="87">
        <f>SKM!P32/1000</f>
        <v>0</v>
      </c>
      <c r="G32" s="81">
        <f>SUKB!P32/1000</f>
        <v>0</v>
      </c>
      <c r="H32" s="81">
        <f>UCT!P32/1000</f>
        <v>0</v>
      </c>
      <c r="I32" s="81">
        <f>SPSSN!P32/1000</f>
        <v>0</v>
      </c>
      <c r="J32" s="81" t="e">
        <f>#REF!/1000</f>
        <v>#REF!</v>
      </c>
      <c r="K32" s="81"/>
      <c r="L32" s="81">
        <f>ÚVT!P32/1000</f>
        <v>0</v>
      </c>
      <c r="M32" s="81">
        <f>CJV!P32/1000</f>
        <v>0</v>
      </c>
      <c r="N32" s="81">
        <f>CZS!P32/1000</f>
        <v>0</v>
      </c>
      <c r="O32" s="106">
        <f>RMU!P32/1000</f>
        <v>0</v>
      </c>
      <c r="P32" s="260" t="e">
        <f t="shared" si="4"/>
        <v>#REF!</v>
      </c>
      <c r="Q32" s="182"/>
      <c r="R32" s="65">
        <f>ostatní!Q32</f>
        <v>121131</v>
      </c>
      <c r="S32" s="65">
        <f>ostatní!Z32</f>
        <v>71452</v>
      </c>
      <c r="T32" s="65" t="e">
        <f>(SKM!R32+SUKB!R32+UCT!R32+SPSSN!R32+#REF!+#REF!+ÚVT!R32+CJV!R32+CZS!R32+RMU!R32)/1000</f>
        <v>#REF!</v>
      </c>
      <c r="U32" s="166"/>
      <c r="V32" s="235">
        <f>ostatni!S32</f>
        <v>71452</v>
      </c>
    </row>
    <row r="33" spans="1:22" s="14" customFormat="1" ht="11.4" x14ac:dyDescent="0.2">
      <c r="A33" s="11"/>
      <c r="B33" s="19" t="s">
        <v>34</v>
      </c>
      <c r="C33" s="19"/>
      <c r="D33" s="19"/>
      <c r="E33" s="91">
        <v>31</v>
      </c>
      <c r="F33" s="87" t="e">
        <f>SKM!#REF!/1000</f>
        <v>#REF!</v>
      </c>
      <c r="G33" s="81" t="e">
        <f>SUKB!#REF!/1000</f>
        <v>#REF!</v>
      </c>
      <c r="H33" s="81">
        <f>UCT!P50/1000</f>
        <v>0</v>
      </c>
      <c r="I33" s="81">
        <f>SPSSN!P50/1000</f>
        <v>0</v>
      </c>
      <c r="J33" s="81" t="e">
        <f>#REF!/1000</f>
        <v>#REF!</v>
      </c>
      <c r="K33" s="81"/>
      <c r="L33" s="81">
        <f>ÚVT!P51/1000</f>
        <v>0</v>
      </c>
      <c r="M33" s="81">
        <f>CJV!P50/1000</f>
        <v>0</v>
      </c>
      <c r="N33" s="81">
        <f>CZS!P50/1000</f>
        <v>0</v>
      </c>
      <c r="O33" s="106">
        <f>RMU!P50/1000</f>
        <v>0</v>
      </c>
      <c r="P33" s="260" t="e">
        <f t="shared" si="4"/>
        <v>#REF!</v>
      </c>
      <c r="Q33" s="182"/>
      <c r="R33" s="65" t="e">
        <f>ostatní!#REF!</f>
        <v>#REF!</v>
      </c>
      <c r="S33" s="65" t="e">
        <f>ostatní!#REF!</f>
        <v>#REF!</v>
      </c>
      <c r="T33" s="65" t="e">
        <f>(SKM!#REF!+SUKB!#REF!+UCT!R50+SPSSN!R50+#REF!+#REF!+ÚVT!R51+CJV!R50+CZS!R50+RMU!R50)/1000</f>
        <v>#REF!</v>
      </c>
      <c r="U33" s="166"/>
      <c r="V33" s="237"/>
    </row>
    <row r="34" spans="1:22" s="14" customFormat="1" ht="11.4" x14ac:dyDescent="0.2">
      <c r="A34" s="11"/>
      <c r="B34" s="19" t="s">
        <v>51</v>
      </c>
      <c r="C34" s="19"/>
      <c r="D34" s="19"/>
      <c r="E34" s="91">
        <v>32</v>
      </c>
      <c r="F34" s="87">
        <f>SKM!P33/1000</f>
        <v>0</v>
      </c>
      <c r="G34" s="81">
        <f>SUKB!P33/1000</f>
        <v>0</v>
      </c>
      <c r="H34" s="81">
        <f>UCT!P33/1000</f>
        <v>0</v>
      </c>
      <c r="I34" s="81">
        <f>SPSSN!P33/1000</f>
        <v>0</v>
      </c>
      <c r="J34" s="81" t="e">
        <f>#REF!/1000</f>
        <v>#REF!</v>
      </c>
      <c r="K34" s="81"/>
      <c r="L34" s="81">
        <f>ÚVT!P33/1000</f>
        <v>0</v>
      </c>
      <c r="M34" s="81">
        <f>CJV!P33/1000</f>
        <v>0</v>
      </c>
      <c r="N34" s="81">
        <f>CZS!P33/1000</f>
        <v>0</v>
      </c>
      <c r="O34" s="106">
        <f>RMU!P33/1000</f>
        <v>0</v>
      </c>
      <c r="P34" s="260" t="e">
        <f t="shared" si="4"/>
        <v>#REF!</v>
      </c>
      <c r="Q34" s="182"/>
      <c r="R34" s="65">
        <f>ostatní!Q33</f>
        <v>98308</v>
      </c>
      <c r="S34" s="65">
        <f>ostatní!Z33</f>
        <v>97695</v>
      </c>
      <c r="T34" s="65" t="e">
        <f>(SKM!R33+SUKB!R33+UCT!R33+SPSSN!R33+#REF!+#REF!+ÚVT!R33+CJV!R33+CZS!R33+RMU!R33)/1000</f>
        <v>#REF!</v>
      </c>
      <c r="U34" s="166"/>
      <c r="V34" s="237"/>
    </row>
    <row r="35" spans="1:22" s="14" customFormat="1" ht="11.4" x14ac:dyDescent="0.2">
      <c r="A35" s="11"/>
      <c r="B35" s="19" t="s">
        <v>36</v>
      </c>
      <c r="C35" s="19"/>
      <c r="D35" s="19"/>
      <c r="E35" s="91">
        <v>33</v>
      </c>
      <c r="F35" s="87">
        <f>SKM!P34/1000</f>
        <v>0</v>
      </c>
      <c r="G35" s="81">
        <f>SUKB!P34/1000</f>
        <v>0</v>
      </c>
      <c r="H35" s="81">
        <f>UCT!P34/1000</f>
        <v>0</v>
      </c>
      <c r="I35" s="81">
        <f>SPSSN!P34/1000</f>
        <v>0</v>
      </c>
      <c r="J35" s="81" t="e">
        <f>#REF!/1000</f>
        <v>#REF!</v>
      </c>
      <c r="K35" s="81"/>
      <c r="L35" s="81">
        <f>ÚVT!P34/1000</f>
        <v>0</v>
      </c>
      <c r="M35" s="81">
        <f>CJV!P34/1000</f>
        <v>0</v>
      </c>
      <c r="N35" s="81">
        <f>CZS!P34/1000</f>
        <v>0</v>
      </c>
      <c r="O35" s="106">
        <f>RMU!P34/1000</f>
        <v>0</v>
      </c>
      <c r="P35" s="260" t="e">
        <f t="shared" si="4"/>
        <v>#REF!</v>
      </c>
      <c r="Q35" s="182"/>
      <c r="R35" s="65">
        <f>ostatní!Q34</f>
        <v>425</v>
      </c>
      <c r="S35" s="65">
        <f>ostatní!Z34</f>
        <v>719</v>
      </c>
      <c r="T35" s="65" t="e">
        <f>(SKM!R34+SUKB!R34+UCT!R34+SPSSN!R34+#REF!+#REF!+ÚVT!R34+CJV!R34+CZS!R34+RMU!R34)/1000</f>
        <v>#REF!</v>
      </c>
      <c r="U35" s="166"/>
      <c r="V35" s="237"/>
    </row>
    <row r="36" spans="1:22" s="14" customFormat="1" ht="11.4" x14ac:dyDescent="0.2">
      <c r="A36" s="11"/>
      <c r="B36" s="19" t="s">
        <v>38</v>
      </c>
      <c r="C36" s="19"/>
      <c r="D36" s="19"/>
      <c r="E36" s="91">
        <v>34</v>
      </c>
      <c r="F36" s="87">
        <f>SKM!P35/1000</f>
        <v>0</v>
      </c>
      <c r="G36" s="81">
        <f>SUKB!P35/1000</f>
        <v>0</v>
      </c>
      <c r="H36" s="81">
        <f>UCT!P35/1000</f>
        <v>0</v>
      </c>
      <c r="I36" s="81">
        <f>SPSSN!P35/1000</f>
        <v>0</v>
      </c>
      <c r="J36" s="81" t="e">
        <f>#REF!/1000</f>
        <v>#REF!</v>
      </c>
      <c r="K36" s="81"/>
      <c r="L36" s="81">
        <f>ÚVT!P35/1000</f>
        <v>0</v>
      </c>
      <c r="M36" s="81">
        <f>CJV!P35/1000</f>
        <v>0</v>
      </c>
      <c r="N36" s="81">
        <f>CZS!P35/1000</f>
        <v>0</v>
      </c>
      <c r="O36" s="106">
        <f>RMU!P35/1000</f>
        <v>0</v>
      </c>
      <c r="P36" s="260" t="e">
        <f t="shared" si="4"/>
        <v>#REF!</v>
      </c>
      <c r="Q36" s="182"/>
      <c r="R36" s="65">
        <f>ostatní!Q35</f>
        <v>16738</v>
      </c>
      <c r="S36" s="65">
        <f>ostatní!Z35</f>
        <v>23136.221250000002</v>
      </c>
      <c r="T36" s="65" t="e">
        <f>(SKM!R35+SUKB!R35+UCT!R35+SPSSN!R35+#REF!+#REF!+ÚVT!R35+CJV!R35+CZS!R35+RMU!R35)/1000</f>
        <v>#REF!</v>
      </c>
      <c r="U36" s="166"/>
      <c r="V36" s="237"/>
    </row>
    <row r="37" spans="1:22" s="14" customFormat="1" ht="11.4" x14ac:dyDescent="0.2">
      <c r="A37" s="11"/>
      <c r="B37" s="19" t="s">
        <v>53</v>
      </c>
      <c r="C37" s="19"/>
      <c r="D37" s="19"/>
      <c r="E37" s="91">
        <v>35</v>
      </c>
      <c r="F37" s="87">
        <f>SKM!P36/1000</f>
        <v>0</v>
      </c>
      <c r="G37" s="81">
        <f>SUKB!P36/1000</f>
        <v>0</v>
      </c>
      <c r="H37" s="81">
        <f>UCT!P36/1000</f>
        <v>0</v>
      </c>
      <c r="I37" s="81">
        <f>SPSSN!P36/1000</f>
        <v>0</v>
      </c>
      <c r="J37" s="81" t="e">
        <f>#REF!/1000</f>
        <v>#REF!</v>
      </c>
      <c r="K37" s="81"/>
      <c r="L37" s="81">
        <f>ÚVT!P36/1000</f>
        <v>0</v>
      </c>
      <c r="M37" s="81">
        <f>CJV!P36/1000</f>
        <v>0</v>
      </c>
      <c r="N37" s="81">
        <f>CZS!P36/1000</f>
        <v>0</v>
      </c>
      <c r="O37" s="106">
        <f>RMU!P36/1000</f>
        <v>0</v>
      </c>
      <c r="P37" s="260" t="e">
        <f t="shared" si="4"/>
        <v>#REF!</v>
      </c>
      <c r="Q37" s="182"/>
      <c r="R37" s="65">
        <f>ostatní!Q36</f>
        <v>97157</v>
      </c>
      <c r="S37" s="65">
        <f>ostatní!Z36</f>
        <v>133182.17496999999</v>
      </c>
      <c r="T37" s="65" t="e">
        <f>(SKM!R36+SUKB!R36+UCT!R36+SPSSN!R36+#REF!+#REF!+ÚVT!R36+CJV!R36+CZS!R36+RMU!R36)/1000</f>
        <v>#REF!</v>
      </c>
      <c r="U37" s="166"/>
      <c r="V37" s="237"/>
    </row>
    <row r="38" spans="1:22" s="14" customFormat="1" ht="11.4" x14ac:dyDescent="0.2">
      <c r="A38" s="11"/>
      <c r="B38" s="19" t="s">
        <v>128</v>
      </c>
      <c r="C38" s="19"/>
      <c r="D38" s="19"/>
      <c r="E38" s="91">
        <v>36</v>
      </c>
      <c r="F38" s="87">
        <f>SKM!P37/1000</f>
        <v>0</v>
      </c>
      <c r="G38" s="81">
        <f>SUKB!P37/1000</f>
        <v>0</v>
      </c>
      <c r="H38" s="81">
        <f>UCT!P37/1000</f>
        <v>0</v>
      </c>
      <c r="I38" s="81">
        <f>SPSSN!P37/1000</f>
        <v>0</v>
      </c>
      <c r="J38" s="81" t="e">
        <f>#REF!/1000</f>
        <v>#REF!</v>
      </c>
      <c r="K38" s="81"/>
      <c r="L38" s="81">
        <f>ÚVT!P37/1000</f>
        <v>0</v>
      </c>
      <c r="M38" s="81">
        <f>CJV!P37/1000</f>
        <v>0</v>
      </c>
      <c r="N38" s="81">
        <f>CZS!P37/1000</f>
        <v>0</v>
      </c>
      <c r="O38" s="106">
        <f>RMU!P37/1000</f>
        <v>0</v>
      </c>
      <c r="P38" s="260" t="e">
        <f t="shared" si="4"/>
        <v>#REF!</v>
      </c>
      <c r="Q38" s="182"/>
      <c r="R38" s="65">
        <f>ostatní!Q37</f>
        <v>204528</v>
      </c>
      <c r="S38" s="65">
        <f>ostatní!Z37</f>
        <v>146320.01349000001</v>
      </c>
      <c r="T38" s="65" t="e">
        <f>(SKM!R37+SUKB!R37+UCT!R37+SPSSN!R37+#REF!+#REF!+ÚVT!R37+CJV!R37+CZS!R37+RMU!R37)/1000</f>
        <v>#REF!</v>
      </c>
      <c r="U38" s="166"/>
      <c r="V38" s="237"/>
    </row>
    <row r="39" spans="1:22" s="14" customFormat="1" ht="11.4" x14ac:dyDescent="0.2">
      <c r="A39" s="11"/>
      <c r="B39" s="19" t="s">
        <v>54</v>
      </c>
      <c r="C39" s="19"/>
      <c r="D39" s="19"/>
      <c r="E39" s="91">
        <v>37</v>
      </c>
      <c r="F39" s="87">
        <f>SKM!P39/1000</f>
        <v>0</v>
      </c>
      <c r="G39" s="81">
        <f>SUKB!P39/1000</f>
        <v>0</v>
      </c>
      <c r="H39" s="81">
        <f>UCT!P39/1000</f>
        <v>0</v>
      </c>
      <c r="I39" s="81">
        <f>SPSSN!P39/1000</f>
        <v>0</v>
      </c>
      <c r="J39" s="81" t="e">
        <f>#REF!/1000</f>
        <v>#REF!</v>
      </c>
      <c r="K39" s="81"/>
      <c r="L39" s="81">
        <f>ÚVT!P39/1000</f>
        <v>0</v>
      </c>
      <c r="M39" s="81">
        <f>CJV!P39/1000</f>
        <v>0</v>
      </c>
      <c r="N39" s="81">
        <f>CZS!P39/1000</f>
        <v>0</v>
      </c>
      <c r="O39" s="106">
        <f>RMU!P39/1000</f>
        <v>0</v>
      </c>
      <c r="P39" s="260" t="e">
        <f t="shared" si="4"/>
        <v>#REF!</v>
      </c>
      <c r="Q39" s="182"/>
      <c r="R39" s="65" t="e">
        <f>ostatní!#REF!</f>
        <v>#REF!</v>
      </c>
      <c r="S39" s="65" t="e">
        <f>ostatní!#REF!</f>
        <v>#REF!</v>
      </c>
      <c r="T39" s="65" t="e">
        <f>(SKM!R39+SUKB!R39+UCT!R39+SPSSN!R39+#REF!+#REF!+ÚVT!R39+CJV!R39+CZS!R39+RMU!R39)/1000</f>
        <v>#REF!</v>
      </c>
      <c r="U39" s="166"/>
      <c r="V39" s="237"/>
    </row>
    <row r="40" spans="1:22" s="14" customFormat="1" ht="11.4" x14ac:dyDescent="0.2">
      <c r="A40" s="11"/>
      <c r="B40" s="19" t="s">
        <v>55</v>
      </c>
      <c r="C40" s="19"/>
      <c r="D40" s="19"/>
      <c r="E40" s="91">
        <v>38</v>
      </c>
      <c r="F40" s="87">
        <f>SKM!P38/1000</f>
        <v>0</v>
      </c>
      <c r="G40" s="81">
        <f>SUKB!P38/1000</f>
        <v>0</v>
      </c>
      <c r="H40" s="81">
        <f>UCT!P38/1000</f>
        <v>0</v>
      </c>
      <c r="I40" s="81">
        <f>SPSSN!P38/1000</f>
        <v>0</v>
      </c>
      <c r="J40" s="81" t="e">
        <f>#REF!/1000</f>
        <v>#REF!</v>
      </c>
      <c r="K40" s="81"/>
      <c r="L40" s="81">
        <f>ÚVT!P38/1000</f>
        <v>0</v>
      </c>
      <c r="M40" s="81">
        <f>CJV!P38/1000</f>
        <v>0</v>
      </c>
      <c r="N40" s="81">
        <f>CZS!P38/1000</f>
        <v>0</v>
      </c>
      <c r="O40" s="106">
        <f>RMU!P38/1000</f>
        <v>0</v>
      </c>
      <c r="P40" s="260" t="e">
        <f t="shared" si="4"/>
        <v>#REF!</v>
      </c>
      <c r="Q40" s="182"/>
      <c r="R40" s="65">
        <f>ostatní!Q38</f>
        <v>267918.09999999998</v>
      </c>
      <c r="S40" s="65">
        <f>ostatní!Z38</f>
        <v>333056.54687000002</v>
      </c>
      <c r="T40" s="65" t="e">
        <f>(SKM!R38+SUKB!R38+UCT!R38+SPSSN!R38+#REF!+#REF!+ÚVT!R38+CJV!R38+CZS!R38+RMU!R38)/1000</f>
        <v>#REF!</v>
      </c>
      <c r="U40" s="166"/>
      <c r="V40" s="237"/>
    </row>
    <row r="41" spans="1:22" s="14" customFormat="1" ht="11.4" x14ac:dyDescent="0.2">
      <c r="A41" s="11"/>
      <c r="B41" s="19" t="s">
        <v>136</v>
      </c>
      <c r="C41" s="19"/>
      <c r="D41" s="19"/>
      <c r="E41" s="91">
        <v>39</v>
      </c>
      <c r="F41" s="87" t="e">
        <f>SKM!#REF!/1000</f>
        <v>#REF!</v>
      </c>
      <c r="G41" s="81" t="e">
        <f>SUKB!#REF!/1000</f>
        <v>#REF!</v>
      </c>
      <c r="H41" s="81">
        <f>UCT!P51/1000</f>
        <v>0</v>
      </c>
      <c r="I41" s="81">
        <f>SPSSN!P51/1000</f>
        <v>0</v>
      </c>
      <c r="J41" s="81" t="e">
        <f>#REF!/1000</f>
        <v>#REF!</v>
      </c>
      <c r="K41" s="81"/>
      <c r="L41" s="81">
        <f>ÚVT!P52/1000</f>
        <v>0</v>
      </c>
      <c r="M41" s="81">
        <f>CJV!P51/1000</f>
        <v>0</v>
      </c>
      <c r="N41" s="81">
        <f>CZS!P51/1000</f>
        <v>0</v>
      </c>
      <c r="O41" s="106">
        <f>RMU!P51/1000</f>
        <v>0</v>
      </c>
      <c r="P41" s="260" t="e">
        <f t="shared" si="4"/>
        <v>#REF!</v>
      </c>
      <c r="Q41" s="182"/>
      <c r="R41" s="65">
        <f>ostatní!Q39</f>
        <v>143458.5</v>
      </c>
      <c r="S41" s="65">
        <f>ostatní!Z39</f>
        <v>202917.98313000001</v>
      </c>
      <c r="T41" s="65" t="e">
        <f>(SKM!#REF!+SUKB!#REF!+UCT!R51+SPSSN!R51+#REF!+#REF!+ÚVT!R52+CJV!R51+CZS!R51+RMU!R51)/1000</f>
        <v>#REF!</v>
      </c>
      <c r="U41" s="166"/>
      <c r="V41" s="237"/>
    </row>
    <row r="42" spans="1:22" s="14" customFormat="1" ht="11.4" x14ac:dyDescent="0.2">
      <c r="A42" s="11"/>
      <c r="B42" s="19" t="s">
        <v>56</v>
      </c>
      <c r="C42" s="19"/>
      <c r="D42" s="19"/>
      <c r="E42" s="91">
        <v>40</v>
      </c>
      <c r="F42" s="87">
        <f>SKM!P40/1000</f>
        <v>0</v>
      </c>
      <c r="G42" s="81">
        <f>SUKB!P40/1000</f>
        <v>0</v>
      </c>
      <c r="H42" s="81">
        <f>UCT!P40/1000</f>
        <v>0</v>
      </c>
      <c r="I42" s="81">
        <f>SPSSN!P40/1000</f>
        <v>0</v>
      </c>
      <c r="J42" s="81" t="e">
        <f>#REF!/1000</f>
        <v>#REF!</v>
      </c>
      <c r="K42" s="81"/>
      <c r="L42" s="81">
        <f>ÚVT!P40/1000</f>
        <v>0</v>
      </c>
      <c r="M42" s="81">
        <f>CJV!P40/1000</f>
        <v>0</v>
      </c>
      <c r="N42" s="81">
        <f>CZS!P40/1000</f>
        <v>0</v>
      </c>
      <c r="O42" s="106">
        <f>RMU!P40/1000</f>
        <v>0</v>
      </c>
      <c r="P42" s="260" t="e">
        <f t="shared" si="4"/>
        <v>#REF!</v>
      </c>
      <c r="Q42" s="182"/>
      <c r="R42" s="65">
        <f>ostatní!Q40</f>
        <v>95457.8</v>
      </c>
      <c r="S42" s="65">
        <f>ostatní!Z40</f>
        <v>104918.74176999999</v>
      </c>
      <c r="T42" s="65" t="e">
        <f>(SKM!R40+SUKB!R40+UCT!R40+SPSSN!R40+#REF!+#REF!+ÚVT!R40+CJV!R40+CZS!R40+RMU!R40)/1000</f>
        <v>#REF!</v>
      </c>
      <c r="U42" s="166"/>
      <c r="V42" s="237"/>
    </row>
    <row r="43" spans="1:22" s="14" customFormat="1" ht="11.4" x14ac:dyDescent="0.2">
      <c r="A43" s="11"/>
      <c r="B43" s="19" t="s">
        <v>57</v>
      </c>
      <c r="C43" s="19"/>
      <c r="D43" s="19"/>
      <c r="E43" s="91">
        <v>41</v>
      </c>
      <c r="F43" s="87">
        <f>SKM!P41/1000</f>
        <v>0</v>
      </c>
      <c r="G43" s="81">
        <f>SUKB!P41/1000</f>
        <v>0</v>
      </c>
      <c r="H43" s="81">
        <f>UCT!P41/1000</f>
        <v>0</v>
      </c>
      <c r="I43" s="81">
        <f>SPSSN!P41/1000</f>
        <v>0</v>
      </c>
      <c r="J43" s="81" t="e">
        <f>#REF!/1000</f>
        <v>#REF!</v>
      </c>
      <c r="K43" s="81"/>
      <c r="L43" s="81">
        <f>ÚVT!P41/1000</f>
        <v>0</v>
      </c>
      <c r="M43" s="81">
        <f>CJV!P41/1000</f>
        <v>0</v>
      </c>
      <c r="N43" s="81">
        <f>CZS!P41/1000</f>
        <v>0</v>
      </c>
      <c r="O43" s="106">
        <f>RMU!P41/1000</f>
        <v>0</v>
      </c>
      <c r="P43" s="260" t="e">
        <f t="shared" si="4"/>
        <v>#REF!</v>
      </c>
      <c r="Q43" s="182"/>
      <c r="R43" s="65">
        <f>ostatní!Q41</f>
        <v>449550</v>
      </c>
      <c r="S43" s="65">
        <f>ostatní!Z41</f>
        <v>468109.65031000006</v>
      </c>
      <c r="T43" s="65" t="e">
        <f>(SKM!R41+SUKB!R41+UCT!R41+SPSSN!R41+#REF!+#REF!+ÚVT!R41+CJV!R41+CZS!R41+RMU!R41)/1000</f>
        <v>#REF!</v>
      </c>
      <c r="U43" s="166"/>
      <c r="V43" s="237"/>
    </row>
    <row r="44" spans="1:22" s="14" customFormat="1" ht="11.4" x14ac:dyDescent="0.2">
      <c r="A44" s="11"/>
      <c r="B44" s="19" t="s">
        <v>58</v>
      </c>
      <c r="C44" s="19"/>
      <c r="D44" s="19"/>
      <c r="E44" s="91">
        <v>42</v>
      </c>
      <c r="F44" s="87">
        <f>SKM!P42/1000</f>
        <v>0</v>
      </c>
      <c r="G44" s="81">
        <f>SUKB!P42/1000</f>
        <v>0</v>
      </c>
      <c r="H44" s="81">
        <f>UCT!P42/1000</f>
        <v>0</v>
      </c>
      <c r="I44" s="81">
        <f>SPSSN!P42/1000</f>
        <v>0</v>
      </c>
      <c r="J44" s="81" t="e">
        <f>#REF!/1000</f>
        <v>#REF!</v>
      </c>
      <c r="K44" s="81"/>
      <c r="L44" s="81">
        <f>ÚVT!P42/1000</f>
        <v>0</v>
      </c>
      <c r="M44" s="81">
        <f>CJV!P42/1000</f>
        <v>0</v>
      </c>
      <c r="N44" s="81">
        <f>CZS!P42/1000</f>
        <v>0</v>
      </c>
      <c r="O44" s="106">
        <f>RMU!P42/1000</f>
        <v>0</v>
      </c>
      <c r="P44" s="260" t="e">
        <f t="shared" si="4"/>
        <v>#REF!</v>
      </c>
      <c r="Q44" s="182"/>
      <c r="R44" s="65">
        <f>ostatní!Q42</f>
        <v>172007</v>
      </c>
      <c r="S44" s="65">
        <f>ostatní!Z42</f>
        <v>46871.339379999998</v>
      </c>
      <c r="T44" s="65" t="e">
        <f>(SKM!R42+SUKB!R42+UCT!R42+SPSSN!R42+#REF!+#REF!+ÚVT!R42+CJV!R42+CZS!R42+RMU!R42)/1000</f>
        <v>#REF!</v>
      </c>
      <c r="U44" s="166"/>
      <c r="V44" s="237"/>
    </row>
    <row r="45" spans="1:22" s="14" customFormat="1" ht="11.4" x14ac:dyDescent="0.2">
      <c r="A45" s="24"/>
      <c r="B45" s="25" t="s">
        <v>46</v>
      </c>
      <c r="C45" s="25"/>
      <c r="D45" s="25"/>
      <c r="E45" s="92">
        <v>43</v>
      </c>
      <c r="F45" s="88">
        <f>SKM!P43/1000</f>
        <v>0</v>
      </c>
      <c r="G45" s="115">
        <f>SUKB!P43/1000</f>
        <v>0</v>
      </c>
      <c r="H45" s="115">
        <f>UCT!P43/1000</f>
        <v>0</v>
      </c>
      <c r="I45" s="115">
        <f>SPSSN!P43/1000</f>
        <v>0</v>
      </c>
      <c r="J45" s="115" t="e">
        <f>#REF!/1000</f>
        <v>#REF!</v>
      </c>
      <c r="K45" s="115"/>
      <c r="L45" s="115">
        <f>ÚVT!P43/1000</f>
        <v>0</v>
      </c>
      <c r="M45" s="115">
        <f>CJV!P43/1000</f>
        <v>0</v>
      </c>
      <c r="N45" s="115">
        <f>CZS!P43/1000</f>
        <v>0</v>
      </c>
      <c r="O45" s="89">
        <f>RMU!P43/1000</f>
        <v>0</v>
      </c>
      <c r="P45" s="261" t="e">
        <f t="shared" si="4"/>
        <v>#REF!</v>
      </c>
      <c r="Q45" s="183"/>
      <c r="R45" s="67">
        <f>ostatní!Q43</f>
        <v>69990</v>
      </c>
      <c r="S45" s="67">
        <f>ostatní!Z43</f>
        <v>109477.4384</v>
      </c>
      <c r="T45" s="67" t="e">
        <f>(SKM!R43+SUKB!R43+UCT!R43+SPSSN!R43+#REF!+#REF!+ÚVT!R43+CJV!R43+CZS!R43+RMU!R43)/1000</f>
        <v>#REF!</v>
      </c>
      <c r="U45" s="166"/>
      <c r="V45" s="237"/>
    </row>
    <row r="46" spans="1:22" s="14" customFormat="1" ht="12" thickBot="1" x14ac:dyDescent="0.25">
      <c r="A46" s="27" t="s">
        <v>59</v>
      </c>
      <c r="B46" s="28"/>
      <c r="C46" s="28"/>
      <c r="D46" s="28"/>
      <c r="E46" s="90">
        <v>44</v>
      </c>
      <c r="F46" s="100">
        <f>F29+F34+F38+F43+F44+F45-F4-F27</f>
        <v>0</v>
      </c>
      <c r="G46" s="116">
        <f>G29+G34+G38+G43+G44+G45-G4-G27</f>
        <v>0</v>
      </c>
      <c r="H46" s="116">
        <f>H29+H34+H38+H43+H44+H45-H4-H27</f>
        <v>0</v>
      </c>
      <c r="I46" s="116">
        <f>I29+I34+I38+I43+I44+I45-I4-I27</f>
        <v>0</v>
      </c>
      <c r="J46" s="116" t="e">
        <f>J29+J34+J38+J43+J44+J45-J4-J27</f>
        <v>#REF!</v>
      </c>
      <c r="K46" s="116"/>
      <c r="L46" s="116">
        <f>L29+L34+L38+L43+L44+L45-L4-L27</f>
        <v>0</v>
      </c>
      <c r="M46" s="116">
        <f>M29+M34+M38+M43+M44+M45-M4-M27</f>
        <v>0</v>
      </c>
      <c r="N46" s="116">
        <f>N29+N34+N38+N43+N44+N45-N4-N27</f>
        <v>0</v>
      </c>
      <c r="O46" s="108">
        <f>O29+O34+O38+O43+O44+O45-O4-O27</f>
        <v>0</v>
      </c>
      <c r="P46" s="262" t="e">
        <f>P29+P34+P38+P43+P44+P45-P4-P27</f>
        <v>#REF!</v>
      </c>
      <c r="Q46" s="69">
        <f>Q29+Q34+Q38+Q43+Q44+Q45+-Q4-Q27</f>
        <v>0</v>
      </c>
      <c r="R46" s="67">
        <f>ostatní!Q44</f>
        <v>15406.285942999879</v>
      </c>
      <c r="S46" s="67">
        <f>ostatní!Z44</f>
        <v>50004.102120000622</v>
      </c>
      <c r="T46" s="59" t="e">
        <f>(SKM!R44+SUKB!R44+UCT!R44+SPSSN!R44+#REF!+#REF!+ÚVT!R44+CJV!R44+CZS!R44+RMU!R44)/1000</f>
        <v>#REF!</v>
      </c>
      <c r="U46" s="166"/>
      <c r="V46" s="237"/>
    </row>
    <row r="47" spans="1:22" ht="13.8" thickBot="1" x14ac:dyDescent="0.3">
      <c r="A47" s="22" t="s">
        <v>60</v>
      </c>
      <c r="B47" s="23"/>
      <c r="C47" s="23"/>
      <c r="D47" s="23"/>
      <c r="E47" s="93">
        <v>45</v>
      </c>
      <c r="F47" s="99" t="e">
        <f t="shared" ref="F47:T47" si="5">F28-F3</f>
        <v>#REF!</v>
      </c>
      <c r="G47" s="114" t="e">
        <f t="shared" si="5"/>
        <v>#REF!</v>
      </c>
      <c r="H47" s="114" t="e">
        <f t="shared" si="5"/>
        <v>#REF!</v>
      </c>
      <c r="I47" s="114" t="e">
        <f t="shared" si="5"/>
        <v>#REF!</v>
      </c>
      <c r="J47" s="114" t="e">
        <f t="shared" si="5"/>
        <v>#REF!</v>
      </c>
      <c r="K47" s="114">
        <f t="shared" si="5"/>
        <v>0</v>
      </c>
      <c r="L47" s="114" t="e">
        <f t="shared" si="5"/>
        <v>#REF!</v>
      </c>
      <c r="M47" s="114" t="e">
        <f t="shared" si="5"/>
        <v>#REF!</v>
      </c>
      <c r="N47" s="114" t="e">
        <f t="shared" si="5"/>
        <v>#REF!</v>
      </c>
      <c r="O47" s="107" t="e">
        <f t="shared" si="5"/>
        <v>#REF!</v>
      </c>
      <c r="P47" s="94" t="e">
        <f t="shared" si="5"/>
        <v>#REF!</v>
      </c>
      <c r="Q47" s="47">
        <f t="shared" si="5"/>
        <v>0</v>
      </c>
      <c r="R47" s="50" t="e">
        <f t="shared" si="5"/>
        <v>#REF!</v>
      </c>
      <c r="S47" s="50" t="e">
        <f t="shared" si="5"/>
        <v>#REF!</v>
      </c>
      <c r="T47" s="50" t="e">
        <f t="shared" si="5"/>
        <v>#REF!</v>
      </c>
    </row>
    <row r="48" spans="1:22" ht="9" customHeight="1" x14ac:dyDescent="0.25">
      <c r="A48" s="29"/>
      <c r="B48" s="29"/>
      <c r="C48" s="29"/>
      <c r="D48" s="29"/>
      <c r="E48" s="30"/>
    </row>
    <row r="49" spans="1:22" ht="11.25" customHeight="1" x14ac:dyDescent="0.25">
      <c r="A49" s="29"/>
      <c r="B49" s="29"/>
      <c r="C49" s="29"/>
      <c r="D49" s="29"/>
      <c r="E49" s="30"/>
      <c r="O49" s="154" t="s">
        <v>124</v>
      </c>
      <c r="P49" s="284" t="e">
        <f>ostatni!#REF!/1000</f>
        <v>#REF!</v>
      </c>
      <c r="S49" s="153" t="e">
        <f>ostatni!#REF!/1000</f>
        <v>#REF!</v>
      </c>
    </row>
    <row r="50" spans="1:22" ht="9" customHeight="1" x14ac:dyDescent="0.25">
      <c r="A50" s="29"/>
      <c r="B50" s="29"/>
      <c r="C50" s="29"/>
      <c r="D50" s="29"/>
      <c r="E50" s="30"/>
    </row>
    <row r="51" spans="1:22" s="29" customFormat="1" ht="10.199999999999999" x14ac:dyDescent="0.2">
      <c r="A51" s="1622" t="s">
        <v>85</v>
      </c>
      <c r="B51" s="1623"/>
      <c r="C51" s="1623"/>
      <c r="D51" s="1623"/>
      <c r="E51" s="1623"/>
      <c r="F51" s="34" t="e">
        <f>SKM!#REF!/1000</f>
        <v>#REF!</v>
      </c>
      <c r="G51" s="34" t="e">
        <f>SUKB!#REF!/1000</f>
        <v>#REF!</v>
      </c>
      <c r="H51" s="34" t="e">
        <f>UCT!#REF!/1000</f>
        <v>#REF!</v>
      </c>
      <c r="I51" s="34" t="e">
        <f>SPSSN!#REF!/1000</f>
        <v>#REF!</v>
      </c>
      <c r="J51" s="34" t="e">
        <f>#REF!/1000</f>
        <v>#REF!</v>
      </c>
      <c r="K51" s="34"/>
      <c r="L51" s="34" t="e">
        <f>ÚVT!#REF!/1000</f>
        <v>#REF!</v>
      </c>
      <c r="M51" s="34" t="e">
        <f>CJV!#REF!/1000</f>
        <v>#REF!</v>
      </c>
      <c r="N51" s="34" t="e">
        <f>CZS!#REF!</f>
        <v>#REF!</v>
      </c>
      <c r="O51" s="34" t="e">
        <f>RMU!#REF!/1000</f>
        <v>#REF!</v>
      </c>
      <c r="P51" s="265" t="e">
        <f>ostatni!#REF!/1000</f>
        <v>#REF!</v>
      </c>
      <c r="Q51" s="34"/>
      <c r="R51" s="149"/>
      <c r="S51" s="149"/>
      <c r="T51" s="239"/>
      <c r="U51" s="166"/>
      <c r="V51" s="239"/>
    </row>
    <row r="52" spans="1:22" s="29" customFormat="1" ht="10.199999999999999" x14ac:dyDescent="0.2">
      <c r="A52" s="1623"/>
      <c r="B52" s="1623"/>
      <c r="C52" s="1623"/>
      <c r="D52" s="1623"/>
      <c r="E52" s="1623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263"/>
      <c r="R52" s="34"/>
      <c r="S52" s="34"/>
      <c r="T52" s="239"/>
      <c r="U52" s="166"/>
      <c r="V52" s="239"/>
    </row>
    <row r="53" spans="1:22" s="29" customFormat="1" ht="10.199999999999999" hidden="1" x14ac:dyDescent="0.2">
      <c r="A53" s="31" t="s">
        <v>63</v>
      </c>
      <c r="B53" s="29" t="s">
        <v>137</v>
      </c>
      <c r="E53" s="30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263"/>
      <c r="R53" s="34"/>
      <c r="S53" s="34"/>
      <c r="T53" s="239"/>
      <c r="U53" s="166"/>
      <c r="V53" s="239"/>
    </row>
    <row r="54" spans="1:22" s="29" customFormat="1" ht="10.199999999999999" hidden="1" x14ac:dyDescent="0.2">
      <c r="A54" s="31" t="s">
        <v>64</v>
      </c>
      <c r="E54" s="30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263"/>
      <c r="R54" s="34"/>
      <c r="S54" s="34"/>
      <c r="T54" s="239"/>
      <c r="U54" s="166"/>
      <c r="V54" s="239"/>
    </row>
    <row r="55" spans="1:22" s="31" customFormat="1" ht="10.199999999999999" hidden="1" x14ac:dyDescent="0.2">
      <c r="A55" s="31" t="s">
        <v>66</v>
      </c>
      <c r="E55" s="32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266"/>
      <c r="R55" s="46"/>
      <c r="S55" s="46"/>
      <c r="T55" s="239"/>
      <c r="U55" s="166"/>
      <c r="V55" s="239"/>
    </row>
    <row r="56" spans="1:22" s="31" customFormat="1" ht="10.199999999999999" hidden="1" x14ac:dyDescent="0.2">
      <c r="A56" s="31" t="s">
        <v>67</v>
      </c>
      <c r="E56" s="32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266"/>
      <c r="R56" s="46"/>
      <c r="S56" s="46"/>
      <c r="T56" s="239"/>
      <c r="U56" s="166"/>
      <c r="V56" s="239"/>
    </row>
    <row r="57" spans="1:22" s="31" customFormat="1" ht="10.199999999999999" hidden="1" x14ac:dyDescent="0.2">
      <c r="A57" s="31" t="s">
        <v>68</v>
      </c>
      <c r="E57" s="32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266"/>
      <c r="R57" s="46"/>
      <c r="S57" s="46"/>
      <c r="T57" s="239"/>
      <c r="U57" s="166"/>
      <c r="V57" s="239"/>
    </row>
    <row r="58" spans="1:22" s="29" customFormat="1" ht="10.199999999999999" x14ac:dyDescent="0.2">
      <c r="A58" s="31"/>
      <c r="B58" s="31"/>
      <c r="C58" s="31"/>
      <c r="D58" s="31"/>
      <c r="E58" s="30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263"/>
      <c r="R58" s="34"/>
      <c r="S58" s="34"/>
      <c r="T58" s="239"/>
      <c r="U58" s="166"/>
      <c r="V58" s="239"/>
    </row>
    <row r="59" spans="1:22" s="34" customFormat="1" ht="10.8" thickBot="1" x14ac:dyDescent="0.25">
      <c r="A59" s="31"/>
      <c r="B59" s="31"/>
      <c r="C59" s="31"/>
      <c r="D59" s="31"/>
      <c r="E59" s="33"/>
      <c r="P59" s="263"/>
      <c r="R59" s="166"/>
      <c r="S59" s="166"/>
      <c r="T59" s="166"/>
      <c r="U59" s="166"/>
      <c r="V59" s="166"/>
    </row>
    <row r="60" spans="1:22" s="34" customFormat="1" x14ac:dyDescent="0.25">
      <c r="A60" s="344" t="s">
        <v>137</v>
      </c>
      <c r="B60" s="345"/>
      <c r="C60" s="346"/>
      <c r="D60" s="347"/>
      <c r="E60" s="35"/>
      <c r="F60" s="349" t="e">
        <f>SKM!#REF!/1000</f>
        <v>#REF!</v>
      </c>
      <c r="G60" s="350">
        <f>SUKB!P57/1000</f>
        <v>0</v>
      </c>
      <c r="H60" s="350">
        <f>UCT!P49/1000</f>
        <v>0</v>
      </c>
      <c r="I60" s="350">
        <f>SPSSN!P58/1000</f>
        <v>0</v>
      </c>
      <c r="J60" s="350" t="e">
        <f>#REF!/1000</f>
        <v>#REF!</v>
      </c>
      <c r="K60" s="350"/>
      <c r="L60" s="350" t="e">
        <f>ÚVT!#REF!/1000</f>
        <v>#REF!</v>
      </c>
      <c r="M60" s="350">
        <f>CJV!P55/1000</f>
        <v>0</v>
      </c>
      <c r="N60" s="350">
        <f>CZS!P58/1000</f>
        <v>0</v>
      </c>
      <c r="O60" s="350" t="e">
        <f>RMU!#REF!/1000</f>
        <v>#REF!</v>
      </c>
      <c r="P60" s="355" t="e">
        <f>SUM(F60:O60)</f>
        <v>#REF!</v>
      </c>
      <c r="Q60" s="352"/>
      <c r="R60" s="166"/>
      <c r="S60" s="166"/>
      <c r="T60" s="166"/>
      <c r="U60" s="166"/>
      <c r="V60" s="166"/>
    </row>
    <row r="61" spans="1:22" s="34" customFormat="1" x14ac:dyDescent="0.25">
      <c r="A61" s="348" t="s">
        <v>138</v>
      </c>
      <c r="B61" s="345"/>
      <c r="C61" s="346"/>
      <c r="D61" s="347"/>
      <c r="E61" s="35"/>
      <c r="F61" s="351" t="e">
        <f>SKM!#REF!/1000</f>
        <v>#REF!</v>
      </c>
      <c r="G61" s="295" t="e">
        <f>SUKB!P58/1000</f>
        <v>#REF!</v>
      </c>
      <c r="H61" s="295">
        <f>UCT!P52/1000</f>
        <v>0</v>
      </c>
      <c r="I61" s="295">
        <f>SPSSN!P59/1000</f>
        <v>0</v>
      </c>
      <c r="J61" s="295" t="e">
        <f>#REF!/1000</f>
        <v>#REF!</v>
      </c>
      <c r="K61" s="295"/>
      <c r="L61" s="295" t="e">
        <f>ÚVT!#REF!/1000</f>
        <v>#REF!</v>
      </c>
      <c r="M61" s="295">
        <f>CJV!P56/1000</f>
        <v>0</v>
      </c>
      <c r="N61" s="295">
        <f>CZS!P59/1000</f>
        <v>0</v>
      </c>
      <c r="O61" s="295" t="e">
        <f>RMU!#REF!/1000</f>
        <v>#REF!</v>
      </c>
      <c r="P61" s="356" t="e">
        <f>SUM(F61:O61)</f>
        <v>#REF!</v>
      </c>
      <c r="Q61" s="353"/>
      <c r="R61" s="166"/>
      <c r="S61" s="166"/>
      <c r="T61" s="166"/>
      <c r="U61" s="166"/>
      <c r="V61" s="166"/>
    </row>
    <row r="62" spans="1:22" x14ac:dyDescent="0.25">
      <c r="A62" s="348" t="s">
        <v>139</v>
      </c>
      <c r="B62" s="346"/>
      <c r="C62" s="346"/>
      <c r="D62" s="347"/>
      <c r="F62" s="351" t="e">
        <f>SKM!#REF!/1000</f>
        <v>#REF!</v>
      </c>
      <c r="G62" s="295" t="e">
        <f>SUKB!P59/1000</f>
        <v>#REF!</v>
      </c>
      <c r="H62" s="295">
        <f>UCT!P53/1000</f>
        <v>0</v>
      </c>
      <c r="I62" s="295">
        <f>SPSSN!P60/1000</f>
        <v>0</v>
      </c>
      <c r="J62" s="295" t="e">
        <f>#REF!/1000</f>
        <v>#REF!</v>
      </c>
      <c r="K62" s="295"/>
      <c r="L62" s="295" t="e">
        <f>ÚVT!#REF!/1000</f>
        <v>#REF!</v>
      </c>
      <c r="M62" s="295">
        <f>CJV!P57/1000</f>
        <v>0</v>
      </c>
      <c r="N62" s="295">
        <f>CZS!P60/1000</f>
        <v>0</v>
      </c>
      <c r="O62" s="295" t="e">
        <f>RMU!#REF!/1000</f>
        <v>#REF!</v>
      </c>
      <c r="P62" s="356" t="e">
        <f>SUM(F62:O62)</f>
        <v>#REF!</v>
      </c>
      <c r="Q62" s="353"/>
      <c r="R62" s="166"/>
      <c r="S62" s="166"/>
      <c r="T62" s="166"/>
      <c r="V62" s="166"/>
    </row>
    <row r="63" spans="1:22" x14ac:dyDescent="0.25">
      <c r="A63" s="348" t="s">
        <v>142</v>
      </c>
      <c r="B63" s="346"/>
      <c r="C63" s="346"/>
      <c r="D63" s="347"/>
      <c r="F63" s="351" t="e">
        <f>SKM!#REF!/1000</f>
        <v>#REF!</v>
      </c>
      <c r="G63" s="295">
        <f>SUKB!P60/1000</f>
        <v>0</v>
      </c>
      <c r="H63" s="295">
        <f>UCT!P54/1000</f>
        <v>0</v>
      </c>
      <c r="I63" s="295">
        <f>SPSSN!P61/1000</f>
        <v>0</v>
      </c>
      <c r="J63" s="295" t="e">
        <f>#REF!/1000</f>
        <v>#REF!</v>
      </c>
      <c r="K63" s="295"/>
      <c r="L63" s="295" t="e">
        <f>ÚVT!#REF!/1000</f>
        <v>#REF!</v>
      </c>
      <c r="M63" s="295">
        <f>CJV!P58/1000</f>
        <v>0</v>
      </c>
      <c r="N63" s="295">
        <f>CZS!P61/1000</f>
        <v>0</v>
      </c>
      <c r="O63" s="295" t="e">
        <f>RMU!#REF!/1000</f>
        <v>#REF!</v>
      </c>
      <c r="P63" s="356" t="e">
        <f>SUM(F63:O63)</f>
        <v>#REF!</v>
      </c>
      <c r="Q63" s="353"/>
      <c r="R63" s="166"/>
      <c r="S63" s="166"/>
      <c r="T63" s="166"/>
      <c r="V63" s="166"/>
    </row>
    <row r="64" spans="1:22" ht="13.8" thickBot="1" x14ac:dyDescent="0.3">
      <c r="A64" s="357" t="s">
        <v>141</v>
      </c>
      <c r="B64" s="358"/>
      <c r="C64" s="358"/>
      <c r="D64" s="359"/>
      <c r="F64" s="360" t="e">
        <f>SKM!#REF!/1000</f>
        <v>#REF!</v>
      </c>
      <c r="G64" s="361">
        <f>SUKB!P61/1000</f>
        <v>0</v>
      </c>
      <c r="H64" s="361">
        <f>UCT!P55/1000</f>
        <v>0</v>
      </c>
      <c r="I64" s="361">
        <f>SPSSN!P62/1000</f>
        <v>0</v>
      </c>
      <c r="J64" s="361" t="e">
        <f>#REF!/1000</f>
        <v>#REF!</v>
      </c>
      <c r="K64" s="361"/>
      <c r="L64" s="361" t="e">
        <f>ÚVT!#REF!/1000</f>
        <v>#REF!</v>
      </c>
      <c r="M64" s="361">
        <f>CJV!P59/1000</f>
        <v>0</v>
      </c>
      <c r="N64" s="361">
        <f>CZS!P62/1000</f>
        <v>0</v>
      </c>
      <c r="O64" s="361" t="e">
        <f>RMU!#REF!/1000</f>
        <v>#REF!</v>
      </c>
      <c r="P64" s="362" t="e">
        <f>SUM(F64:O64)</f>
        <v>#REF!</v>
      </c>
      <c r="Q64" s="354"/>
      <c r="R64" s="166"/>
      <c r="S64" s="166"/>
      <c r="T64" s="166"/>
      <c r="V64" s="166"/>
    </row>
    <row r="65" spans="1:22" x14ac:dyDescent="0.25">
      <c r="A65" s="29" t="s">
        <v>143</v>
      </c>
      <c r="F65" s="153" t="e">
        <f>F47-F64</f>
        <v>#REF!</v>
      </c>
      <c r="G65" s="153" t="e">
        <f t="shared" ref="G65:P65" si="6">G47-G64</f>
        <v>#REF!</v>
      </c>
      <c r="H65" s="153" t="e">
        <f t="shared" si="6"/>
        <v>#REF!</v>
      </c>
      <c r="I65" s="153" t="e">
        <f t="shared" si="6"/>
        <v>#REF!</v>
      </c>
      <c r="J65" s="153" t="e">
        <f t="shared" si="6"/>
        <v>#REF!</v>
      </c>
      <c r="K65" s="153">
        <f t="shared" si="6"/>
        <v>0</v>
      </c>
      <c r="L65" s="153" t="e">
        <f t="shared" si="6"/>
        <v>#REF!</v>
      </c>
      <c r="M65" s="153" t="e">
        <f t="shared" si="6"/>
        <v>#REF!</v>
      </c>
      <c r="N65" s="153" t="e">
        <f t="shared" si="6"/>
        <v>#REF!</v>
      </c>
      <c r="O65" s="153" t="e">
        <f t="shared" si="6"/>
        <v>#REF!</v>
      </c>
      <c r="P65" s="153" t="e">
        <f t="shared" si="6"/>
        <v>#REF!</v>
      </c>
      <c r="R65" s="166"/>
      <c r="S65" s="166"/>
      <c r="T65" s="166"/>
      <c r="V65" s="166"/>
    </row>
  </sheetData>
  <mergeCells count="4">
    <mergeCell ref="A1:D1"/>
    <mergeCell ref="C2:D2"/>
    <mergeCell ref="A51:E52"/>
    <mergeCell ref="U1:U2"/>
  </mergeCells>
  <phoneticPr fontId="0" type="noConversion"/>
  <conditionalFormatting sqref="F46:O47">
    <cfRule type="cellIs" dxfId="2" priority="1" stopIfTrue="1" operator="lessThan">
      <formula>0</formula>
    </cfRule>
  </conditionalFormatting>
  <printOptions horizontalCentered="1" verticalCentered="1"/>
  <pageMargins left="0.31496062992125984" right="0.27559055118110237" top="0.69" bottom="0.25" header="0.19685039370078741" footer="0.16"/>
  <pageSetup paperSize="9" scale="74" orientation="landscape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P49"/>
  <sheetViews>
    <sheetView workbookViewId="0">
      <pane ySplit="3" topLeftCell="A40" activePane="bottomLeft" state="frozen"/>
      <selection activeCell="J50" sqref="J50"/>
      <selection pane="bottomLeft"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6" width="11.44140625" style="14" customWidth="1"/>
    <col min="7" max="7" width="11.109375" style="14" customWidth="1"/>
    <col min="8" max="8" width="11.5546875" style="146" customWidth="1"/>
    <col min="9" max="9" width="5.109375" hidden="1" customWidth="1"/>
    <col min="10" max="10" width="10.5546875" style="34" customWidth="1"/>
    <col min="11" max="11" width="9.88671875" style="34" customWidth="1"/>
    <col min="12" max="12" width="7.44140625" style="235" customWidth="1"/>
  </cols>
  <sheetData>
    <row r="1" spans="1:12" ht="15.75" customHeight="1" x14ac:dyDescent="0.3">
      <c r="A1" s="1620" t="s">
        <v>145</v>
      </c>
      <c r="B1" s="1598"/>
      <c r="C1" s="1598"/>
      <c r="D1" s="1599"/>
      <c r="E1" s="121"/>
      <c r="F1" s="129"/>
      <c r="G1" s="124"/>
      <c r="H1" s="139" t="s">
        <v>120</v>
      </c>
      <c r="I1" s="2" t="s">
        <v>1</v>
      </c>
      <c r="J1" s="41" t="s">
        <v>7</v>
      </c>
      <c r="K1" s="41" t="s">
        <v>115</v>
      </c>
    </row>
    <row r="2" spans="1:12" s="7" customFormat="1" ht="13.8" thickBot="1" x14ac:dyDescent="0.3">
      <c r="A2" s="3" t="s">
        <v>109</v>
      </c>
      <c r="B2" s="4"/>
      <c r="C2" s="1600" t="s">
        <v>122</v>
      </c>
      <c r="D2" s="1601"/>
      <c r="E2" s="122" t="s">
        <v>5</v>
      </c>
      <c r="F2" s="135" t="s">
        <v>105</v>
      </c>
      <c r="G2" s="136" t="s">
        <v>27</v>
      </c>
      <c r="H2" s="140">
        <v>2011</v>
      </c>
      <c r="I2" s="6" t="s">
        <v>7</v>
      </c>
      <c r="J2" s="45">
        <v>2011</v>
      </c>
      <c r="K2" s="45">
        <v>2010</v>
      </c>
      <c r="L2" s="235"/>
    </row>
    <row r="3" spans="1:12" ht="13.8" thickBot="1" x14ac:dyDescent="0.3">
      <c r="A3" s="8" t="s">
        <v>13</v>
      </c>
      <c r="B3" s="9"/>
      <c r="C3" s="9"/>
      <c r="D3" s="9"/>
      <c r="E3" s="93">
        <v>1</v>
      </c>
      <c r="F3" s="130" t="e">
        <f t="shared" ref="F3:K3" si="0">SUM(F5:F27)</f>
        <v>#REF!</v>
      </c>
      <c r="G3" s="125" t="e">
        <f t="shared" si="0"/>
        <v>#REF!</v>
      </c>
      <c r="H3" s="94" t="e">
        <f t="shared" si="0"/>
        <v>#REF!</v>
      </c>
      <c r="I3" s="47">
        <f t="shared" si="0"/>
        <v>0</v>
      </c>
      <c r="J3" s="50" t="e">
        <f t="shared" si="0"/>
        <v>#REF!</v>
      </c>
      <c r="K3" s="50" t="e">
        <f t="shared" si="0"/>
        <v>#REF!</v>
      </c>
    </row>
    <row r="4" spans="1:12" s="14" customFormat="1" ht="12" x14ac:dyDescent="0.25">
      <c r="A4" s="11" t="s">
        <v>14</v>
      </c>
      <c r="B4" s="12" t="s">
        <v>15</v>
      </c>
      <c r="C4" s="12"/>
      <c r="D4" s="12"/>
      <c r="E4" s="123">
        <v>2</v>
      </c>
      <c r="F4" s="131">
        <f>SUM(F5:F15)</f>
        <v>0</v>
      </c>
      <c r="G4" s="51" t="e">
        <f>SUM(G5:G15)</f>
        <v>#REF!</v>
      </c>
      <c r="H4" s="141" t="e">
        <f>SUM(H5:H15)</f>
        <v>#REF!</v>
      </c>
      <c r="I4" s="51">
        <f>SUM(I5:I15)</f>
        <v>0</v>
      </c>
      <c r="J4" s="54">
        <f>'fak-odhad'!Q5+ostatni_odhad!R5</f>
        <v>1906885.8855679231</v>
      </c>
      <c r="K4" s="54">
        <f>'fak-odhad'!R5+ostatni_odhad!S5</f>
        <v>412959.36235056998</v>
      </c>
      <c r="L4" s="235"/>
    </row>
    <row r="5" spans="1:12" s="14" customFormat="1" ht="11.4" x14ac:dyDescent="0.2">
      <c r="A5" s="11"/>
      <c r="B5" s="15"/>
      <c r="C5" s="15" t="s">
        <v>16</v>
      </c>
      <c r="D5" s="16" t="s">
        <v>17</v>
      </c>
      <c r="E5" s="90">
        <v>3</v>
      </c>
      <c r="F5" s="132">
        <f>'fak-odhad'!O5</f>
        <v>0</v>
      </c>
      <c r="G5" s="126" t="e">
        <f>ostatni_odhad!P5</f>
        <v>#REF!</v>
      </c>
      <c r="H5" s="142" t="e">
        <f t="shared" ref="H5:H27" si="1">SUM(F5:G5)</f>
        <v>#REF!</v>
      </c>
      <c r="I5" s="55"/>
      <c r="J5" s="86">
        <f>Celkem!H7</f>
        <v>2112961.8855679231</v>
      </c>
      <c r="K5" s="86" t="e">
        <f>Celkem!#REF!</f>
        <v>#REF!</v>
      </c>
      <c r="L5" s="235"/>
    </row>
    <row r="6" spans="1:12" s="14" customFormat="1" ht="11.4" x14ac:dyDescent="0.2">
      <c r="A6" s="11"/>
      <c r="B6" s="15"/>
      <c r="C6" s="15"/>
      <c r="D6" s="16" t="s">
        <v>18</v>
      </c>
      <c r="E6" s="90">
        <v>4</v>
      </c>
      <c r="F6" s="133">
        <f>'fak-odhad'!O6</f>
        <v>0</v>
      </c>
      <c r="G6" s="127" t="e">
        <f>ostatni_odhad!P6</f>
        <v>#REF!</v>
      </c>
      <c r="H6" s="143" t="e">
        <f t="shared" si="1"/>
        <v>#REF!</v>
      </c>
      <c r="I6" s="55"/>
      <c r="J6" s="86">
        <f>Celkem!H8</f>
        <v>79081.672640000004</v>
      </c>
      <c r="K6" s="86" t="e">
        <f>Celkem!#REF!</f>
        <v>#REF!</v>
      </c>
      <c r="L6" s="235"/>
    </row>
    <row r="7" spans="1:12" s="14" customFormat="1" ht="11.4" x14ac:dyDescent="0.2">
      <c r="A7" s="11"/>
      <c r="B7" s="15"/>
      <c r="C7" s="15"/>
      <c r="D7" s="16" t="s">
        <v>19</v>
      </c>
      <c r="E7" s="90">
        <v>5</v>
      </c>
      <c r="F7" s="133">
        <f>'fak-odhad'!O7</f>
        <v>0</v>
      </c>
      <c r="G7" s="127" t="e">
        <f>ostatni_odhad!P7</f>
        <v>#REF!</v>
      </c>
      <c r="H7" s="143" t="e">
        <f t="shared" si="1"/>
        <v>#REF!</v>
      </c>
      <c r="I7" s="55"/>
      <c r="J7" s="86">
        <f>Celkem!H9</f>
        <v>732470.15349694784</v>
      </c>
      <c r="K7" s="86" t="e">
        <f>Celkem!#REF!</f>
        <v>#REF!</v>
      </c>
      <c r="L7" s="235"/>
    </row>
    <row r="8" spans="1:12" s="14" customFormat="1" ht="11.4" x14ac:dyDescent="0.2">
      <c r="A8" s="11"/>
      <c r="B8" s="15"/>
      <c r="C8" s="15"/>
      <c r="D8" s="16" t="s">
        <v>20</v>
      </c>
      <c r="E8" s="90">
        <v>6</v>
      </c>
      <c r="F8" s="133">
        <f>'fak-odhad'!O8</f>
        <v>0</v>
      </c>
      <c r="G8" s="127" t="e">
        <f>ostatni_odhad!P8</f>
        <v>#REF!</v>
      </c>
      <c r="H8" s="143" t="e">
        <f t="shared" si="1"/>
        <v>#REF!</v>
      </c>
      <c r="I8" s="55"/>
      <c r="J8" s="86">
        <f>Celkem!H10</f>
        <v>175618.25699999998</v>
      </c>
      <c r="K8" s="86" t="e">
        <f>Celkem!#REF!</f>
        <v>#REF!</v>
      </c>
      <c r="L8" s="235"/>
    </row>
    <row r="9" spans="1:12" s="14" customFormat="1" ht="11.4" x14ac:dyDescent="0.2">
      <c r="A9" s="11"/>
      <c r="B9" s="15"/>
      <c r="C9" s="15"/>
      <c r="D9" s="16" t="s">
        <v>21</v>
      </c>
      <c r="E9" s="90">
        <v>7</v>
      </c>
      <c r="F9" s="133">
        <f>'fak-odhad'!O9</f>
        <v>0</v>
      </c>
      <c r="G9" s="127" t="e">
        <f>ostatni_odhad!P9</f>
        <v>#REF!</v>
      </c>
      <c r="H9" s="143" t="e">
        <f t="shared" si="1"/>
        <v>#REF!</v>
      </c>
      <c r="I9" s="55"/>
      <c r="J9" s="86">
        <f>Celkem!H11</f>
        <v>72783.942999999999</v>
      </c>
      <c r="K9" s="86" t="e">
        <f>Celkem!#REF!</f>
        <v>#REF!</v>
      </c>
      <c r="L9" s="235"/>
    </row>
    <row r="10" spans="1:12" s="14" customFormat="1" ht="11.4" x14ac:dyDescent="0.2">
      <c r="A10" s="11"/>
      <c r="B10" s="15"/>
      <c r="C10" s="15"/>
      <c r="D10" s="16" t="s">
        <v>22</v>
      </c>
      <c r="E10" s="90">
        <v>8</v>
      </c>
      <c r="F10" s="133">
        <f>'fak-odhad'!O10</f>
        <v>0</v>
      </c>
      <c r="G10" s="127" t="e">
        <f>ostatni_odhad!P10</f>
        <v>#REF!</v>
      </c>
      <c r="H10" s="143" t="e">
        <f t="shared" si="1"/>
        <v>#REF!</v>
      </c>
      <c r="I10" s="55"/>
      <c r="J10" s="86">
        <f>Celkem!H12</f>
        <v>140830.08283</v>
      </c>
      <c r="K10" s="86" t="e">
        <f>Celkem!#REF!</f>
        <v>#REF!</v>
      </c>
      <c r="L10" s="235"/>
    </row>
    <row r="11" spans="1:12" s="14" customFormat="1" ht="11.4" x14ac:dyDescent="0.2">
      <c r="A11" s="11"/>
      <c r="B11" s="15"/>
      <c r="C11" s="15"/>
      <c r="D11" s="16" t="s">
        <v>23</v>
      </c>
      <c r="E11" s="90">
        <v>9</v>
      </c>
      <c r="F11" s="133">
        <f>'fak-odhad'!O11</f>
        <v>0</v>
      </c>
      <c r="G11" s="127" t="e">
        <f>ostatni_odhad!P11</f>
        <v>#REF!</v>
      </c>
      <c r="H11" s="143" t="e">
        <f t="shared" si="1"/>
        <v>#REF!</v>
      </c>
      <c r="I11" s="55"/>
      <c r="J11" s="86">
        <f>Celkem!H13</f>
        <v>280340.53425999999</v>
      </c>
      <c r="K11" s="86" t="e">
        <f>Celkem!#REF!</f>
        <v>#REF!</v>
      </c>
      <c r="L11" s="235"/>
    </row>
    <row r="12" spans="1:12" s="14" customFormat="1" ht="11.4" x14ac:dyDescent="0.2">
      <c r="A12" s="11"/>
      <c r="B12" s="15"/>
      <c r="C12" s="15"/>
      <c r="D12" s="16" t="s">
        <v>24</v>
      </c>
      <c r="E12" s="90">
        <v>10</v>
      </c>
      <c r="F12" s="133">
        <f>'fak-odhad'!O12</f>
        <v>0</v>
      </c>
      <c r="G12" s="127" t="e">
        <f>ostatni_odhad!P12</f>
        <v>#REF!</v>
      </c>
      <c r="H12" s="143" t="e">
        <f t="shared" si="1"/>
        <v>#REF!</v>
      </c>
      <c r="I12" s="55"/>
      <c r="J12" s="86">
        <f>Celkem!H14</f>
        <v>15443.49101</v>
      </c>
      <c r="K12" s="86" t="e">
        <f>Celkem!#REF!</f>
        <v>#REF!</v>
      </c>
      <c r="L12" s="235"/>
    </row>
    <row r="13" spans="1:12" s="14" customFormat="1" ht="11.4" x14ac:dyDescent="0.2">
      <c r="A13" s="11"/>
      <c r="B13" s="15"/>
      <c r="C13" s="15"/>
      <c r="D13" s="16" t="s">
        <v>25</v>
      </c>
      <c r="E13" s="90">
        <v>11</v>
      </c>
      <c r="F13" s="133">
        <f>'fak-odhad'!O13</f>
        <v>0</v>
      </c>
      <c r="G13" s="127" t="e">
        <f>ostatni_odhad!P13</f>
        <v>#REF!</v>
      </c>
      <c r="H13" s="143" t="e">
        <f t="shared" si="1"/>
        <v>#REF!</v>
      </c>
      <c r="I13" s="55"/>
      <c r="J13" s="86">
        <f>Celkem!H15</f>
        <v>641744.34712000005</v>
      </c>
      <c r="K13" s="86" t="e">
        <f>Celkem!#REF!</f>
        <v>#REF!</v>
      </c>
      <c r="L13" s="235"/>
    </row>
    <row r="14" spans="1:12" s="14" customFormat="1" ht="11.4" x14ac:dyDescent="0.2">
      <c r="A14" s="11"/>
      <c r="B14" s="15"/>
      <c r="C14" s="15"/>
      <c r="D14" s="16" t="s">
        <v>26</v>
      </c>
      <c r="E14" s="90">
        <v>12</v>
      </c>
      <c r="F14" s="133">
        <f>'fak-odhad'!O14</f>
        <v>0</v>
      </c>
      <c r="G14" s="127" t="e">
        <f>ostatni_odhad!P14</f>
        <v>#REF!</v>
      </c>
      <c r="H14" s="143" t="e">
        <f t="shared" si="1"/>
        <v>#REF!</v>
      </c>
      <c r="I14" s="55"/>
      <c r="J14" s="86">
        <f>Celkem!H16</f>
        <v>192559.772</v>
      </c>
      <c r="K14" s="86" t="e">
        <f>Celkem!#REF!</f>
        <v>#REF!</v>
      </c>
      <c r="L14" s="235"/>
    </row>
    <row r="15" spans="1:12" s="14" customFormat="1" ht="11.4" x14ac:dyDescent="0.2">
      <c r="A15" s="11"/>
      <c r="B15" s="15"/>
      <c r="C15" s="16"/>
      <c r="D15" s="16" t="s">
        <v>27</v>
      </c>
      <c r="E15" s="90">
        <v>13</v>
      </c>
      <c r="F15" s="133">
        <f>'fak-odhad'!O15</f>
        <v>0</v>
      </c>
      <c r="G15" s="127" t="e">
        <f>ostatni_odhad!P15</f>
        <v>#REF!</v>
      </c>
      <c r="H15" s="143" t="e">
        <f t="shared" si="1"/>
        <v>#REF!</v>
      </c>
      <c r="I15" s="55"/>
      <c r="J15" s="86">
        <f>Celkem!H17</f>
        <v>296273.92163392913</v>
      </c>
      <c r="K15" s="86" t="e">
        <f>Celkem!#REF!</f>
        <v>#REF!</v>
      </c>
      <c r="L15" s="235"/>
    </row>
    <row r="16" spans="1:12" s="14" customFormat="1" ht="11.4" x14ac:dyDescent="0.2">
      <c r="A16" s="11"/>
      <c r="B16" s="18" t="s">
        <v>28</v>
      </c>
      <c r="C16" s="16"/>
      <c r="D16" s="16"/>
      <c r="E16" s="90">
        <v>14</v>
      </c>
      <c r="F16" s="133">
        <f>'fak-odhad'!O16</f>
        <v>0</v>
      </c>
      <c r="G16" s="127" t="e">
        <f>ostatni_odhad!P16</f>
        <v>#REF!</v>
      </c>
      <c r="H16" s="143" t="e">
        <f t="shared" si="1"/>
        <v>#REF!</v>
      </c>
      <c r="I16" s="60"/>
      <c r="J16" s="86">
        <f>Celkem!H18</f>
        <v>225147</v>
      </c>
      <c r="K16" s="86" t="e">
        <f>Celkem!#REF!</f>
        <v>#REF!</v>
      </c>
      <c r="L16" s="235"/>
    </row>
    <row r="17" spans="1:12" s="14" customFormat="1" ht="11.4" x14ac:dyDescent="0.2">
      <c r="A17" s="11"/>
      <c r="B17" s="18" t="s">
        <v>30</v>
      </c>
      <c r="C17" s="16"/>
      <c r="D17" s="16"/>
      <c r="E17" s="90">
        <v>15</v>
      </c>
      <c r="F17" s="133">
        <f>'fak-odhad'!O17</f>
        <v>0</v>
      </c>
      <c r="G17" s="127" t="e">
        <f>ostatni_odhad!P17</f>
        <v>#REF!</v>
      </c>
      <c r="H17" s="143" t="e">
        <f t="shared" si="1"/>
        <v>#REF!</v>
      </c>
      <c r="I17" s="60"/>
      <c r="J17" s="86">
        <f>Celkem!H19</f>
        <v>7614</v>
      </c>
      <c r="K17" s="86" t="e">
        <f>Celkem!#REF!</f>
        <v>#REF!</v>
      </c>
      <c r="L17" s="235"/>
    </row>
    <row r="18" spans="1:12" s="14" customFormat="1" ht="11.4" x14ac:dyDescent="0.2">
      <c r="A18" s="11"/>
      <c r="B18" s="19" t="s">
        <v>32</v>
      </c>
      <c r="C18" s="20"/>
      <c r="D18" s="20"/>
      <c r="E18" s="91">
        <v>16</v>
      </c>
      <c r="F18" s="133">
        <f>'fak-odhad'!O18</f>
        <v>0</v>
      </c>
      <c r="G18" s="127" t="e">
        <f>ostatni_odhad!P18</f>
        <v>#REF!</v>
      </c>
      <c r="H18" s="143" t="e">
        <f t="shared" si="1"/>
        <v>#REF!</v>
      </c>
      <c r="I18" s="60"/>
      <c r="J18" s="86">
        <f>Celkem!H20</f>
        <v>343459.87899999996</v>
      </c>
      <c r="K18" s="86" t="e">
        <f>Celkem!#REF!</f>
        <v>#REF!</v>
      </c>
      <c r="L18" s="235"/>
    </row>
    <row r="19" spans="1:12" s="14" customFormat="1" ht="11.4" x14ac:dyDescent="0.2">
      <c r="A19" s="11"/>
      <c r="B19" s="19" t="s">
        <v>34</v>
      </c>
      <c r="C19" s="20"/>
      <c r="D19" s="20"/>
      <c r="E19" s="91">
        <v>17</v>
      </c>
      <c r="F19" s="133" t="e">
        <f>'fak-odhad'!O19</f>
        <v>#REF!</v>
      </c>
      <c r="G19" s="127" t="e">
        <f>ostatni_odhad!P19</f>
        <v>#REF!</v>
      </c>
      <c r="H19" s="143" t="e">
        <f t="shared" si="1"/>
        <v>#REF!</v>
      </c>
      <c r="I19" s="60"/>
      <c r="J19" s="86" t="e">
        <f>Celkem!#REF!</f>
        <v>#REF!</v>
      </c>
      <c r="K19" s="86" t="e">
        <f>Celkem!#REF!</f>
        <v>#REF!</v>
      </c>
      <c r="L19" s="235"/>
    </row>
    <row r="20" spans="1:12" s="14" customFormat="1" ht="11.4" x14ac:dyDescent="0.2">
      <c r="A20" s="11"/>
      <c r="B20" s="19" t="s">
        <v>36</v>
      </c>
      <c r="C20" s="19"/>
      <c r="D20" s="19"/>
      <c r="E20" s="91">
        <v>18</v>
      </c>
      <c r="F20" s="133">
        <f>'fak-odhad'!O20</f>
        <v>0</v>
      </c>
      <c r="G20" s="127" t="e">
        <f>ostatni_odhad!P20</f>
        <v>#REF!</v>
      </c>
      <c r="H20" s="143" t="e">
        <f t="shared" si="1"/>
        <v>#REF!</v>
      </c>
      <c r="I20" s="60"/>
      <c r="J20" s="86">
        <f>Celkem!H21</f>
        <v>20687</v>
      </c>
      <c r="K20" s="86" t="e">
        <f>Celkem!#REF!</f>
        <v>#REF!</v>
      </c>
      <c r="L20" s="235"/>
    </row>
    <row r="21" spans="1:12" s="14" customFormat="1" ht="11.4" x14ac:dyDescent="0.2">
      <c r="A21" s="11"/>
      <c r="B21" s="19" t="s">
        <v>38</v>
      </c>
      <c r="C21" s="19"/>
      <c r="D21" s="19"/>
      <c r="E21" s="91">
        <v>19</v>
      </c>
      <c r="F21" s="133">
        <f>'fak-odhad'!O21</f>
        <v>0</v>
      </c>
      <c r="G21" s="127" t="e">
        <f>ostatni_odhad!P21</f>
        <v>#REF!</v>
      </c>
      <c r="H21" s="143" t="e">
        <f t="shared" si="1"/>
        <v>#REF!</v>
      </c>
      <c r="I21" s="60"/>
      <c r="J21" s="86">
        <f>Celkem!H22</f>
        <v>79046.553</v>
      </c>
      <c r="K21" s="86" t="e">
        <f>Celkem!#REF!</f>
        <v>#REF!</v>
      </c>
      <c r="L21" s="235"/>
    </row>
    <row r="22" spans="1:12" s="14" customFormat="1" ht="11.4" x14ac:dyDescent="0.2">
      <c r="A22" s="11"/>
      <c r="B22" s="19" t="s">
        <v>40</v>
      </c>
      <c r="C22" s="19"/>
      <c r="D22" s="19"/>
      <c r="E22" s="91">
        <v>20</v>
      </c>
      <c r="F22" s="133">
        <f>'fak-odhad'!O22</f>
        <v>0</v>
      </c>
      <c r="G22" s="127" t="e">
        <f>ostatni_odhad!P22</f>
        <v>#REF!</v>
      </c>
      <c r="H22" s="143" t="e">
        <f t="shared" si="1"/>
        <v>#REF!</v>
      </c>
      <c r="I22" s="60"/>
      <c r="J22" s="86">
        <f>Celkem!H23</f>
        <v>125976.30984</v>
      </c>
      <c r="K22" s="86" t="e">
        <f>Celkem!#REF!</f>
        <v>#REF!</v>
      </c>
      <c r="L22" s="235"/>
    </row>
    <row r="23" spans="1:12" s="14" customFormat="1" ht="11.4" x14ac:dyDescent="0.2">
      <c r="A23" s="11"/>
      <c r="B23" s="19" t="s">
        <v>42</v>
      </c>
      <c r="C23" s="19"/>
      <c r="D23" s="19"/>
      <c r="E23" s="91">
        <v>21</v>
      </c>
      <c r="F23" s="133">
        <f>'fak-odhad'!O23</f>
        <v>0</v>
      </c>
      <c r="G23" s="127" t="e">
        <f>ostatni_odhad!P23</f>
        <v>#REF!</v>
      </c>
      <c r="H23" s="143" t="e">
        <f t="shared" si="1"/>
        <v>#REF!</v>
      </c>
      <c r="I23" s="60"/>
      <c r="J23" s="86" t="e">
        <f>Celkem!#REF!</f>
        <v>#REF!</v>
      </c>
      <c r="K23" s="86" t="e">
        <f>Celkem!#REF!</f>
        <v>#REF!</v>
      </c>
      <c r="L23" s="235"/>
    </row>
    <row r="24" spans="1:12" s="14" customFormat="1" ht="11.4" x14ac:dyDescent="0.2">
      <c r="A24" s="11"/>
      <c r="B24" s="19" t="s">
        <v>43</v>
      </c>
      <c r="C24" s="19"/>
      <c r="D24" s="19"/>
      <c r="E24" s="91">
        <v>22</v>
      </c>
      <c r="F24" s="133">
        <f>'fak-odhad'!O24</f>
        <v>0</v>
      </c>
      <c r="G24" s="127" t="e">
        <f>ostatni_odhad!P24</f>
        <v>#REF!</v>
      </c>
      <c r="H24" s="143" t="e">
        <f t="shared" si="1"/>
        <v>#REF!</v>
      </c>
      <c r="I24" s="60"/>
      <c r="J24" s="86">
        <f>Celkem!H24</f>
        <v>966327.55008000007</v>
      </c>
      <c r="K24" s="86" t="e">
        <f>Celkem!#REF!</f>
        <v>#REF!</v>
      </c>
      <c r="L24" s="235"/>
    </row>
    <row r="25" spans="1:12" s="14" customFormat="1" ht="11.4" x14ac:dyDescent="0.2">
      <c r="A25" s="11"/>
      <c r="B25" s="19" t="s">
        <v>136</v>
      </c>
      <c r="C25" s="19"/>
      <c r="D25" s="19"/>
      <c r="E25" s="91">
        <v>23</v>
      </c>
      <c r="F25" s="133" t="e">
        <f>'fak-odhad'!O25</f>
        <v>#REF!</v>
      </c>
      <c r="G25" s="127" t="e">
        <f>ostatni_odhad!P25</f>
        <v>#REF!</v>
      </c>
      <c r="H25" s="143" t="e">
        <f t="shared" si="1"/>
        <v>#REF!</v>
      </c>
      <c r="I25" s="60"/>
      <c r="J25" s="86">
        <f>Celkem!H25</f>
        <v>645533.19206999999</v>
      </c>
      <c r="K25" s="86" t="e">
        <f>Celkem!#REF!</f>
        <v>#REF!</v>
      </c>
      <c r="L25" s="235"/>
    </row>
    <row r="26" spans="1:12" s="14" customFormat="1" ht="11.4" x14ac:dyDescent="0.2">
      <c r="A26" s="11"/>
      <c r="B26" s="19" t="s">
        <v>44</v>
      </c>
      <c r="C26" s="19"/>
      <c r="D26" s="19"/>
      <c r="E26" s="91">
        <v>24</v>
      </c>
      <c r="F26" s="133">
        <f>'fak-odhad'!O26</f>
        <v>0</v>
      </c>
      <c r="G26" s="127" t="e">
        <f>ostatni_odhad!P26</f>
        <v>#REF!</v>
      </c>
      <c r="H26" s="143" t="e">
        <f t="shared" si="1"/>
        <v>#REF!</v>
      </c>
      <c r="I26" s="60"/>
      <c r="J26" s="86">
        <f>Celkem!H26</f>
        <v>234240.19238999998</v>
      </c>
      <c r="K26" s="86" t="e">
        <f>Celkem!#REF!</f>
        <v>#REF!</v>
      </c>
      <c r="L26" s="235"/>
    </row>
    <row r="27" spans="1:12" s="14" customFormat="1" ht="12" thickBot="1" x14ac:dyDescent="0.25">
      <c r="A27" s="11"/>
      <c r="B27" s="18" t="s">
        <v>46</v>
      </c>
      <c r="C27" s="18"/>
      <c r="D27" s="18"/>
      <c r="E27" s="90">
        <v>25</v>
      </c>
      <c r="F27" s="133">
        <f>'fak-odhad'!O27</f>
        <v>0</v>
      </c>
      <c r="G27" s="127" t="e">
        <f>ostatni_odhad!P27</f>
        <v>#REF!</v>
      </c>
      <c r="H27" s="143" t="e">
        <f t="shared" si="1"/>
        <v>#REF!</v>
      </c>
      <c r="I27" s="60"/>
      <c r="J27" s="86">
        <f>Celkem!H27</f>
        <v>139033.17660000001</v>
      </c>
      <c r="K27" s="86" t="e">
        <f>Celkem!#REF!</f>
        <v>#REF!</v>
      </c>
      <c r="L27" s="235"/>
    </row>
    <row r="28" spans="1:12" ht="13.8" thickBot="1" x14ac:dyDescent="0.3">
      <c r="A28" s="22" t="s">
        <v>48</v>
      </c>
      <c r="B28" s="23"/>
      <c r="C28" s="23"/>
      <c r="D28" s="23"/>
      <c r="E28" s="93">
        <v>26</v>
      </c>
      <c r="F28" s="130" t="e">
        <f t="shared" ref="F28:K28" si="2">SUM(F29:F45)</f>
        <v>#REF!</v>
      </c>
      <c r="G28" s="125" t="e">
        <f t="shared" si="2"/>
        <v>#REF!</v>
      </c>
      <c r="H28" s="94" t="e">
        <f t="shared" si="2"/>
        <v>#REF!</v>
      </c>
      <c r="I28" s="72">
        <f t="shared" si="2"/>
        <v>0</v>
      </c>
      <c r="J28" s="50" t="e">
        <f t="shared" si="2"/>
        <v>#REF!</v>
      </c>
      <c r="K28" s="50" t="e">
        <f t="shared" si="2"/>
        <v>#REF!</v>
      </c>
    </row>
    <row r="29" spans="1:12" s="14" customFormat="1" ht="11.4" x14ac:dyDescent="0.2">
      <c r="A29" s="11" t="s">
        <v>14</v>
      </c>
      <c r="B29" s="16" t="s">
        <v>49</v>
      </c>
      <c r="C29" s="16"/>
      <c r="D29" s="16"/>
      <c r="E29" s="90">
        <v>27</v>
      </c>
      <c r="F29" s="133">
        <f>'fak-odhad'!O29</f>
        <v>0</v>
      </c>
      <c r="G29" s="127" t="e">
        <f>ostatni_odhad!P29</f>
        <v>#REF!</v>
      </c>
      <c r="H29" s="143" t="e">
        <f t="shared" ref="H29:H45" si="3">SUM(F29:G29)</f>
        <v>#REF!</v>
      </c>
      <c r="I29" s="51"/>
      <c r="J29" s="86">
        <f>Celkem!H29</f>
        <v>2304788.4000000004</v>
      </c>
      <c r="K29" s="86" t="e">
        <f>Celkem!#REF!</f>
        <v>#REF!</v>
      </c>
      <c r="L29" s="235" t="e">
        <f>#REF!-K29</f>
        <v>#REF!</v>
      </c>
    </row>
    <row r="30" spans="1:12" s="14" customFormat="1" ht="11.4" x14ac:dyDescent="0.2">
      <c r="A30" s="11"/>
      <c r="B30" s="18" t="s">
        <v>28</v>
      </c>
      <c r="C30" s="18"/>
      <c r="D30" s="18"/>
      <c r="E30" s="90">
        <v>28</v>
      </c>
      <c r="F30" s="133">
        <f>'fak-odhad'!O30</f>
        <v>0</v>
      </c>
      <c r="G30" s="127" t="e">
        <f>ostatni_odhad!P30</f>
        <v>#REF!</v>
      </c>
      <c r="H30" s="143" t="e">
        <f t="shared" si="3"/>
        <v>#REF!</v>
      </c>
      <c r="I30" s="62"/>
      <c r="J30" s="86">
        <f>Celkem!H30</f>
        <v>225147</v>
      </c>
      <c r="K30" s="86" t="e">
        <f>Celkem!#REF!</f>
        <v>#REF!</v>
      </c>
      <c r="L30" s="235"/>
    </row>
    <row r="31" spans="1:12" s="14" customFormat="1" ht="11.4" x14ac:dyDescent="0.2">
      <c r="A31" s="11"/>
      <c r="B31" s="18" t="s">
        <v>30</v>
      </c>
      <c r="C31" s="18"/>
      <c r="D31" s="18"/>
      <c r="E31" s="90">
        <v>29</v>
      </c>
      <c r="F31" s="133">
        <f>'fak-odhad'!O31</f>
        <v>0</v>
      </c>
      <c r="G31" s="127" t="e">
        <f>ostatni_odhad!P31</f>
        <v>#REF!</v>
      </c>
      <c r="H31" s="143" t="e">
        <f t="shared" si="3"/>
        <v>#REF!</v>
      </c>
      <c r="I31" s="62"/>
      <c r="J31" s="86">
        <f>Celkem!H31</f>
        <v>7614</v>
      </c>
      <c r="K31" s="86" t="e">
        <f>Celkem!#REF!</f>
        <v>#REF!</v>
      </c>
      <c r="L31" s="235"/>
    </row>
    <row r="32" spans="1:12" s="14" customFormat="1" ht="11.4" x14ac:dyDescent="0.2">
      <c r="A32" s="11"/>
      <c r="B32" s="19" t="s">
        <v>32</v>
      </c>
      <c r="C32" s="20"/>
      <c r="D32" s="20"/>
      <c r="E32" s="91">
        <v>30</v>
      </c>
      <c r="F32" s="133">
        <f>'fak-odhad'!O32</f>
        <v>0</v>
      </c>
      <c r="G32" s="127" t="e">
        <f>ostatni_odhad!P32</f>
        <v>#REF!</v>
      </c>
      <c r="H32" s="143" t="e">
        <f t="shared" si="3"/>
        <v>#REF!</v>
      </c>
      <c r="I32" s="62"/>
      <c r="J32" s="86">
        <f>Celkem!H32</f>
        <v>343459.87899999996</v>
      </c>
      <c r="K32" s="86" t="e">
        <f>Celkem!#REF!</f>
        <v>#REF!</v>
      </c>
      <c r="L32" s="235" t="e">
        <f>#REF!-K32</f>
        <v>#REF!</v>
      </c>
    </row>
    <row r="33" spans="1:12" s="14" customFormat="1" ht="11.4" x14ac:dyDescent="0.2">
      <c r="A33" s="11"/>
      <c r="B33" s="19" t="s">
        <v>34</v>
      </c>
      <c r="C33" s="19"/>
      <c r="D33" s="19"/>
      <c r="E33" s="91">
        <v>31</v>
      </c>
      <c r="F33" s="133" t="e">
        <f>'fak-odhad'!O33</f>
        <v>#REF!</v>
      </c>
      <c r="G33" s="127" t="e">
        <f>ostatni_odhad!P33</f>
        <v>#REF!</v>
      </c>
      <c r="H33" s="143" t="e">
        <f t="shared" si="3"/>
        <v>#REF!</v>
      </c>
      <c r="I33" s="62"/>
      <c r="J33" s="86" t="e">
        <f>Celkem!#REF!</f>
        <v>#REF!</v>
      </c>
      <c r="K33" s="86" t="e">
        <f>Celkem!#REF!</f>
        <v>#REF!</v>
      </c>
      <c r="L33" s="235" t="e">
        <f>#REF!-K33</f>
        <v>#REF!</v>
      </c>
    </row>
    <row r="34" spans="1:12" s="14" customFormat="1" ht="11.4" x14ac:dyDescent="0.2">
      <c r="A34" s="11"/>
      <c r="B34" s="19" t="s">
        <v>51</v>
      </c>
      <c r="C34" s="19"/>
      <c r="D34" s="19"/>
      <c r="E34" s="91">
        <v>32</v>
      </c>
      <c r="F34" s="133">
        <f>'fak-odhad'!O34</f>
        <v>0</v>
      </c>
      <c r="G34" s="127" t="e">
        <f>ostatni_odhad!P34</f>
        <v>#REF!</v>
      </c>
      <c r="H34" s="143" t="e">
        <f t="shared" si="3"/>
        <v>#REF!</v>
      </c>
      <c r="I34" s="62"/>
      <c r="J34" s="86">
        <f>Celkem!H33</f>
        <v>98308</v>
      </c>
      <c r="K34" s="86" t="e">
        <f>Celkem!#REF!</f>
        <v>#REF!</v>
      </c>
      <c r="L34" s="235"/>
    </row>
    <row r="35" spans="1:12" s="14" customFormat="1" ht="11.4" x14ac:dyDescent="0.2">
      <c r="A35" s="11"/>
      <c r="B35" s="19" t="s">
        <v>36</v>
      </c>
      <c r="C35" s="19"/>
      <c r="D35" s="19"/>
      <c r="E35" s="91">
        <v>33</v>
      </c>
      <c r="F35" s="133">
        <f>'fak-odhad'!O35</f>
        <v>0</v>
      </c>
      <c r="G35" s="127" t="e">
        <f>ostatni_odhad!P35</f>
        <v>#REF!</v>
      </c>
      <c r="H35" s="143" t="e">
        <f t="shared" si="3"/>
        <v>#REF!</v>
      </c>
      <c r="I35" s="62"/>
      <c r="J35" s="86">
        <f>Celkem!H34</f>
        <v>20687</v>
      </c>
      <c r="K35" s="86" t="e">
        <f>Celkem!#REF!</f>
        <v>#REF!</v>
      </c>
      <c r="L35" s="235"/>
    </row>
    <row r="36" spans="1:12" s="14" customFormat="1" ht="11.4" x14ac:dyDescent="0.2">
      <c r="A36" s="11"/>
      <c r="B36" s="19" t="s">
        <v>38</v>
      </c>
      <c r="C36" s="19"/>
      <c r="D36" s="19"/>
      <c r="E36" s="91">
        <v>34</v>
      </c>
      <c r="F36" s="133">
        <f>'fak-odhad'!O36</f>
        <v>0</v>
      </c>
      <c r="G36" s="127" t="e">
        <f>ostatni_odhad!P36</f>
        <v>#REF!</v>
      </c>
      <c r="H36" s="143" t="e">
        <f t="shared" si="3"/>
        <v>#REF!</v>
      </c>
      <c r="I36" s="62"/>
      <c r="J36" s="86">
        <f>Celkem!H35</f>
        <v>79045.553</v>
      </c>
      <c r="K36" s="86" t="e">
        <f>Celkem!#REF!</f>
        <v>#REF!</v>
      </c>
      <c r="L36" s="235"/>
    </row>
    <row r="37" spans="1:12" s="14" customFormat="1" ht="11.4" x14ac:dyDescent="0.2">
      <c r="A37" s="11"/>
      <c r="B37" s="19" t="s">
        <v>53</v>
      </c>
      <c r="C37" s="19"/>
      <c r="D37" s="19"/>
      <c r="E37" s="91">
        <v>35</v>
      </c>
      <c r="F37" s="133">
        <f>'fak-odhad'!O37</f>
        <v>0</v>
      </c>
      <c r="G37" s="127" t="e">
        <f>ostatni_odhad!P37</f>
        <v>#REF!</v>
      </c>
      <c r="H37" s="143" t="e">
        <f t="shared" si="3"/>
        <v>#REF!</v>
      </c>
      <c r="I37" s="62"/>
      <c r="J37" s="86">
        <f>Celkem!H36</f>
        <v>125976.30984</v>
      </c>
      <c r="K37" s="86" t="e">
        <f>Celkem!#REF!</f>
        <v>#REF!</v>
      </c>
      <c r="L37" s="235"/>
    </row>
    <row r="38" spans="1:12" s="14" customFormat="1" ht="11.4" x14ac:dyDescent="0.2">
      <c r="A38" s="11"/>
      <c r="B38" s="19" t="s">
        <v>128</v>
      </c>
      <c r="C38" s="19"/>
      <c r="D38" s="19"/>
      <c r="E38" s="91">
        <v>36</v>
      </c>
      <c r="F38" s="133">
        <f>'fak-odhad'!O38</f>
        <v>0</v>
      </c>
      <c r="G38" s="127" t="e">
        <f>ostatni_odhad!P38</f>
        <v>#REF!</v>
      </c>
      <c r="H38" s="143" t="e">
        <f t="shared" si="3"/>
        <v>#REF!</v>
      </c>
      <c r="I38" s="62"/>
      <c r="J38" s="86">
        <f>Celkem!H37</f>
        <v>909629.02082999994</v>
      </c>
      <c r="K38" s="86" t="e">
        <f>Celkem!#REF!</f>
        <v>#REF!</v>
      </c>
      <c r="L38" s="235"/>
    </row>
    <row r="39" spans="1:12" s="14" customFormat="1" ht="11.4" x14ac:dyDescent="0.2">
      <c r="A39" s="11"/>
      <c r="B39" s="19" t="s">
        <v>54</v>
      </c>
      <c r="C39" s="19"/>
      <c r="D39" s="19"/>
      <c r="E39" s="91">
        <v>37</v>
      </c>
      <c r="F39" s="133">
        <f>'fak-odhad'!O39</f>
        <v>0</v>
      </c>
      <c r="G39" s="127" t="e">
        <f>ostatni_odhad!P39</f>
        <v>#REF!</v>
      </c>
      <c r="H39" s="143" t="e">
        <f t="shared" si="3"/>
        <v>#REF!</v>
      </c>
      <c r="I39" s="62"/>
      <c r="J39" s="86" t="e">
        <f>Celkem!#REF!</f>
        <v>#REF!</v>
      </c>
      <c r="K39" s="86" t="e">
        <f>Celkem!#REF!</f>
        <v>#REF!</v>
      </c>
      <c r="L39" s="235"/>
    </row>
    <row r="40" spans="1:12" s="14" customFormat="1" ht="11.4" x14ac:dyDescent="0.2">
      <c r="A40" s="11"/>
      <c r="B40" s="19" t="s">
        <v>55</v>
      </c>
      <c r="C40" s="19"/>
      <c r="D40" s="19"/>
      <c r="E40" s="91">
        <v>38</v>
      </c>
      <c r="F40" s="133">
        <f>'fak-odhad'!O40</f>
        <v>0</v>
      </c>
      <c r="G40" s="127" t="e">
        <f>ostatni_odhad!P40</f>
        <v>#REF!</v>
      </c>
      <c r="H40" s="143" t="e">
        <f t="shared" si="3"/>
        <v>#REF!</v>
      </c>
      <c r="I40" s="62"/>
      <c r="J40" s="86">
        <f>Celkem!H38</f>
        <v>966327.55008000007</v>
      </c>
      <c r="K40" s="86" t="e">
        <f>Celkem!#REF!</f>
        <v>#REF!</v>
      </c>
      <c r="L40" s="235"/>
    </row>
    <row r="41" spans="1:12" s="14" customFormat="1" ht="11.4" x14ac:dyDescent="0.2">
      <c r="A41" s="11"/>
      <c r="B41" s="19" t="s">
        <v>136</v>
      </c>
      <c r="C41" s="19"/>
      <c r="D41" s="19"/>
      <c r="E41" s="91">
        <v>39</v>
      </c>
      <c r="F41" s="133" t="e">
        <f>'fak-odhad'!O41</f>
        <v>#REF!</v>
      </c>
      <c r="G41" s="127" t="e">
        <f>ostatni_odhad!P41</f>
        <v>#REF!</v>
      </c>
      <c r="H41" s="143" t="e">
        <f t="shared" si="3"/>
        <v>#REF!</v>
      </c>
      <c r="I41" s="62"/>
      <c r="J41" s="86">
        <f>Celkem!H39</f>
        <v>645533.19206999999</v>
      </c>
      <c r="K41" s="86" t="e">
        <f>Celkem!#REF!</f>
        <v>#REF!</v>
      </c>
      <c r="L41" s="235"/>
    </row>
    <row r="42" spans="1:12" s="14" customFormat="1" ht="11.4" x14ac:dyDescent="0.2">
      <c r="A42" s="11"/>
      <c r="B42" s="19" t="s">
        <v>56</v>
      </c>
      <c r="C42" s="19"/>
      <c r="D42" s="19"/>
      <c r="E42" s="91">
        <v>40</v>
      </c>
      <c r="F42" s="133">
        <f>'fak-odhad'!O42</f>
        <v>0</v>
      </c>
      <c r="G42" s="127" t="e">
        <f>ostatni_odhad!P42</f>
        <v>#REF!</v>
      </c>
      <c r="H42" s="143" t="e">
        <f t="shared" si="3"/>
        <v>#REF!</v>
      </c>
      <c r="I42" s="62"/>
      <c r="J42" s="86">
        <f>Celkem!H40</f>
        <v>234240.19238999998</v>
      </c>
      <c r="K42" s="86" t="e">
        <f>Celkem!#REF!</f>
        <v>#REF!</v>
      </c>
      <c r="L42" s="235"/>
    </row>
    <row r="43" spans="1:12" s="14" customFormat="1" ht="11.4" x14ac:dyDescent="0.2">
      <c r="A43" s="11"/>
      <c r="B43" s="19" t="s">
        <v>57</v>
      </c>
      <c r="C43" s="19"/>
      <c r="D43" s="19"/>
      <c r="E43" s="91">
        <v>41</v>
      </c>
      <c r="F43" s="133">
        <f>'fak-odhad'!O43</f>
        <v>0</v>
      </c>
      <c r="G43" s="127" t="e">
        <f>ostatni_odhad!P43</f>
        <v>#REF!</v>
      </c>
      <c r="H43" s="143" t="e">
        <f t="shared" si="3"/>
        <v>#REF!</v>
      </c>
      <c r="I43" s="62"/>
      <c r="J43" s="86">
        <f>Celkem!H41</f>
        <v>1020621.936882</v>
      </c>
      <c r="K43" s="86" t="e">
        <f>Celkem!#REF!</f>
        <v>#REF!</v>
      </c>
      <c r="L43" s="235"/>
    </row>
    <row r="44" spans="1:12" s="14" customFormat="1" ht="11.4" x14ac:dyDescent="0.2">
      <c r="A44" s="11"/>
      <c r="B44" s="19" t="s">
        <v>58</v>
      </c>
      <c r="C44" s="19"/>
      <c r="D44" s="19"/>
      <c r="E44" s="91">
        <v>42</v>
      </c>
      <c r="F44" s="133">
        <f>'fak-odhad'!O44</f>
        <v>0</v>
      </c>
      <c r="G44" s="127" t="e">
        <f>ostatni_odhad!P44</f>
        <v>#REF!</v>
      </c>
      <c r="H44" s="143" t="e">
        <f t="shared" si="3"/>
        <v>#REF!</v>
      </c>
      <c r="I44" s="62"/>
      <c r="J44" s="86">
        <f>Celkem!H42</f>
        <v>432520.84100000001</v>
      </c>
      <c r="K44" s="86" t="e">
        <f>Celkem!#REF!</f>
        <v>#REF!</v>
      </c>
      <c r="L44" s="235"/>
    </row>
    <row r="45" spans="1:12" s="14" customFormat="1" ht="11.4" x14ac:dyDescent="0.2">
      <c r="A45" s="24"/>
      <c r="B45" s="25" t="s">
        <v>46</v>
      </c>
      <c r="C45" s="25"/>
      <c r="D45" s="25"/>
      <c r="E45" s="92">
        <v>43</v>
      </c>
      <c r="F45" s="134">
        <f>'fak-odhad'!O45</f>
        <v>0</v>
      </c>
      <c r="G45" s="128" t="e">
        <f>ostatni_odhad!P45</f>
        <v>#REF!</v>
      </c>
      <c r="H45" s="144" t="e">
        <f t="shared" si="3"/>
        <v>#REF!</v>
      </c>
      <c r="I45" s="66"/>
      <c r="J45" s="193">
        <f>Celkem!H43</f>
        <v>165304.41809950001</v>
      </c>
      <c r="K45" s="193" t="e">
        <f>Celkem!#REF!</f>
        <v>#REF!</v>
      </c>
      <c r="L45" s="235"/>
    </row>
    <row r="46" spans="1:12" s="14" customFormat="1" ht="12.6" thickBot="1" x14ac:dyDescent="0.3">
      <c r="A46" s="27" t="s">
        <v>59</v>
      </c>
      <c r="B46" s="28"/>
      <c r="C46" s="28"/>
      <c r="D46" s="28"/>
      <c r="E46" s="90">
        <v>44</v>
      </c>
      <c r="F46" s="137">
        <f>F29+F34+F38+F43+F44+F45-F4-F27</f>
        <v>0</v>
      </c>
      <c r="G46" s="68" t="e">
        <f>G29+G34+G38+G43+G44+G45-G4-G27</f>
        <v>#REF!</v>
      </c>
      <c r="H46" s="145" t="e">
        <f>H29+H34+H38+H43+H44+H45-H4-H27</f>
        <v>#REF!</v>
      </c>
      <c r="I46" s="145">
        <f>I29+I34+I38+I43+I44+I45-I4-I27</f>
        <v>0</v>
      </c>
      <c r="J46" s="193">
        <f>Celkem!H44</f>
        <v>52031.379652701202</v>
      </c>
      <c r="K46" s="193" t="e">
        <f>Celkem!#REF!</f>
        <v>#REF!</v>
      </c>
      <c r="L46" s="235"/>
    </row>
    <row r="47" spans="1:12" ht="13.8" thickBot="1" x14ac:dyDescent="0.3">
      <c r="A47" s="22" t="s">
        <v>60</v>
      </c>
      <c r="B47" s="23"/>
      <c r="C47" s="23"/>
      <c r="D47" s="23"/>
      <c r="E47" s="93">
        <v>45</v>
      </c>
      <c r="F47" s="130" t="e">
        <f t="shared" ref="F47:K47" si="4">F28-F3</f>
        <v>#REF!</v>
      </c>
      <c r="G47" s="125" t="e">
        <f t="shared" si="4"/>
        <v>#REF!</v>
      </c>
      <c r="H47" s="94" t="e">
        <f t="shared" si="4"/>
        <v>#REF!</v>
      </c>
      <c r="I47" s="47">
        <f t="shared" si="4"/>
        <v>0</v>
      </c>
      <c r="J47" s="50" t="e">
        <f t="shared" si="4"/>
        <v>#REF!</v>
      </c>
      <c r="K47" s="50" t="e">
        <f t="shared" si="4"/>
        <v>#REF!</v>
      </c>
    </row>
    <row r="48" spans="1:12" s="29" customFormat="1" ht="9" customHeight="1" x14ac:dyDescent="0.25">
      <c r="E48" s="30"/>
      <c r="F48" s="14"/>
      <c r="G48" s="14"/>
      <c r="H48" s="146"/>
      <c r="J48" s="34"/>
      <c r="K48" s="34"/>
      <c r="L48" s="235"/>
    </row>
    <row r="49" spans="1:16" s="29" customFormat="1" ht="10.199999999999999" x14ac:dyDescent="0.2">
      <c r="A49" s="31" t="s">
        <v>85</v>
      </c>
      <c r="E49" s="30"/>
      <c r="F49" s="34"/>
      <c r="G49" s="34"/>
      <c r="H49" s="82" t="e">
        <f>'fak-odhad'!O49+ostatni_odhad!P49</f>
        <v>#REF!</v>
      </c>
      <c r="I49" s="34"/>
      <c r="J49" s="149"/>
      <c r="K49" s="149"/>
      <c r="L49" s="235"/>
      <c r="N49" s="34"/>
      <c r="P49" s="34"/>
    </row>
  </sheetData>
  <mergeCells count="2">
    <mergeCell ref="A1:D1"/>
    <mergeCell ref="C2:D2"/>
  </mergeCells>
  <phoneticPr fontId="0" type="noConversion"/>
  <printOptions horizontalCentered="1" verticalCentered="1"/>
  <pageMargins left="0.6692913385826772" right="0.47244094488188981" top="0.43307086614173229" bottom="0.35433070866141736" header="0.19685039370078741" footer="0.27559055118110237"/>
  <pageSetup paperSize="9" scale="85" orientation="landscape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Y49"/>
  <sheetViews>
    <sheetView workbookViewId="0">
      <pane ySplit="3" topLeftCell="A34" activePane="bottomLeft" state="frozen"/>
      <selection activeCell="J50" sqref="J50"/>
      <selection pane="bottomLeft"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7" width="7.44140625" style="34" customWidth="1"/>
    <col min="8" max="9" width="9.109375" style="34" customWidth="1"/>
    <col min="10" max="10" width="9" style="34" customWidth="1"/>
    <col min="11" max="14" width="7.44140625" style="34" customWidth="1"/>
    <col min="15" max="15" width="8.88671875" style="263" customWidth="1"/>
    <col min="16" max="16" width="5.109375" hidden="1" customWidth="1"/>
    <col min="17" max="17" width="9.109375" style="34" customWidth="1"/>
    <col min="18" max="18" width="9.109375" style="236" customWidth="1"/>
    <col min="19" max="19" width="7" style="236" customWidth="1"/>
    <col min="20" max="20" width="6.5546875" style="236" customWidth="1"/>
  </cols>
  <sheetData>
    <row r="1" spans="1:20" ht="15.75" customHeight="1" x14ac:dyDescent="0.3">
      <c r="A1" s="1620" t="s">
        <v>146</v>
      </c>
      <c r="B1" s="1598"/>
      <c r="C1" s="1598"/>
      <c r="D1" s="1599"/>
      <c r="E1" s="172"/>
      <c r="F1" s="157" t="s">
        <v>86</v>
      </c>
      <c r="G1" s="109" t="s">
        <v>98</v>
      </c>
      <c r="H1" s="109" t="s">
        <v>99</v>
      </c>
      <c r="I1" s="109" t="s">
        <v>100</v>
      </c>
      <c r="J1" s="109" t="s">
        <v>87</v>
      </c>
      <c r="K1" s="109" t="s">
        <v>101</v>
      </c>
      <c r="L1" s="109" t="s">
        <v>102</v>
      </c>
      <c r="M1" s="109" t="s">
        <v>103</v>
      </c>
      <c r="N1" s="109" t="s">
        <v>104</v>
      </c>
      <c r="O1" s="257" t="s">
        <v>120</v>
      </c>
      <c r="P1" s="168" t="s">
        <v>1</v>
      </c>
      <c r="Q1" s="41" t="s">
        <v>0</v>
      </c>
      <c r="R1" s="41" t="s">
        <v>115</v>
      </c>
    </row>
    <row r="2" spans="1:20" s="7" customFormat="1" ht="13.8" thickBot="1" x14ac:dyDescent="0.3">
      <c r="A2" s="184" t="s">
        <v>109</v>
      </c>
      <c r="B2" s="4"/>
      <c r="C2" s="1600" t="s">
        <v>119</v>
      </c>
      <c r="D2" s="1601"/>
      <c r="E2" s="173" t="s">
        <v>5</v>
      </c>
      <c r="F2" s="43">
        <v>11</v>
      </c>
      <c r="G2" s="110">
        <v>21</v>
      </c>
      <c r="H2" s="110">
        <v>22</v>
      </c>
      <c r="I2" s="110">
        <v>23</v>
      </c>
      <c r="J2" s="110">
        <v>31</v>
      </c>
      <c r="K2" s="110">
        <v>33</v>
      </c>
      <c r="L2" s="110">
        <v>41</v>
      </c>
      <c r="M2" s="110">
        <v>51</v>
      </c>
      <c r="N2" s="110">
        <v>56</v>
      </c>
      <c r="O2" s="258">
        <v>2011</v>
      </c>
      <c r="P2" s="169" t="s">
        <v>7</v>
      </c>
      <c r="Q2" s="45">
        <v>2011</v>
      </c>
      <c r="R2" s="252">
        <v>2010</v>
      </c>
      <c r="S2" s="236"/>
      <c r="T2" s="236"/>
    </row>
    <row r="3" spans="1:20" ht="13.8" thickBot="1" x14ac:dyDescent="0.3">
      <c r="A3" s="8" t="s">
        <v>13</v>
      </c>
      <c r="B3" s="9"/>
      <c r="C3" s="9"/>
      <c r="D3" s="9"/>
      <c r="E3" s="174">
        <v>1</v>
      </c>
      <c r="F3" s="125" t="e">
        <f t="shared" ref="F3:R3" si="0">SUM(F5:F27)</f>
        <v>#REF!</v>
      </c>
      <c r="G3" s="111" t="e">
        <f t="shared" si="0"/>
        <v>#REF!</v>
      </c>
      <c r="H3" s="111" t="e">
        <f t="shared" si="0"/>
        <v>#REF!</v>
      </c>
      <c r="I3" s="111" t="e">
        <f t="shared" si="0"/>
        <v>#REF!</v>
      </c>
      <c r="J3" s="111" t="e">
        <f t="shared" si="0"/>
        <v>#REF!</v>
      </c>
      <c r="K3" s="111" t="e">
        <f t="shared" si="0"/>
        <v>#REF!</v>
      </c>
      <c r="L3" s="111" t="e">
        <f t="shared" si="0"/>
        <v>#REF!</v>
      </c>
      <c r="M3" s="111" t="e">
        <f t="shared" si="0"/>
        <v>#REF!</v>
      </c>
      <c r="N3" s="111" t="e">
        <f t="shared" si="0"/>
        <v>#REF!</v>
      </c>
      <c r="O3" s="94" t="e">
        <f t="shared" si="0"/>
        <v>#REF!</v>
      </c>
      <c r="P3" s="170">
        <f t="shared" si="0"/>
        <v>0</v>
      </c>
      <c r="Q3" s="50" t="e">
        <f t="shared" si="0"/>
        <v>#REF!</v>
      </c>
      <c r="R3" s="50" t="e">
        <f t="shared" si="0"/>
        <v>#REF!</v>
      </c>
    </row>
    <row r="4" spans="1:20" s="14" customFormat="1" ht="12" x14ac:dyDescent="0.25">
      <c r="A4" s="11" t="s">
        <v>14</v>
      </c>
      <c r="B4" s="12" t="s">
        <v>15</v>
      </c>
      <c r="C4" s="12"/>
      <c r="D4" s="12"/>
      <c r="E4" s="175">
        <v>2</v>
      </c>
      <c r="F4" s="51">
        <f t="shared" ref="F4:R4" si="1">SUM(F5:F15)</f>
        <v>0</v>
      </c>
      <c r="G4" s="112">
        <f t="shared" si="1"/>
        <v>0</v>
      </c>
      <c r="H4" s="112">
        <f t="shared" si="1"/>
        <v>0</v>
      </c>
      <c r="I4" s="112">
        <f t="shared" si="1"/>
        <v>0</v>
      </c>
      <c r="J4" s="112">
        <f t="shared" si="1"/>
        <v>0</v>
      </c>
      <c r="K4" s="112">
        <f t="shared" si="1"/>
        <v>0</v>
      </c>
      <c r="L4" s="112">
        <f t="shared" si="1"/>
        <v>0</v>
      </c>
      <c r="M4" s="112">
        <f t="shared" si="1"/>
        <v>0</v>
      </c>
      <c r="N4" s="112">
        <f t="shared" si="1"/>
        <v>0</v>
      </c>
      <c r="O4" s="141">
        <f t="shared" si="1"/>
        <v>0</v>
      </c>
      <c r="P4" s="98">
        <f t="shared" si="1"/>
        <v>0</v>
      </c>
      <c r="Q4" s="54">
        <f t="shared" si="1"/>
        <v>3069034.9924618001</v>
      </c>
      <c r="R4" s="253">
        <f t="shared" si="1"/>
        <v>3138.1896583800003</v>
      </c>
      <c r="S4" s="237"/>
      <c r="T4" s="237"/>
    </row>
    <row r="5" spans="1:20" s="40" customFormat="1" ht="11.4" x14ac:dyDescent="0.2">
      <c r="A5" s="36"/>
      <c r="B5" s="37"/>
      <c r="C5" s="37" t="s">
        <v>16</v>
      </c>
      <c r="D5" s="38" t="s">
        <v>17</v>
      </c>
      <c r="E5" s="176">
        <v>3</v>
      </c>
      <c r="F5" s="267">
        <f>LF!R7/1000</f>
        <v>0</v>
      </c>
      <c r="G5" s="113">
        <f>FF!R7/1000</f>
        <v>0</v>
      </c>
      <c r="H5" s="113">
        <f>PrF!R7/1000</f>
        <v>0</v>
      </c>
      <c r="I5" s="113">
        <f>FSS!R7/1000</f>
        <v>0</v>
      </c>
      <c r="J5" s="113">
        <f>PřF!R7/1000</f>
        <v>0</v>
      </c>
      <c r="K5" s="113">
        <f>FI!R7/1000</f>
        <v>0</v>
      </c>
      <c r="L5" s="113">
        <f>PdF!R7/1000</f>
        <v>0</v>
      </c>
      <c r="M5" s="113">
        <f>FSpS!R7/1000</f>
        <v>0</v>
      </c>
      <c r="N5" s="268">
        <f>ESF!R7/1000</f>
        <v>0</v>
      </c>
      <c r="O5" s="259">
        <f t="shared" ref="O5:O27" si="2">SUM(F5:N5)</f>
        <v>0</v>
      </c>
      <c r="P5" s="171"/>
      <c r="Q5" s="86">
        <f>fakulty!Q7</f>
        <v>1596545.9920427005</v>
      </c>
      <c r="R5" s="86">
        <f>'fak-skut.'!R5</f>
        <v>1563.7573005700001</v>
      </c>
      <c r="S5" s="238"/>
      <c r="T5" s="238"/>
    </row>
    <row r="6" spans="1:20" s="40" customFormat="1" ht="11.4" x14ac:dyDescent="0.2">
      <c r="A6" s="36"/>
      <c r="B6" s="37"/>
      <c r="C6" s="37"/>
      <c r="D6" s="38" t="s">
        <v>18</v>
      </c>
      <c r="E6" s="176">
        <v>4</v>
      </c>
      <c r="F6" s="267">
        <f>LF!R8/1000</f>
        <v>0</v>
      </c>
      <c r="G6" s="113">
        <f>FF!R8/1000</f>
        <v>0</v>
      </c>
      <c r="H6" s="113">
        <f>PrF!R8/1000</f>
        <v>0</v>
      </c>
      <c r="I6" s="113">
        <f>FSS!R8/1000</f>
        <v>0</v>
      </c>
      <c r="J6" s="113">
        <f>PřF!R8/1000</f>
        <v>0</v>
      </c>
      <c r="K6" s="113">
        <f>FI!R8/1000</f>
        <v>0</v>
      </c>
      <c r="L6" s="113">
        <f>PdF!R8/1000</f>
        <v>0</v>
      </c>
      <c r="M6" s="113">
        <f>FSpS!R8/1000</f>
        <v>0</v>
      </c>
      <c r="N6" s="268">
        <f>ESF!R8/1000</f>
        <v>0</v>
      </c>
      <c r="O6" s="259">
        <f t="shared" si="2"/>
        <v>0</v>
      </c>
      <c r="P6" s="171"/>
      <c r="Q6" s="86">
        <f>fakulty!Q8</f>
        <v>63517.672640000004</v>
      </c>
      <c r="R6" s="86">
        <f>'fak-skut.'!R6</f>
        <v>59.779447439999998</v>
      </c>
      <c r="S6" s="238"/>
      <c r="T6" s="238"/>
    </row>
    <row r="7" spans="1:20" s="40" customFormat="1" ht="11.4" x14ac:dyDescent="0.2">
      <c r="A7" s="36"/>
      <c r="B7" s="37"/>
      <c r="C7" s="37"/>
      <c r="D7" s="38" t="s">
        <v>19</v>
      </c>
      <c r="E7" s="176">
        <v>5</v>
      </c>
      <c r="F7" s="267">
        <f>LF!R9/1000</f>
        <v>0</v>
      </c>
      <c r="G7" s="113">
        <f>FF!R9/1000</f>
        <v>0</v>
      </c>
      <c r="H7" s="113">
        <f>PrF!R9/1000</f>
        <v>0</v>
      </c>
      <c r="I7" s="113">
        <f>FSS!R9/1000</f>
        <v>0</v>
      </c>
      <c r="J7" s="113">
        <f>PřF!R9/1000</f>
        <v>0</v>
      </c>
      <c r="K7" s="113">
        <f>FI!R9/1000</f>
        <v>0</v>
      </c>
      <c r="L7" s="113">
        <f>PdF!R9/1000</f>
        <v>0</v>
      </c>
      <c r="M7" s="113">
        <f>FSpS!R9/1000</f>
        <v>0</v>
      </c>
      <c r="N7" s="268">
        <f>ESF!R9/1000</f>
        <v>0</v>
      </c>
      <c r="O7" s="259">
        <f t="shared" si="2"/>
        <v>0</v>
      </c>
      <c r="P7" s="171"/>
      <c r="Q7" s="86">
        <f>fakulty!Q9</f>
        <v>556855.92917517037</v>
      </c>
      <c r="R7" s="86">
        <f>'fak-skut.'!R7</f>
        <v>537.25229666999996</v>
      </c>
      <c r="S7" s="238"/>
      <c r="T7" s="238"/>
    </row>
    <row r="8" spans="1:20" s="40" customFormat="1" ht="11.4" x14ac:dyDescent="0.2">
      <c r="A8" s="36"/>
      <c r="B8" s="37"/>
      <c r="C8" s="37"/>
      <c r="D8" s="38" t="s">
        <v>20</v>
      </c>
      <c r="E8" s="176">
        <v>6</v>
      </c>
      <c r="F8" s="267">
        <f>LF!R10/1000</f>
        <v>0</v>
      </c>
      <c r="G8" s="113">
        <f>FF!R10/1000</f>
        <v>0</v>
      </c>
      <c r="H8" s="113">
        <f>PrF!R10/1000</f>
        <v>0</v>
      </c>
      <c r="I8" s="113">
        <f>FSS!R10/1000</f>
        <v>0</v>
      </c>
      <c r="J8" s="113">
        <f>PřF!R10/1000</f>
        <v>0</v>
      </c>
      <c r="K8" s="113">
        <f>FI!R10/1000</f>
        <v>0</v>
      </c>
      <c r="L8" s="113">
        <f>PdF!R10/1000</f>
        <v>0</v>
      </c>
      <c r="M8" s="113">
        <f>FSpS!R10/1000</f>
        <v>0</v>
      </c>
      <c r="N8" s="268">
        <f>ESF!R10/1000</f>
        <v>0</v>
      </c>
      <c r="O8" s="259">
        <f t="shared" si="2"/>
        <v>0</v>
      </c>
      <c r="P8" s="171"/>
      <c r="Q8" s="86">
        <f>fakulty!Q10</f>
        <v>107590.257</v>
      </c>
      <c r="R8" s="86">
        <f>'fak-skut.'!R8</f>
        <v>93.426617960000016</v>
      </c>
      <c r="S8" s="238"/>
      <c r="T8" s="238"/>
    </row>
    <row r="9" spans="1:20" s="40" customFormat="1" ht="11.4" x14ac:dyDescent="0.2">
      <c r="A9" s="36"/>
      <c r="B9" s="37"/>
      <c r="C9" s="37"/>
      <c r="D9" s="38" t="s">
        <v>21</v>
      </c>
      <c r="E9" s="176">
        <v>7</v>
      </c>
      <c r="F9" s="267">
        <f>LF!R11/1000</f>
        <v>0</v>
      </c>
      <c r="G9" s="113">
        <f>FF!R11/1000</f>
        <v>0</v>
      </c>
      <c r="H9" s="113">
        <f>PrF!R11/1000</f>
        <v>0</v>
      </c>
      <c r="I9" s="113">
        <f>FSS!R11/1000</f>
        <v>0</v>
      </c>
      <c r="J9" s="113">
        <f>PřF!R11/1000</f>
        <v>0</v>
      </c>
      <c r="K9" s="113">
        <f>FI!R11/1000</f>
        <v>0</v>
      </c>
      <c r="L9" s="113">
        <f>PdF!R11/1000</f>
        <v>0</v>
      </c>
      <c r="M9" s="113">
        <f>FSpS!R11/1000</f>
        <v>0</v>
      </c>
      <c r="N9" s="268">
        <f>ESF!R11/1000</f>
        <v>0</v>
      </c>
      <c r="O9" s="259">
        <f t="shared" si="2"/>
        <v>0</v>
      </c>
      <c r="P9" s="171"/>
      <c r="Q9" s="86">
        <f>fakulty!Q11</f>
        <v>37234.942999999999</v>
      </c>
      <c r="R9" s="86">
        <f>'fak-skut.'!R9</f>
        <v>33.219216250000002</v>
      </c>
      <c r="S9" s="238"/>
      <c r="T9" s="238"/>
    </row>
    <row r="10" spans="1:20" s="40" customFormat="1" ht="11.4" x14ac:dyDescent="0.2">
      <c r="A10" s="36"/>
      <c r="B10" s="37"/>
      <c r="C10" s="37"/>
      <c r="D10" s="38" t="s">
        <v>22</v>
      </c>
      <c r="E10" s="176">
        <v>8</v>
      </c>
      <c r="F10" s="267">
        <f>LF!R12/1000</f>
        <v>0</v>
      </c>
      <c r="G10" s="113">
        <f>FF!R12/1000</f>
        <v>0</v>
      </c>
      <c r="H10" s="113">
        <f>PrF!R12/1000</f>
        <v>0</v>
      </c>
      <c r="I10" s="113">
        <f>FSS!R12/1000</f>
        <v>0</v>
      </c>
      <c r="J10" s="113">
        <f>PřF!R12/1000</f>
        <v>0</v>
      </c>
      <c r="K10" s="113">
        <f>FI!R12/1000</f>
        <v>0</v>
      </c>
      <c r="L10" s="113">
        <f>PdF!R12/1000</f>
        <v>0</v>
      </c>
      <c r="M10" s="113">
        <f>FSpS!R12/1000</f>
        <v>0</v>
      </c>
      <c r="N10" s="268">
        <f>ESF!R12/1000</f>
        <v>0</v>
      </c>
      <c r="O10" s="259">
        <f t="shared" si="2"/>
        <v>0</v>
      </c>
      <c r="P10" s="171"/>
      <c r="Q10" s="86">
        <f>fakulty!Q12</f>
        <v>90954</v>
      </c>
      <c r="R10" s="86">
        <f>'fak-skut.'!R10</f>
        <v>91.113923259999993</v>
      </c>
      <c r="S10" s="238"/>
      <c r="T10" s="238"/>
    </row>
    <row r="11" spans="1:20" s="40" customFormat="1" ht="11.4" x14ac:dyDescent="0.2">
      <c r="A11" s="36"/>
      <c r="B11" s="37"/>
      <c r="C11" s="37"/>
      <c r="D11" s="38" t="s">
        <v>23</v>
      </c>
      <c r="E11" s="176">
        <v>9</v>
      </c>
      <c r="F11" s="267">
        <f>LF!R13/1000</f>
        <v>0</v>
      </c>
      <c r="G11" s="113">
        <f>FF!R13/1000</f>
        <v>0</v>
      </c>
      <c r="H11" s="113">
        <f>PrF!R13/1000</f>
        <v>0</v>
      </c>
      <c r="I11" s="113">
        <f>FSS!R13/1000</f>
        <v>0</v>
      </c>
      <c r="J11" s="113">
        <f>PřF!R13/1000</f>
        <v>0</v>
      </c>
      <c r="K11" s="113">
        <f>FI!R13/1000</f>
        <v>0</v>
      </c>
      <c r="L11" s="113">
        <f>PdF!R13/1000</f>
        <v>0</v>
      </c>
      <c r="M11" s="113">
        <f>FSpS!R13/1000</f>
        <v>0</v>
      </c>
      <c r="N11" s="268">
        <f>ESF!R13/1000</f>
        <v>0</v>
      </c>
      <c r="O11" s="259">
        <f t="shared" si="2"/>
        <v>0</v>
      </c>
      <c r="P11" s="171"/>
      <c r="Q11" s="86">
        <f>fakulty!Q13</f>
        <v>137831.80006000001</v>
      </c>
      <c r="R11" s="86">
        <f>'fak-skut.'!R11</f>
        <v>114.94196116000001</v>
      </c>
      <c r="S11" s="238"/>
      <c r="T11" s="238"/>
    </row>
    <row r="12" spans="1:20" s="40" customFormat="1" ht="11.4" x14ac:dyDescent="0.2">
      <c r="A12" s="36"/>
      <c r="B12" s="37"/>
      <c r="C12" s="37"/>
      <c r="D12" s="38" t="s">
        <v>24</v>
      </c>
      <c r="E12" s="176">
        <v>10</v>
      </c>
      <c r="F12" s="267">
        <f>LF!R14/1000</f>
        <v>0</v>
      </c>
      <c r="G12" s="113">
        <f>FF!R14/1000</f>
        <v>0</v>
      </c>
      <c r="H12" s="113">
        <f>PrF!R14/1000</f>
        <v>0</v>
      </c>
      <c r="I12" s="113">
        <f>FSS!R14/1000</f>
        <v>0</v>
      </c>
      <c r="J12" s="113">
        <f>PřF!R14/1000</f>
        <v>0</v>
      </c>
      <c r="K12" s="113">
        <f>FI!R14/1000</f>
        <v>0</v>
      </c>
      <c r="L12" s="113">
        <f>PdF!R14/1000</f>
        <v>0</v>
      </c>
      <c r="M12" s="113">
        <f>FSpS!R14/1000</f>
        <v>0</v>
      </c>
      <c r="N12" s="268">
        <f>ESF!R14/1000</f>
        <v>0</v>
      </c>
      <c r="O12" s="259">
        <f t="shared" si="2"/>
        <v>0</v>
      </c>
      <c r="P12" s="171"/>
      <c r="Q12" s="86">
        <f>fakulty!Q14</f>
        <v>9783.5</v>
      </c>
      <c r="R12" s="86">
        <f>'fak-skut.'!R12</f>
        <v>7.9375486000000004</v>
      </c>
      <c r="S12" s="238"/>
      <c r="T12" s="238"/>
    </row>
    <row r="13" spans="1:20" s="40" customFormat="1" ht="11.4" x14ac:dyDescent="0.2">
      <c r="A13" s="36"/>
      <c r="B13" s="37"/>
      <c r="C13" s="37"/>
      <c r="D13" s="38" t="s">
        <v>25</v>
      </c>
      <c r="E13" s="176">
        <v>11</v>
      </c>
      <c r="F13" s="267">
        <f>LF!R15/1000</f>
        <v>0</v>
      </c>
      <c r="G13" s="113">
        <f>FF!R15/1000</f>
        <v>0</v>
      </c>
      <c r="H13" s="113">
        <f>PrF!R15/1000</f>
        <v>0</v>
      </c>
      <c r="I13" s="113">
        <f>FSS!R15/1000</f>
        <v>0</v>
      </c>
      <c r="J13" s="113">
        <f>PřF!R15/1000</f>
        <v>0</v>
      </c>
      <c r="K13" s="113">
        <f>FI!R15/1000</f>
        <v>0</v>
      </c>
      <c r="L13" s="113">
        <f>PdF!R15/1000</f>
        <v>0</v>
      </c>
      <c r="M13" s="113">
        <f>FSpS!R15/1000</f>
        <v>0</v>
      </c>
      <c r="N13" s="268">
        <f>ESF!R15/1000</f>
        <v>0</v>
      </c>
      <c r="O13" s="259">
        <f t="shared" si="2"/>
        <v>0</v>
      </c>
      <c r="P13" s="171"/>
      <c r="Q13" s="86">
        <f>fakulty!Q15</f>
        <v>273910.34711999999</v>
      </c>
      <c r="R13" s="86">
        <f>'fak-skut.'!R13</f>
        <v>269.72768541000005</v>
      </c>
      <c r="S13" s="238"/>
      <c r="T13" s="238"/>
    </row>
    <row r="14" spans="1:20" s="40" customFormat="1" ht="11.4" x14ac:dyDescent="0.2">
      <c r="A14" s="36"/>
      <c r="B14" s="37"/>
      <c r="C14" s="37"/>
      <c r="D14" s="38" t="s">
        <v>26</v>
      </c>
      <c r="E14" s="176">
        <v>12</v>
      </c>
      <c r="F14" s="267">
        <f>LF!R16/1000</f>
        <v>0</v>
      </c>
      <c r="G14" s="113">
        <f>FF!R16/1000</f>
        <v>0</v>
      </c>
      <c r="H14" s="113">
        <f>PrF!R16/1000</f>
        <v>0</v>
      </c>
      <c r="I14" s="113">
        <f>FSS!R16/1000</f>
        <v>0</v>
      </c>
      <c r="J14" s="113">
        <f>PřF!R16/1000</f>
        <v>0</v>
      </c>
      <c r="K14" s="113">
        <f>FI!R16/1000</f>
        <v>0</v>
      </c>
      <c r="L14" s="113">
        <f>PdF!R16/1000</f>
        <v>0</v>
      </c>
      <c r="M14" s="113">
        <f>FSpS!R16/1000</f>
        <v>0</v>
      </c>
      <c r="N14" s="268">
        <f>ESF!R16/1000</f>
        <v>0</v>
      </c>
      <c r="O14" s="259">
        <f t="shared" si="2"/>
        <v>0</v>
      </c>
      <c r="P14" s="171"/>
      <c r="Q14" s="86">
        <f>fakulty!Q16</f>
        <v>38059.771999999997</v>
      </c>
      <c r="R14" s="86">
        <f>'fak-skut.'!R14</f>
        <v>85.108354969999994</v>
      </c>
      <c r="S14" s="238"/>
      <c r="T14" s="238"/>
    </row>
    <row r="15" spans="1:20" s="40" customFormat="1" ht="11.4" x14ac:dyDescent="0.2">
      <c r="A15" s="36"/>
      <c r="B15" s="37"/>
      <c r="C15" s="38"/>
      <c r="D15" s="38" t="s">
        <v>27</v>
      </c>
      <c r="E15" s="176">
        <v>13</v>
      </c>
      <c r="F15" s="267">
        <f>LF!R17/1000</f>
        <v>0</v>
      </c>
      <c r="G15" s="113">
        <f>FF!R17/1000</f>
        <v>0</v>
      </c>
      <c r="H15" s="113">
        <f>PrF!R17/1000</f>
        <v>0</v>
      </c>
      <c r="I15" s="113">
        <f>FSS!R17/1000</f>
        <v>0</v>
      </c>
      <c r="J15" s="113">
        <f>PřF!R17/1000</f>
        <v>0</v>
      </c>
      <c r="K15" s="113">
        <f>FI!R17/1000</f>
        <v>0</v>
      </c>
      <c r="L15" s="113">
        <f>PdF!R17/1000</f>
        <v>0</v>
      </c>
      <c r="M15" s="113">
        <f>FSpS!R17/1000</f>
        <v>0</v>
      </c>
      <c r="N15" s="268">
        <f>ESF!R17/1000</f>
        <v>0</v>
      </c>
      <c r="O15" s="259">
        <f t="shared" si="2"/>
        <v>0</v>
      </c>
      <c r="P15" s="171"/>
      <c r="Q15" s="86">
        <f>fakulty!Q17</f>
        <v>156750.77942392911</v>
      </c>
      <c r="R15" s="86">
        <f>'fak-skut.'!R15</f>
        <v>281.92530608999999</v>
      </c>
      <c r="S15" s="238"/>
      <c r="T15" s="238"/>
    </row>
    <row r="16" spans="1:20" s="14" customFormat="1" ht="11.4" x14ac:dyDescent="0.2">
      <c r="A16" s="11"/>
      <c r="B16" s="18" t="s">
        <v>28</v>
      </c>
      <c r="C16" s="16"/>
      <c r="D16" s="16"/>
      <c r="E16" s="177">
        <v>14</v>
      </c>
      <c r="F16" s="269">
        <f>LF!R18/1000</f>
        <v>0</v>
      </c>
      <c r="G16" s="81">
        <f>FF!R18/1000</f>
        <v>0</v>
      </c>
      <c r="H16" s="81">
        <f>PrF!R18/1000</f>
        <v>0</v>
      </c>
      <c r="I16" s="81">
        <f>FSS!R18/1000</f>
        <v>0</v>
      </c>
      <c r="J16" s="81">
        <f>PřF!R18/1000</f>
        <v>0</v>
      </c>
      <c r="K16" s="81">
        <f>FI!R18/1000</f>
        <v>0</v>
      </c>
      <c r="L16" s="81">
        <f>PdF!R18/1000</f>
        <v>0</v>
      </c>
      <c r="M16" s="81">
        <f>FSpS!R18/1000</f>
        <v>0</v>
      </c>
      <c r="N16" s="271">
        <f>ESF!R18/1000</f>
        <v>0</v>
      </c>
      <c r="O16" s="260">
        <f t="shared" si="2"/>
        <v>0</v>
      </c>
      <c r="P16" s="272"/>
      <c r="Q16" s="86">
        <f>fakulty!Q18</f>
        <v>225147</v>
      </c>
      <c r="R16" s="86">
        <f>'fak-skut.'!R16</f>
        <v>213.53725000000003</v>
      </c>
      <c r="S16" s="237"/>
      <c r="T16" s="237"/>
    </row>
    <row r="17" spans="1:25" s="14" customFormat="1" ht="11.4" x14ac:dyDescent="0.2">
      <c r="A17" s="11"/>
      <c r="B17" s="18" t="s">
        <v>30</v>
      </c>
      <c r="C17" s="16"/>
      <c r="D17" s="16"/>
      <c r="E17" s="177">
        <v>15</v>
      </c>
      <c r="F17" s="269">
        <f>LF!R19/1000</f>
        <v>0</v>
      </c>
      <c r="G17" s="81">
        <f>FF!R19/1000</f>
        <v>0</v>
      </c>
      <c r="H17" s="81">
        <f>PrF!R19/1000</f>
        <v>0</v>
      </c>
      <c r="I17" s="81">
        <f>FSS!R19/1000</f>
        <v>0</v>
      </c>
      <c r="J17" s="81">
        <f>PřF!R19/1000</f>
        <v>0</v>
      </c>
      <c r="K17" s="81">
        <f>FI!R19/1000</f>
        <v>0</v>
      </c>
      <c r="L17" s="81">
        <f>PdF!R19/1000</f>
        <v>0</v>
      </c>
      <c r="M17" s="81">
        <f>FSpS!R19/1000</f>
        <v>0</v>
      </c>
      <c r="N17" s="271">
        <f>ESF!R19/1000</f>
        <v>0</v>
      </c>
      <c r="O17" s="260">
        <f t="shared" si="2"/>
        <v>0</v>
      </c>
      <c r="P17" s="272"/>
      <c r="Q17" s="86">
        <f>fakulty!Q19</f>
        <v>6799</v>
      </c>
      <c r="R17" s="86">
        <f>'fak-skut.'!R17</f>
        <v>14.333576000000001</v>
      </c>
      <c r="S17" s="237"/>
      <c r="T17" s="237"/>
    </row>
    <row r="18" spans="1:25" s="14" customFormat="1" ht="11.4" x14ac:dyDescent="0.2">
      <c r="A18" s="11"/>
      <c r="B18" s="19" t="s">
        <v>32</v>
      </c>
      <c r="C18" s="20"/>
      <c r="D18" s="20"/>
      <c r="E18" s="178">
        <v>16</v>
      </c>
      <c r="F18" s="269">
        <f>LF!R20/1000</f>
        <v>0</v>
      </c>
      <c r="G18" s="81">
        <f>FF!R20/1000</f>
        <v>0</v>
      </c>
      <c r="H18" s="81">
        <f>PrF!R20/1000</f>
        <v>0</v>
      </c>
      <c r="I18" s="81">
        <f>FSS!R20/1000</f>
        <v>0</v>
      </c>
      <c r="J18" s="81">
        <f>PřF!R20/1000</f>
        <v>0</v>
      </c>
      <c r="K18" s="81">
        <f>FI!R20/1000</f>
        <v>0</v>
      </c>
      <c r="L18" s="81">
        <f>PdF!R20/1000</f>
        <v>0</v>
      </c>
      <c r="M18" s="81">
        <f>FSpS!R20/1000</f>
        <v>0</v>
      </c>
      <c r="N18" s="271">
        <f>ESF!R20/1000</f>
        <v>0</v>
      </c>
      <c r="O18" s="260">
        <f t="shared" si="2"/>
        <v>0</v>
      </c>
      <c r="P18" s="272"/>
      <c r="Q18" s="86">
        <f>fakulty!Q20</f>
        <v>222115.87899999999</v>
      </c>
      <c r="R18" s="86">
        <f>'fak-skut.'!R18</f>
        <v>216.59911824</v>
      </c>
      <c r="S18" s="237"/>
      <c r="T18" s="237"/>
    </row>
    <row r="19" spans="1:25" s="14" customFormat="1" ht="11.4" x14ac:dyDescent="0.2">
      <c r="A19" s="11"/>
      <c r="B19" s="19" t="s">
        <v>34</v>
      </c>
      <c r="C19" s="20"/>
      <c r="D19" s="20"/>
      <c r="E19" s="178">
        <v>17</v>
      </c>
      <c r="F19" s="269" t="e">
        <f>LF!#REF!/1000</f>
        <v>#REF!</v>
      </c>
      <c r="G19" s="81" t="e">
        <f>FF!#REF!/1000</f>
        <v>#REF!</v>
      </c>
      <c r="H19" s="81" t="e">
        <f>PrF!#REF!/1000</f>
        <v>#REF!</v>
      </c>
      <c r="I19" s="81" t="e">
        <f>FSS!#REF!/1000</f>
        <v>#REF!</v>
      </c>
      <c r="J19" s="81" t="e">
        <f>PřF!#REF!/1000</f>
        <v>#REF!</v>
      </c>
      <c r="K19" s="81" t="e">
        <f>FI!#REF!/1000</f>
        <v>#REF!</v>
      </c>
      <c r="L19" s="81" t="e">
        <f>PdF!#REF!/1000</f>
        <v>#REF!</v>
      </c>
      <c r="M19" s="81" t="e">
        <f>FSpS!#REF!/1000</f>
        <v>#REF!</v>
      </c>
      <c r="N19" s="271" t="e">
        <f>ESF!#REF!/1000</f>
        <v>#REF!</v>
      </c>
      <c r="O19" s="260" t="e">
        <f t="shared" si="2"/>
        <v>#REF!</v>
      </c>
      <c r="P19" s="272"/>
      <c r="Q19" s="86" t="e">
        <f>fakulty!#REF!</f>
        <v>#REF!</v>
      </c>
      <c r="R19" s="86" t="e">
        <f>'fak-skut.'!R19</f>
        <v>#REF!</v>
      </c>
      <c r="S19" s="237"/>
      <c r="T19" s="237"/>
    </row>
    <row r="20" spans="1:25" s="14" customFormat="1" ht="11.4" x14ac:dyDescent="0.2">
      <c r="A20" s="11"/>
      <c r="B20" s="19" t="s">
        <v>36</v>
      </c>
      <c r="C20" s="19"/>
      <c r="D20" s="19"/>
      <c r="E20" s="178">
        <v>18</v>
      </c>
      <c r="F20" s="269">
        <f>LF!R21/1000</f>
        <v>0</v>
      </c>
      <c r="G20" s="81">
        <f>FF!R21/1000</f>
        <v>0</v>
      </c>
      <c r="H20" s="81">
        <f>PrF!R21/1000</f>
        <v>0</v>
      </c>
      <c r="I20" s="81">
        <f>FSS!R21/1000</f>
        <v>0</v>
      </c>
      <c r="J20" s="81">
        <f>PřF!R21/1000</f>
        <v>0</v>
      </c>
      <c r="K20" s="81">
        <f>FI!R21/1000</f>
        <v>0</v>
      </c>
      <c r="L20" s="81">
        <f>PdF!R21/1000</f>
        <v>0</v>
      </c>
      <c r="M20" s="81">
        <f>FSpS!R21/1000</f>
        <v>0</v>
      </c>
      <c r="N20" s="271">
        <f>ESF!R21/1000</f>
        <v>0</v>
      </c>
      <c r="O20" s="260">
        <f t="shared" si="2"/>
        <v>0</v>
      </c>
      <c r="P20" s="272"/>
      <c r="Q20" s="86">
        <f>fakulty!Q21</f>
        <v>18367</v>
      </c>
      <c r="R20" s="86">
        <f>'fak-skut.'!R20</f>
        <v>19.686286370000001</v>
      </c>
      <c r="S20" s="237"/>
      <c r="T20" s="237"/>
    </row>
    <row r="21" spans="1:25" s="14" customFormat="1" ht="11.4" x14ac:dyDescent="0.2">
      <c r="A21" s="11"/>
      <c r="B21" s="19" t="s">
        <v>38</v>
      </c>
      <c r="C21" s="19"/>
      <c r="D21" s="19"/>
      <c r="E21" s="178">
        <v>19</v>
      </c>
      <c r="F21" s="269">
        <f>LF!R22/1000</f>
        <v>0</v>
      </c>
      <c r="G21" s="81">
        <f>FF!R22/1000</f>
        <v>0</v>
      </c>
      <c r="H21" s="81">
        <f>PrF!R22/1000</f>
        <v>0</v>
      </c>
      <c r="I21" s="81">
        <f>FSS!R22/1000</f>
        <v>0</v>
      </c>
      <c r="J21" s="81">
        <f>PřF!R22/1000</f>
        <v>0</v>
      </c>
      <c r="K21" s="81">
        <f>FI!R22/1000</f>
        <v>0</v>
      </c>
      <c r="L21" s="81">
        <f>PdF!R22/1000</f>
        <v>0</v>
      </c>
      <c r="M21" s="81">
        <f>FSpS!R22/1000</f>
        <v>0</v>
      </c>
      <c r="N21" s="271">
        <f>ESF!R22/1000</f>
        <v>0</v>
      </c>
      <c r="O21" s="260">
        <f t="shared" si="2"/>
        <v>0</v>
      </c>
      <c r="P21" s="272"/>
      <c r="Q21" s="86">
        <f>fakulty!Q22</f>
        <v>62307.553</v>
      </c>
      <c r="R21" s="86">
        <f>'fak-skut.'!R21</f>
        <v>92.75684729000001</v>
      </c>
      <c r="S21" s="237"/>
      <c r="T21" s="237"/>
    </row>
    <row r="22" spans="1:25" s="14" customFormat="1" ht="11.4" x14ac:dyDescent="0.2">
      <c r="A22" s="11"/>
      <c r="B22" s="19" t="s">
        <v>40</v>
      </c>
      <c r="C22" s="19"/>
      <c r="D22" s="19"/>
      <c r="E22" s="178">
        <v>20</v>
      </c>
      <c r="F22" s="269">
        <f>LF!R23/1000</f>
        <v>0</v>
      </c>
      <c r="G22" s="81">
        <f>FF!R23/1000</f>
        <v>0</v>
      </c>
      <c r="H22" s="81">
        <f>PrF!R23/1000</f>
        <v>0</v>
      </c>
      <c r="I22" s="81">
        <f>FSS!R23/1000</f>
        <v>0</v>
      </c>
      <c r="J22" s="81">
        <f>PřF!R23/1000</f>
        <v>0</v>
      </c>
      <c r="K22" s="81">
        <f>FI!R23/1000</f>
        <v>0</v>
      </c>
      <c r="L22" s="81">
        <f>PdF!R23/1000</f>
        <v>0</v>
      </c>
      <c r="M22" s="81">
        <f>FSpS!R23/1000</f>
        <v>0</v>
      </c>
      <c r="N22" s="271">
        <f>ESF!R23/1000</f>
        <v>0</v>
      </c>
      <c r="O22" s="260">
        <f t="shared" si="2"/>
        <v>0</v>
      </c>
      <c r="P22" s="272"/>
      <c r="Q22" s="86" t="e">
        <f>fakulty!#REF!</f>
        <v>#REF!</v>
      </c>
      <c r="R22" s="86">
        <f>'fak-skut.'!R22</f>
        <v>38.546372920000003</v>
      </c>
      <c r="S22" s="237"/>
      <c r="T22" s="237"/>
    </row>
    <row r="23" spans="1:25" s="14" customFormat="1" ht="11.4" x14ac:dyDescent="0.2">
      <c r="A23" s="11"/>
      <c r="B23" s="19" t="s">
        <v>42</v>
      </c>
      <c r="C23" s="19"/>
      <c r="D23" s="19"/>
      <c r="E23" s="178">
        <v>21</v>
      </c>
      <c r="F23" s="269">
        <f>LF!R25/1000</f>
        <v>0</v>
      </c>
      <c r="G23" s="81">
        <f>FF!R25/1000</f>
        <v>0</v>
      </c>
      <c r="H23" s="81">
        <f>PrF!R25/1000</f>
        <v>0</v>
      </c>
      <c r="I23" s="81">
        <f>FSS!R25/1000</f>
        <v>0</v>
      </c>
      <c r="J23" s="81">
        <f>PřF!R25/1000</f>
        <v>0</v>
      </c>
      <c r="K23" s="81">
        <f>FI!R25/1000</f>
        <v>0</v>
      </c>
      <c r="L23" s="81">
        <f>PdF!R25/1000</f>
        <v>0</v>
      </c>
      <c r="M23" s="81">
        <f>FSpS!R25/1000</f>
        <v>0</v>
      </c>
      <c r="N23" s="271">
        <f>ESF!R25/1000</f>
        <v>0</v>
      </c>
      <c r="O23" s="260">
        <f t="shared" si="2"/>
        <v>0</v>
      </c>
      <c r="P23" s="272"/>
      <c r="Q23" s="86" t="e">
        <f>fakulty!#REF!</f>
        <v>#REF!</v>
      </c>
      <c r="R23" s="86">
        <f>'fak-skut.'!R23</f>
        <v>322.66787464999999</v>
      </c>
      <c r="S23" s="237"/>
      <c r="T23" s="237"/>
    </row>
    <row r="24" spans="1:25" s="14" customFormat="1" ht="11.4" x14ac:dyDescent="0.2">
      <c r="A24" s="11"/>
      <c r="B24" s="19" t="s">
        <v>43</v>
      </c>
      <c r="C24" s="19"/>
      <c r="D24" s="19"/>
      <c r="E24" s="178">
        <v>22</v>
      </c>
      <c r="F24" s="269">
        <f>LF!R24/1000</f>
        <v>0</v>
      </c>
      <c r="G24" s="81">
        <f>FF!R24/1000</f>
        <v>0</v>
      </c>
      <c r="H24" s="81">
        <f>PrF!R24/1000</f>
        <v>0</v>
      </c>
      <c r="I24" s="81">
        <f>FSS!R24/1000</f>
        <v>0</v>
      </c>
      <c r="J24" s="81">
        <f>PřF!R24/1000</f>
        <v>0</v>
      </c>
      <c r="K24" s="81">
        <f>FI!R24/1000</f>
        <v>0</v>
      </c>
      <c r="L24" s="81">
        <f>PdF!R24/1000</f>
        <v>0</v>
      </c>
      <c r="M24" s="81">
        <f>FSpS!R24/1000</f>
        <v>0</v>
      </c>
      <c r="N24" s="271">
        <f>ESF!R24/1000</f>
        <v>0</v>
      </c>
      <c r="O24" s="260">
        <f t="shared" si="2"/>
        <v>0</v>
      </c>
      <c r="P24" s="272"/>
      <c r="Q24" s="86">
        <f>fakulty!Q23</f>
        <v>20595</v>
      </c>
      <c r="R24" s="86">
        <f>'fak-skut.'!R24</f>
        <v>625.19775457000003</v>
      </c>
      <c r="S24" s="237"/>
      <c r="T24" s="237"/>
    </row>
    <row r="25" spans="1:25" s="14" customFormat="1" ht="11.4" x14ac:dyDescent="0.2">
      <c r="A25" s="11"/>
      <c r="B25" s="19" t="s">
        <v>136</v>
      </c>
      <c r="C25" s="19"/>
      <c r="D25" s="19"/>
      <c r="E25" s="178">
        <v>23</v>
      </c>
      <c r="F25" s="269" t="e">
        <f>LF!#REF!/1000</f>
        <v>#REF!</v>
      </c>
      <c r="G25" s="81" t="e">
        <f>FF!#REF!/1000</f>
        <v>#REF!</v>
      </c>
      <c r="H25" s="81" t="e">
        <f>PrF!#REF!/1000</f>
        <v>#REF!</v>
      </c>
      <c r="I25" s="81" t="e">
        <f>FSS!#REF!/1000</f>
        <v>#REF!</v>
      </c>
      <c r="J25" s="81" t="e">
        <f>PřF!#REF!/1000</f>
        <v>#REF!</v>
      </c>
      <c r="K25" s="81" t="e">
        <f>FI!#REF!/1000</f>
        <v>#REF!</v>
      </c>
      <c r="L25" s="81" t="e">
        <f>PdF!#REF!/1000</f>
        <v>#REF!</v>
      </c>
      <c r="M25" s="81" t="e">
        <f>FSpS!#REF!/1000</f>
        <v>#REF!</v>
      </c>
      <c r="N25" s="271" t="e">
        <f>ESF!#REF!/1000</f>
        <v>#REF!</v>
      </c>
      <c r="O25" s="260" t="e">
        <f t="shared" si="2"/>
        <v>#REF!</v>
      </c>
      <c r="P25" s="272"/>
      <c r="Q25" s="86">
        <f>fakulty!Q24</f>
        <v>681643.10600000003</v>
      </c>
      <c r="R25" s="86" t="e">
        <f>'fak-skut.'!R25</f>
        <v>#REF!</v>
      </c>
      <c r="S25" s="237"/>
      <c r="T25" s="237"/>
    </row>
    <row r="26" spans="1:25" s="14" customFormat="1" ht="11.4" x14ac:dyDescent="0.2">
      <c r="A26" s="11"/>
      <c r="B26" s="19" t="s">
        <v>44</v>
      </c>
      <c r="C26" s="19"/>
      <c r="D26" s="19"/>
      <c r="E26" s="178">
        <v>24</v>
      </c>
      <c r="F26" s="269">
        <f>LF!R26/1000</f>
        <v>0</v>
      </c>
      <c r="G26" s="81">
        <f>FF!R26/1000</f>
        <v>0</v>
      </c>
      <c r="H26" s="81">
        <f>PrF!R26/1000</f>
        <v>0</v>
      </c>
      <c r="I26" s="81">
        <f>FSS!R26/1000</f>
        <v>0</v>
      </c>
      <c r="J26" s="81">
        <f>PřF!R26/1000</f>
        <v>0</v>
      </c>
      <c r="K26" s="81">
        <f>FI!R26/1000</f>
        <v>0</v>
      </c>
      <c r="L26" s="81">
        <f>PdF!R26/1000</f>
        <v>0</v>
      </c>
      <c r="M26" s="81">
        <f>FSpS!R26/1000</f>
        <v>0</v>
      </c>
      <c r="N26" s="271">
        <f>ESF!R26/1000</f>
        <v>0</v>
      </c>
      <c r="O26" s="260">
        <f t="shared" si="2"/>
        <v>0</v>
      </c>
      <c r="P26" s="272"/>
      <c r="Q26" s="86">
        <f>fakulty!Q25</f>
        <v>322198.66399999999</v>
      </c>
      <c r="R26" s="86">
        <f>'fak-skut.'!R26</f>
        <v>137.49910770999998</v>
      </c>
      <c r="S26" s="237"/>
      <c r="T26" s="237"/>
    </row>
    <row r="27" spans="1:25" s="14" customFormat="1" ht="12" thickBot="1" x14ac:dyDescent="0.25">
      <c r="A27" s="11"/>
      <c r="B27" s="18" t="s">
        <v>46</v>
      </c>
      <c r="C27" s="18"/>
      <c r="D27" s="18"/>
      <c r="E27" s="177">
        <v>25</v>
      </c>
      <c r="F27" s="269">
        <f>LF!R27/1000</f>
        <v>0</v>
      </c>
      <c r="G27" s="81">
        <f>FF!R27/1000</f>
        <v>0</v>
      </c>
      <c r="H27" s="81">
        <f>PrF!R27/1000</f>
        <v>0</v>
      </c>
      <c r="I27" s="81">
        <f>FSS!R27/1000</f>
        <v>0</v>
      </c>
      <c r="J27" s="81">
        <f>PřF!R27/1000</f>
        <v>0</v>
      </c>
      <c r="K27" s="81">
        <f>FI!R27/1000</f>
        <v>0</v>
      </c>
      <c r="L27" s="81">
        <f>PdF!R27/1000</f>
        <v>0</v>
      </c>
      <c r="M27" s="81">
        <f>FSpS!R27/1000</f>
        <v>0</v>
      </c>
      <c r="N27" s="271">
        <f>ESF!R27/1000</f>
        <v>0</v>
      </c>
      <c r="O27" s="260">
        <f t="shared" si="2"/>
        <v>0</v>
      </c>
      <c r="P27" s="272"/>
      <c r="Q27" s="86">
        <f>fakulty!Q26</f>
        <v>135292</v>
      </c>
      <c r="R27" s="86">
        <f>'fak-skut.'!R27</f>
        <v>79.50289472</v>
      </c>
      <c r="S27" s="237"/>
      <c r="T27" s="237"/>
    </row>
    <row r="28" spans="1:25" ht="13.8" thickBot="1" x14ac:dyDescent="0.3">
      <c r="A28" s="22" t="s">
        <v>48</v>
      </c>
      <c r="B28" s="23"/>
      <c r="C28" s="23"/>
      <c r="D28" s="23"/>
      <c r="E28" s="174">
        <v>26</v>
      </c>
      <c r="F28" s="114" t="e">
        <f t="shared" ref="F28:R28" si="3">SUM(F29:F45)</f>
        <v>#REF!</v>
      </c>
      <c r="G28" s="114" t="e">
        <f t="shared" si="3"/>
        <v>#REF!</v>
      </c>
      <c r="H28" s="114" t="e">
        <f t="shared" si="3"/>
        <v>#REF!</v>
      </c>
      <c r="I28" s="114" t="e">
        <f t="shared" si="3"/>
        <v>#REF!</v>
      </c>
      <c r="J28" s="114" t="e">
        <f t="shared" si="3"/>
        <v>#REF!</v>
      </c>
      <c r="K28" s="114" t="e">
        <f t="shared" si="3"/>
        <v>#REF!</v>
      </c>
      <c r="L28" s="114" t="e">
        <f t="shared" si="3"/>
        <v>#REF!</v>
      </c>
      <c r="M28" s="114" t="e">
        <f t="shared" si="3"/>
        <v>#REF!</v>
      </c>
      <c r="N28" s="114" t="e">
        <f t="shared" si="3"/>
        <v>#REF!</v>
      </c>
      <c r="O28" s="94" t="e">
        <f t="shared" si="3"/>
        <v>#REF!</v>
      </c>
      <c r="P28" s="99">
        <f t="shared" si="3"/>
        <v>0</v>
      </c>
      <c r="Q28" s="50" t="e">
        <f t="shared" si="3"/>
        <v>#REF!</v>
      </c>
      <c r="R28" s="50" t="e">
        <f t="shared" si="3"/>
        <v>#REF!</v>
      </c>
      <c r="V28" s="14"/>
      <c r="W28" s="14"/>
      <c r="X28" s="14"/>
      <c r="Y28" s="14"/>
    </row>
    <row r="29" spans="1:25" s="14" customFormat="1" ht="11.4" x14ac:dyDescent="0.2">
      <c r="A29" s="11" t="s">
        <v>14</v>
      </c>
      <c r="B29" s="16" t="s">
        <v>49</v>
      </c>
      <c r="C29" s="16"/>
      <c r="D29" s="16"/>
      <c r="E29" s="177">
        <v>27</v>
      </c>
      <c r="F29" s="269">
        <f>LF!R29/1000</f>
        <v>0</v>
      </c>
      <c r="G29" s="81">
        <f>FF!R29/1000</f>
        <v>0</v>
      </c>
      <c r="H29" s="81">
        <f>PrF!R29/1000</f>
        <v>0</v>
      </c>
      <c r="I29" s="81">
        <f>FSS!R29/1000</f>
        <v>0</v>
      </c>
      <c r="J29" s="81">
        <f>PřF!R29/1000</f>
        <v>0</v>
      </c>
      <c r="K29" s="81">
        <f>FI!R29/1000</f>
        <v>0</v>
      </c>
      <c r="L29" s="81">
        <f>PdF!R29/1000</f>
        <v>0</v>
      </c>
      <c r="M29" s="81">
        <f>FSpS!R29/1000</f>
        <v>0</v>
      </c>
      <c r="N29" s="271">
        <f>ESF!R29/1000</f>
        <v>0</v>
      </c>
      <c r="O29" s="260">
        <f t="shared" ref="O29:O45" si="4">SUM(F29:N29)</f>
        <v>0</v>
      </c>
      <c r="P29" s="273"/>
      <c r="Q29" s="65">
        <f>fakulty!Q29</f>
        <v>1831893.4000000001</v>
      </c>
      <c r="R29" s="65">
        <f>'fak-skut.'!R29</f>
        <v>1725.4381873100001</v>
      </c>
      <c r="S29" s="241" t="e">
        <f>R29-#REF!</f>
        <v>#REF!</v>
      </c>
      <c r="T29" s="237">
        <v>1287059</v>
      </c>
    </row>
    <row r="30" spans="1:25" s="14" customFormat="1" ht="11.4" x14ac:dyDescent="0.2">
      <c r="A30" s="11"/>
      <c r="B30" s="18" t="s">
        <v>28</v>
      </c>
      <c r="C30" s="18"/>
      <c r="D30" s="18"/>
      <c r="E30" s="177">
        <v>28</v>
      </c>
      <c r="F30" s="269">
        <f>LF!R30/1000</f>
        <v>0</v>
      </c>
      <c r="G30" s="81">
        <f>FF!R30/1000</f>
        <v>0</v>
      </c>
      <c r="H30" s="81">
        <f>PrF!R30/1000</f>
        <v>0</v>
      </c>
      <c r="I30" s="81">
        <f>FSS!R30/1000</f>
        <v>0</v>
      </c>
      <c r="J30" s="81">
        <f>PřF!R30/1000</f>
        <v>0</v>
      </c>
      <c r="K30" s="81">
        <f>FI!R30/1000</f>
        <v>0</v>
      </c>
      <c r="L30" s="81">
        <f>PdF!R30/1000</f>
        <v>0</v>
      </c>
      <c r="M30" s="81">
        <f>FSpS!R30/1000</f>
        <v>0</v>
      </c>
      <c r="N30" s="271">
        <f>ESF!R30/1000</f>
        <v>0</v>
      </c>
      <c r="O30" s="260">
        <f t="shared" si="4"/>
        <v>0</v>
      </c>
      <c r="P30" s="274"/>
      <c r="Q30" s="65">
        <f>fakulty!Q30</f>
        <v>225147</v>
      </c>
      <c r="R30" s="65">
        <f>'fak-skut.'!R30</f>
        <v>213.53725000000003</v>
      </c>
      <c r="S30" s="237"/>
      <c r="T30" s="237">
        <v>132210.25</v>
      </c>
    </row>
    <row r="31" spans="1:25" s="14" customFormat="1" ht="11.4" x14ac:dyDescent="0.2">
      <c r="A31" s="11"/>
      <c r="B31" s="18" t="s">
        <v>30</v>
      </c>
      <c r="C31" s="18"/>
      <c r="D31" s="18"/>
      <c r="E31" s="177">
        <v>29</v>
      </c>
      <c r="F31" s="269">
        <f>LF!R31/1000</f>
        <v>0</v>
      </c>
      <c r="G31" s="81">
        <f>FF!R31/1000</f>
        <v>0</v>
      </c>
      <c r="H31" s="81">
        <f>PrF!R31/1000</f>
        <v>0</v>
      </c>
      <c r="I31" s="81">
        <f>FSS!R31/1000</f>
        <v>0</v>
      </c>
      <c r="J31" s="81">
        <f>PřF!R31/1000</f>
        <v>0</v>
      </c>
      <c r="K31" s="81">
        <f>FI!R31/1000</f>
        <v>0</v>
      </c>
      <c r="L31" s="81">
        <f>PdF!R31/1000</f>
        <v>0</v>
      </c>
      <c r="M31" s="81">
        <f>FSpS!R31/1000</f>
        <v>0</v>
      </c>
      <c r="N31" s="271">
        <f>ESF!R31/1000</f>
        <v>0</v>
      </c>
      <c r="O31" s="260">
        <f t="shared" si="4"/>
        <v>0</v>
      </c>
      <c r="P31" s="274"/>
      <c r="Q31" s="65">
        <f>fakulty!Q31</f>
        <v>6799</v>
      </c>
      <c r="R31" s="65">
        <f>'fak-skut.'!R31</f>
        <v>14.333576000000001</v>
      </c>
      <c r="S31" s="237"/>
      <c r="T31" s="237">
        <v>9145.3940000000002</v>
      </c>
    </row>
    <row r="32" spans="1:25" s="14" customFormat="1" ht="11.4" x14ac:dyDescent="0.2">
      <c r="A32" s="11"/>
      <c r="B32" s="19" t="s">
        <v>32</v>
      </c>
      <c r="C32" s="20"/>
      <c r="D32" s="20"/>
      <c r="E32" s="178">
        <v>30</v>
      </c>
      <c r="F32" s="269">
        <f>LF!R32/1000</f>
        <v>0</v>
      </c>
      <c r="G32" s="81">
        <f>FF!R32/1000</f>
        <v>0</v>
      </c>
      <c r="H32" s="81">
        <f>PrF!R32/1000</f>
        <v>0</v>
      </c>
      <c r="I32" s="81">
        <f>FSS!R32/1000</f>
        <v>0</v>
      </c>
      <c r="J32" s="81">
        <f>PřF!R32/1000</f>
        <v>0</v>
      </c>
      <c r="K32" s="81">
        <f>FI!R32/1000</f>
        <v>0</v>
      </c>
      <c r="L32" s="81">
        <f>PdF!R32/1000</f>
        <v>0</v>
      </c>
      <c r="M32" s="81">
        <f>FSpS!R32/1000</f>
        <v>0</v>
      </c>
      <c r="N32" s="271">
        <f>ESF!R32/1000</f>
        <v>0</v>
      </c>
      <c r="O32" s="260">
        <f t="shared" si="4"/>
        <v>0</v>
      </c>
      <c r="P32" s="274"/>
      <c r="Q32" s="65">
        <f>fakulty!Q32</f>
        <v>222115.87899999999</v>
      </c>
      <c r="R32" s="65">
        <f>'fak-skut.'!R32</f>
        <v>216.59911824</v>
      </c>
      <c r="S32" s="235">
        <f>fak!R32/1000</f>
        <v>0</v>
      </c>
      <c r="T32" s="235">
        <v>40739</v>
      </c>
    </row>
    <row r="33" spans="1:20" s="14" customFormat="1" ht="11.4" x14ac:dyDescent="0.2">
      <c r="A33" s="11"/>
      <c r="B33" s="19" t="s">
        <v>34</v>
      </c>
      <c r="C33" s="19"/>
      <c r="D33" s="19"/>
      <c r="E33" s="178">
        <v>31</v>
      </c>
      <c r="F33" s="269" t="e">
        <f>LF!#REF!/1000</f>
        <v>#REF!</v>
      </c>
      <c r="G33" s="81" t="e">
        <f>FF!#REF!/1000</f>
        <v>#REF!</v>
      </c>
      <c r="H33" s="81" t="e">
        <f>PrF!#REF!/1000</f>
        <v>#REF!</v>
      </c>
      <c r="I33" s="81" t="e">
        <f>FSS!#REF!/1000</f>
        <v>#REF!</v>
      </c>
      <c r="J33" s="81" t="e">
        <f>PřF!#REF!/1000</f>
        <v>#REF!</v>
      </c>
      <c r="K33" s="81" t="e">
        <f>FI!#REF!/1000</f>
        <v>#REF!</v>
      </c>
      <c r="L33" s="81" t="e">
        <f>PdF!#REF!/1000</f>
        <v>#REF!</v>
      </c>
      <c r="M33" s="81" t="e">
        <f>FSpS!#REF!/1000</f>
        <v>#REF!</v>
      </c>
      <c r="N33" s="271" t="e">
        <f>ESF!#REF!/1000</f>
        <v>#REF!</v>
      </c>
      <c r="O33" s="260" t="e">
        <f t="shared" si="4"/>
        <v>#REF!</v>
      </c>
      <c r="P33" s="274"/>
      <c r="Q33" s="65" t="e">
        <f>fakulty!#REF!</f>
        <v>#REF!</v>
      </c>
      <c r="R33" s="65" t="e">
        <f>'fak-skut.'!R33</f>
        <v>#REF!</v>
      </c>
      <c r="S33" s="237"/>
      <c r="T33" s="237">
        <v>6919</v>
      </c>
    </row>
    <row r="34" spans="1:20" s="14" customFormat="1" ht="11.4" x14ac:dyDescent="0.2">
      <c r="A34" s="11"/>
      <c r="B34" s="19" t="s">
        <v>51</v>
      </c>
      <c r="C34" s="19"/>
      <c r="D34" s="19"/>
      <c r="E34" s="178">
        <v>32</v>
      </c>
      <c r="F34" s="269">
        <f>LF!R33/1000</f>
        <v>0</v>
      </c>
      <c r="G34" s="81">
        <f>FF!R33/1000</f>
        <v>0</v>
      </c>
      <c r="H34" s="81">
        <f>PrF!R33/1000</f>
        <v>0</v>
      </c>
      <c r="I34" s="81">
        <f>FSS!R33/1000</f>
        <v>0</v>
      </c>
      <c r="J34" s="81">
        <f>PřF!R33/1000</f>
        <v>0</v>
      </c>
      <c r="K34" s="81">
        <f>FI!R33/1000</f>
        <v>0</v>
      </c>
      <c r="L34" s="81">
        <f>PdF!R33/1000</f>
        <v>0</v>
      </c>
      <c r="M34" s="81">
        <f>FSpS!R33/1000</f>
        <v>0</v>
      </c>
      <c r="N34" s="271">
        <f>ESF!R33/1000</f>
        <v>0</v>
      </c>
      <c r="O34" s="260">
        <f t="shared" si="4"/>
        <v>0</v>
      </c>
      <c r="P34" s="274"/>
      <c r="Q34" s="65">
        <f>fakulty!Q33</f>
        <v>0</v>
      </c>
      <c r="R34" s="65">
        <f>'fak-skut.'!R34</f>
        <v>0</v>
      </c>
      <c r="S34" s="237"/>
      <c r="T34" s="237">
        <v>0</v>
      </c>
    </row>
    <row r="35" spans="1:20" s="14" customFormat="1" ht="11.4" x14ac:dyDescent="0.2">
      <c r="A35" s="11"/>
      <c r="B35" s="19" t="s">
        <v>36</v>
      </c>
      <c r="C35" s="19"/>
      <c r="D35" s="19"/>
      <c r="E35" s="178">
        <v>33</v>
      </c>
      <c r="F35" s="269">
        <f>LF!R34/1000</f>
        <v>0</v>
      </c>
      <c r="G35" s="81">
        <f>FF!R34/1000</f>
        <v>0</v>
      </c>
      <c r="H35" s="81">
        <f>PrF!R34/1000</f>
        <v>0</v>
      </c>
      <c r="I35" s="81">
        <f>FSS!R34/1000</f>
        <v>0</v>
      </c>
      <c r="J35" s="81">
        <f>PřF!R34/1000</f>
        <v>0</v>
      </c>
      <c r="K35" s="81">
        <f>FI!R34/1000</f>
        <v>0</v>
      </c>
      <c r="L35" s="81">
        <f>PdF!R34/1000</f>
        <v>0</v>
      </c>
      <c r="M35" s="81">
        <f>FSpS!R34/1000</f>
        <v>0</v>
      </c>
      <c r="N35" s="271">
        <f>ESF!R34/1000</f>
        <v>0</v>
      </c>
      <c r="O35" s="260">
        <f t="shared" si="4"/>
        <v>0</v>
      </c>
      <c r="P35" s="274"/>
      <c r="Q35" s="65">
        <f>fakulty!Q34</f>
        <v>18367</v>
      </c>
      <c r="R35" s="65">
        <f>'fak-skut.'!R35</f>
        <v>19.686286370000001</v>
      </c>
      <c r="S35" s="237"/>
      <c r="T35" s="237">
        <v>5550</v>
      </c>
    </row>
    <row r="36" spans="1:20" s="14" customFormat="1" ht="11.4" x14ac:dyDescent="0.2">
      <c r="A36" s="11"/>
      <c r="B36" s="19" t="s">
        <v>38</v>
      </c>
      <c r="C36" s="19"/>
      <c r="D36" s="19"/>
      <c r="E36" s="178">
        <v>34</v>
      </c>
      <c r="F36" s="269">
        <f>LF!R35/1000</f>
        <v>0</v>
      </c>
      <c r="G36" s="81">
        <f>FF!R35/1000</f>
        <v>0</v>
      </c>
      <c r="H36" s="81">
        <f>PrF!R35/1000</f>
        <v>0</v>
      </c>
      <c r="I36" s="81">
        <f>FSS!R35/1000</f>
        <v>0</v>
      </c>
      <c r="J36" s="81">
        <f>PřF!R35/1000</f>
        <v>0</v>
      </c>
      <c r="K36" s="81">
        <f>FI!R35/1000</f>
        <v>0</v>
      </c>
      <c r="L36" s="81">
        <f>PdF!R35/1000</f>
        <v>0</v>
      </c>
      <c r="M36" s="81">
        <f>FSpS!R35/1000</f>
        <v>0</v>
      </c>
      <c r="N36" s="271">
        <f>ESF!R35/1000</f>
        <v>0</v>
      </c>
      <c r="O36" s="260">
        <f t="shared" si="4"/>
        <v>0</v>
      </c>
      <c r="P36" s="274"/>
      <c r="Q36" s="65">
        <f>fakulty!Q35</f>
        <v>62307.553</v>
      </c>
      <c r="R36" s="65">
        <f>'fak-skut.'!R36</f>
        <v>92.75684729000001</v>
      </c>
      <c r="S36" s="237"/>
      <c r="T36" s="237">
        <v>109728</v>
      </c>
    </row>
    <row r="37" spans="1:20" s="14" customFormat="1" ht="11.4" x14ac:dyDescent="0.2">
      <c r="A37" s="11"/>
      <c r="B37" s="19" t="s">
        <v>53</v>
      </c>
      <c r="C37" s="19"/>
      <c r="D37" s="19"/>
      <c r="E37" s="178">
        <v>35</v>
      </c>
      <c r="F37" s="269">
        <f>LF!R36/1000</f>
        <v>0</v>
      </c>
      <c r="G37" s="81">
        <f>FF!R36/1000</f>
        <v>0</v>
      </c>
      <c r="H37" s="81">
        <f>PrF!R36/1000</f>
        <v>0</v>
      </c>
      <c r="I37" s="81">
        <f>FSS!R36/1000</f>
        <v>0</v>
      </c>
      <c r="J37" s="81">
        <f>PřF!R36/1000</f>
        <v>0</v>
      </c>
      <c r="K37" s="81">
        <f>FI!R36/1000</f>
        <v>0</v>
      </c>
      <c r="L37" s="81">
        <f>PdF!R36/1000</f>
        <v>0</v>
      </c>
      <c r="M37" s="81">
        <f>FSpS!R36/1000</f>
        <v>0</v>
      </c>
      <c r="N37" s="271">
        <f>ESF!R36/1000</f>
        <v>0</v>
      </c>
      <c r="O37" s="260">
        <f t="shared" si="4"/>
        <v>0</v>
      </c>
      <c r="P37" s="274"/>
      <c r="Q37" s="65">
        <f>fakulty!Q36</f>
        <v>20595</v>
      </c>
      <c r="R37" s="65">
        <f>'fak-skut.'!R37</f>
        <v>38.542903930000001</v>
      </c>
      <c r="S37" s="237"/>
      <c r="T37" s="237">
        <v>23999.177</v>
      </c>
    </row>
    <row r="38" spans="1:20" s="14" customFormat="1" ht="11.4" x14ac:dyDescent="0.2">
      <c r="A38" s="11"/>
      <c r="B38" s="19" t="s">
        <v>128</v>
      </c>
      <c r="C38" s="19"/>
      <c r="D38" s="19"/>
      <c r="E38" s="178">
        <v>36</v>
      </c>
      <c r="F38" s="269">
        <f>LF!R37/1000</f>
        <v>0</v>
      </c>
      <c r="G38" s="81">
        <f>FF!R37/1000</f>
        <v>0</v>
      </c>
      <c r="H38" s="81">
        <f>PrF!R37/1000</f>
        <v>0</v>
      </c>
      <c r="I38" s="81">
        <f>FSS!R37/1000</f>
        <v>0</v>
      </c>
      <c r="J38" s="81">
        <f>PřF!R37/1000</f>
        <v>0</v>
      </c>
      <c r="K38" s="81">
        <f>FI!R37/1000</f>
        <v>0</v>
      </c>
      <c r="L38" s="81">
        <f>PdF!R37/1000</f>
        <v>0</v>
      </c>
      <c r="M38" s="81">
        <f>FSpS!R37/1000</f>
        <v>0</v>
      </c>
      <c r="N38" s="271">
        <f>ESF!R37/1000</f>
        <v>0</v>
      </c>
      <c r="O38" s="260">
        <f t="shared" si="4"/>
        <v>0</v>
      </c>
      <c r="P38" s="274"/>
      <c r="Q38" s="65">
        <f>fakulty!Q37</f>
        <v>693944.30900000001</v>
      </c>
      <c r="R38" s="65">
        <f>'fak-skut.'!R38</f>
        <v>688.40265701999999</v>
      </c>
      <c r="S38" s="237"/>
      <c r="T38" s="237">
        <v>149307</v>
      </c>
    </row>
    <row r="39" spans="1:20" s="14" customFormat="1" ht="11.4" x14ac:dyDescent="0.2">
      <c r="A39" s="11"/>
      <c r="B39" s="19" t="s">
        <v>54</v>
      </c>
      <c r="C39" s="19"/>
      <c r="D39" s="19"/>
      <c r="E39" s="178">
        <v>37</v>
      </c>
      <c r="F39" s="269">
        <f>LF!R39/1000</f>
        <v>0</v>
      </c>
      <c r="G39" s="81">
        <f>FF!R39/1000</f>
        <v>0</v>
      </c>
      <c r="H39" s="81">
        <f>PrF!R39/1000</f>
        <v>0</v>
      </c>
      <c r="I39" s="81">
        <f>FSS!R39/1000</f>
        <v>0</v>
      </c>
      <c r="J39" s="81">
        <f>PřF!R39/1000</f>
        <v>0</v>
      </c>
      <c r="K39" s="81">
        <f>FI!R39/1000</f>
        <v>0</v>
      </c>
      <c r="L39" s="81">
        <f>PdF!R39/1000</f>
        <v>0</v>
      </c>
      <c r="M39" s="81">
        <f>FSpS!R39/1000</f>
        <v>0</v>
      </c>
      <c r="N39" s="271">
        <f>ESF!R39/1000</f>
        <v>0</v>
      </c>
      <c r="O39" s="260">
        <f t="shared" si="4"/>
        <v>0</v>
      </c>
      <c r="P39" s="274"/>
      <c r="Q39" s="65" t="e">
        <f>fakulty!#REF!</f>
        <v>#REF!</v>
      </c>
      <c r="R39" s="65">
        <f>'fak-skut.'!R39</f>
        <v>322.66787464999999</v>
      </c>
      <c r="S39" s="237"/>
      <c r="T39" s="237">
        <v>246032.962</v>
      </c>
    </row>
    <row r="40" spans="1:20" s="14" customFormat="1" ht="11.4" x14ac:dyDescent="0.2">
      <c r="A40" s="11"/>
      <c r="B40" s="19" t="s">
        <v>55</v>
      </c>
      <c r="C40" s="19"/>
      <c r="D40" s="19"/>
      <c r="E40" s="178">
        <v>38</v>
      </c>
      <c r="F40" s="269">
        <f>LF!R38/1000</f>
        <v>0</v>
      </c>
      <c r="G40" s="81">
        <f>FF!R38/1000</f>
        <v>0</v>
      </c>
      <c r="H40" s="81">
        <f>PrF!R38/1000</f>
        <v>0</v>
      </c>
      <c r="I40" s="81">
        <f>FSS!R38/1000</f>
        <v>0</v>
      </c>
      <c r="J40" s="81">
        <f>PřF!R38/1000</f>
        <v>0</v>
      </c>
      <c r="K40" s="81">
        <f>FI!R38/1000</f>
        <v>0</v>
      </c>
      <c r="L40" s="81">
        <f>PdF!R38/1000</f>
        <v>0</v>
      </c>
      <c r="M40" s="81">
        <f>FSpS!R38/1000</f>
        <v>0</v>
      </c>
      <c r="N40" s="271">
        <f>ESF!R38/1000</f>
        <v>0</v>
      </c>
      <c r="O40" s="260">
        <f t="shared" si="4"/>
        <v>0</v>
      </c>
      <c r="P40" s="274"/>
      <c r="Q40" s="65">
        <f>fakulty!Q38</f>
        <v>681643.10600000003</v>
      </c>
      <c r="R40" s="65">
        <f>'fak-skut.'!R40</f>
        <v>625.19775457000003</v>
      </c>
      <c r="S40" s="237"/>
      <c r="T40" s="237">
        <v>456042.42200000002</v>
      </c>
    </row>
    <row r="41" spans="1:20" s="14" customFormat="1" ht="11.4" x14ac:dyDescent="0.2">
      <c r="A41" s="11"/>
      <c r="B41" s="19" t="s">
        <v>136</v>
      </c>
      <c r="C41" s="19"/>
      <c r="D41" s="19"/>
      <c r="E41" s="178">
        <v>39</v>
      </c>
      <c r="F41" s="269" t="e">
        <f>LF!#REF!/1000</f>
        <v>#REF!</v>
      </c>
      <c r="G41" s="81" t="e">
        <f>FF!#REF!/1000</f>
        <v>#REF!</v>
      </c>
      <c r="H41" s="81" t="e">
        <f>PrF!#REF!/1000</f>
        <v>#REF!</v>
      </c>
      <c r="I41" s="81" t="e">
        <f>FSS!#REF!/1000</f>
        <v>#REF!</v>
      </c>
      <c r="J41" s="81" t="e">
        <f>PřF!#REF!/1000</f>
        <v>#REF!</v>
      </c>
      <c r="K41" s="81" t="e">
        <f>FI!#REF!/1000</f>
        <v>#REF!</v>
      </c>
      <c r="L41" s="81" t="e">
        <f>PdF!#REF!/1000</f>
        <v>#REF!</v>
      </c>
      <c r="M41" s="81" t="e">
        <f>FSpS!#REF!/1000</f>
        <v>#REF!</v>
      </c>
      <c r="N41" s="271" t="e">
        <f>ESF!#REF!/1000</f>
        <v>#REF!</v>
      </c>
      <c r="O41" s="260" t="e">
        <f t="shared" si="4"/>
        <v>#REF!</v>
      </c>
      <c r="P41" s="274"/>
      <c r="Q41" s="65">
        <f>fakulty!Q39</f>
        <v>322198.66399999999</v>
      </c>
      <c r="R41" s="65" t="e">
        <f>'fak-skut.'!R41</f>
        <v>#REF!</v>
      </c>
      <c r="S41" s="237"/>
      <c r="T41" s="237">
        <v>84505.831999999995</v>
      </c>
    </row>
    <row r="42" spans="1:20" s="14" customFormat="1" ht="11.4" x14ac:dyDescent="0.2">
      <c r="A42" s="11"/>
      <c r="B42" s="19" t="s">
        <v>56</v>
      </c>
      <c r="C42" s="19"/>
      <c r="D42" s="19"/>
      <c r="E42" s="178">
        <v>40</v>
      </c>
      <c r="F42" s="269">
        <f>LF!R40/1000</f>
        <v>0</v>
      </c>
      <c r="G42" s="81">
        <f>FF!R40/1000</f>
        <v>0</v>
      </c>
      <c r="H42" s="81">
        <f>PrF!R40/1000</f>
        <v>0</v>
      </c>
      <c r="I42" s="81">
        <f>FSS!R40/1000</f>
        <v>0</v>
      </c>
      <c r="J42" s="81">
        <f>PřF!R40/1000</f>
        <v>0</v>
      </c>
      <c r="K42" s="81">
        <f>FI!R40/1000</f>
        <v>0</v>
      </c>
      <c r="L42" s="81">
        <f>PdF!R40/1000</f>
        <v>0</v>
      </c>
      <c r="M42" s="81">
        <f>FSpS!R40/1000</f>
        <v>0</v>
      </c>
      <c r="N42" s="271">
        <f>ESF!R40/1000</f>
        <v>0</v>
      </c>
      <c r="O42" s="260">
        <f t="shared" si="4"/>
        <v>0</v>
      </c>
      <c r="P42" s="274"/>
      <c r="Q42" s="65">
        <f>fakulty!Q40</f>
        <v>135292</v>
      </c>
      <c r="R42" s="65">
        <f>'fak-skut.'!R42</f>
        <v>137.49810770999997</v>
      </c>
      <c r="S42" s="237"/>
      <c r="T42" s="237">
        <v>49723.733999999997</v>
      </c>
    </row>
    <row r="43" spans="1:20" s="14" customFormat="1" ht="11.4" x14ac:dyDescent="0.2">
      <c r="A43" s="11"/>
      <c r="B43" s="19" t="s">
        <v>57</v>
      </c>
      <c r="C43" s="19"/>
      <c r="D43" s="19"/>
      <c r="E43" s="178">
        <v>41</v>
      </c>
      <c r="F43" s="269">
        <f>LF!R41/1000</f>
        <v>0</v>
      </c>
      <c r="G43" s="81">
        <f>FF!R41/1000</f>
        <v>0</v>
      </c>
      <c r="H43" s="81">
        <f>PrF!R41/1000</f>
        <v>0</v>
      </c>
      <c r="I43" s="81">
        <f>FSS!R41/1000</f>
        <v>0</v>
      </c>
      <c r="J43" s="81">
        <f>PřF!R41/1000</f>
        <v>0</v>
      </c>
      <c r="K43" s="81">
        <f>FI!R41/1000</f>
        <v>0</v>
      </c>
      <c r="L43" s="81">
        <f>PdF!R41/1000</f>
        <v>0</v>
      </c>
      <c r="M43" s="81">
        <f>FSpS!R41/1000</f>
        <v>0</v>
      </c>
      <c r="N43" s="271">
        <f>ESF!R41/1000</f>
        <v>0</v>
      </c>
      <c r="O43" s="260">
        <f t="shared" si="4"/>
        <v>0</v>
      </c>
      <c r="P43" s="274"/>
      <c r="Q43" s="65">
        <f>fakulty!Q41</f>
        <v>564351.03567200003</v>
      </c>
      <c r="R43" s="65">
        <f>'fak-skut.'!R43</f>
        <v>605.65817727000001</v>
      </c>
      <c r="S43" s="237"/>
      <c r="T43" s="237">
        <v>419200</v>
      </c>
    </row>
    <row r="44" spans="1:20" s="14" customFormat="1" ht="11.4" x14ac:dyDescent="0.2">
      <c r="A44" s="11"/>
      <c r="B44" s="19" t="s">
        <v>58</v>
      </c>
      <c r="C44" s="19"/>
      <c r="D44" s="19"/>
      <c r="E44" s="178">
        <v>42</v>
      </c>
      <c r="F44" s="269">
        <f>LF!R42/1000</f>
        <v>0</v>
      </c>
      <c r="G44" s="81">
        <f>FF!R42/1000</f>
        <v>0</v>
      </c>
      <c r="H44" s="81">
        <f>PrF!R42/1000</f>
        <v>0</v>
      </c>
      <c r="I44" s="81">
        <f>FSS!R42/1000</f>
        <v>0</v>
      </c>
      <c r="J44" s="81">
        <f>PřF!R42/1000</f>
        <v>0</v>
      </c>
      <c r="K44" s="81">
        <f>FI!R42/1000</f>
        <v>0</v>
      </c>
      <c r="L44" s="81">
        <f>PdF!R42/1000</f>
        <v>0</v>
      </c>
      <c r="M44" s="81">
        <f>FSpS!R42/1000</f>
        <v>0</v>
      </c>
      <c r="N44" s="271">
        <f>ESF!R42/1000</f>
        <v>0</v>
      </c>
      <c r="O44" s="260">
        <f t="shared" si="4"/>
        <v>0</v>
      </c>
      <c r="P44" s="274"/>
      <c r="Q44" s="65">
        <f>fakulty!Q42</f>
        <v>3500</v>
      </c>
      <c r="R44" s="65">
        <f>'fak-skut.'!R44</f>
        <v>155.96832288000002</v>
      </c>
      <c r="S44" s="237"/>
      <c r="T44" s="237">
        <v>160598.55600000001</v>
      </c>
    </row>
    <row r="45" spans="1:20" s="14" customFormat="1" ht="11.4" x14ac:dyDescent="0.2">
      <c r="A45" s="24"/>
      <c r="B45" s="25" t="s">
        <v>46</v>
      </c>
      <c r="C45" s="25"/>
      <c r="D45" s="25"/>
      <c r="E45" s="179">
        <v>43</v>
      </c>
      <c r="F45" s="270">
        <f>LF!R43/1000</f>
        <v>0</v>
      </c>
      <c r="G45" s="115">
        <f>FF!R43/1000</f>
        <v>0</v>
      </c>
      <c r="H45" s="115">
        <f>PrF!R43/1000</f>
        <v>0</v>
      </c>
      <c r="I45" s="115">
        <f>FSS!R43/1000</f>
        <v>0</v>
      </c>
      <c r="J45" s="115">
        <f>PřF!R43/1000</f>
        <v>0</v>
      </c>
      <c r="K45" s="115">
        <f>FI!R43/1000</f>
        <v>0</v>
      </c>
      <c r="L45" s="115">
        <f>PdF!R43/1000</f>
        <v>0</v>
      </c>
      <c r="M45" s="115">
        <f>FSpS!R43/1000</f>
        <v>0</v>
      </c>
      <c r="N45" s="275">
        <f>ESF!R43/1000</f>
        <v>0</v>
      </c>
      <c r="O45" s="261">
        <f t="shared" si="4"/>
        <v>0</v>
      </c>
      <c r="P45" s="276"/>
      <c r="Q45" s="67">
        <f>fakulty!P43</f>
        <v>95314.418099500006</v>
      </c>
      <c r="R45" s="67">
        <f>'fak-skut.'!R45</f>
        <v>94.640015930000018</v>
      </c>
      <c r="S45" s="237"/>
      <c r="T45" s="237">
        <v>33329</v>
      </c>
    </row>
    <row r="46" spans="1:20" s="14" customFormat="1" ht="12" thickBot="1" x14ac:dyDescent="0.25">
      <c r="A46" s="27" t="s">
        <v>59</v>
      </c>
      <c r="B46" s="28"/>
      <c r="C46" s="28"/>
      <c r="D46" s="28"/>
      <c r="E46" s="177">
        <v>44</v>
      </c>
      <c r="F46" s="69">
        <f t="shared" ref="F46:O46" si="5">F29+F34+F38+F43+F44+F45-F4-F27</f>
        <v>0</v>
      </c>
      <c r="G46" s="116">
        <f t="shared" si="5"/>
        <v>0</v>
      </c>
      <c r="H46" s="116">
        <f t="shared" si="5"/>
        <v>0</v>
      </c>
      <c r="I46" s="116">
        <f t="shared" si="5"/>
        <v>0</v>
      </c>
      <c r="J46" s="116">
        <f t="shared" si="5"/>
        <v>0</v>
      </c>
      <c r="K46" s="116">
        <f t="shared" si="5"/>
        <v>0</v>
      </c>
      <c r="L46" s="116">
        <f t="shared" si="5"/>
        <v>0</v>
      </c>
      <c r="M46" s="116">
        <f t="shared" si="5"/>
        <v>0</v>
      </c>
      <c r="N46" s="116">
        <f t="shared" si="5"/>
        <v>0</v>
      </c>
      <c r="O46" s="262">
        <f t="shared" si="5"/>
        <v>0</v>
      </c>
      <c r="P46" s="100">
        <f>P29+P34+P38+P43+P44+P45+-P4-P27</f>
        <v>0</v>
      </c>
      <c r="Q46" s="61">
        <f>(LF!P44+FF!P44+PrF!P44+FSS!P44+PřF!P44+FI!P44+PdF!P44+FSpS!P44+ESF!P44)/1000</f>
        <v>0</v>
      </c>
      <c r="R46" s="256">
        <f>(LF!R44+FF!R44+PrF!R44+FSS!R44+PřF!R44+FI!R44+PdF!R44+FSpS!R44+ESF!R44)/1000</f>
        <v>0</v>
      </c>
      <c r="S46" s="237"/>
      <c r="T46" s="237">
        <v>150971.10923000006</v>
      </c>
    </row>
    <row r="47" spans="1:20" ht="13.8" thickBot="1" x14ac:dyDescent="0.3">
      <c r="A47" s="22" t="s">
        <v>60</v>
      </c>
      <c r="B47" s="23"/>
      <c r="C47" s="23"/>
      <c r="D47" s="23"/>
      <c r="E47" s="174">
        <v>45</v>
      </c>
      <c r="F47" s="125" t="e">
        <f t="shared" ref="F47:R47" si="6">F28-F3</f>
        <v>#REF!</v>
      </c>
      <c r="G47" s="111" t="e">
        <f t="shared" si="6"/>
        <v>#REF!</v>
      </c>
      <c r="H47" s="111" t="e">
        <f t="shared" si="6"/>
        <v>#REF!</v>
      </c>
      <c r="I47" s="111" t="e">
        <f t="shared" si="6"/>
        <v>#REF!</v>
      </c>
      <c r="J47" s="111" t="e">
        <f t="shared" si="6"/>
        <v>#REF!</v>
      </c>
      <c r="K47" s="111" t="e">
        <f t="shared" si="6"/>
        <v>#REF!</v>
      </c>
      <c r="L47" s="111" t="e">
        <f t="shared" si="6"/>
        <v>#REF!</v>
      </c>
      <c r="M47" s="111" t="e">
        <f t="shared" si="6"/>
        <v>#REF!</v>
      </c>
      <c r="N47" s="111" t="e">
        <f t="shared" si="6"/>
        <v>#REF!</v>
      </c>
      <c r="O47" s="94" t="e">
        <f t="shared" si="6"/>
        <v>#REF!</v>
      </c>
      <c r="P47" s="170">
        <f t="shared" si="6"/>
        <v>0</v>
      </c>
      <c r="Q47" s="50" t="e">
        <f t="shared" si="6"/>
        <v>#REF!</v>
      </c>
      <c r="R47" s="50" t="e">
        <f t="shared" si="6"/>
        <v>#REF!</v>
      </c>
    </row>
    <row r="48" spans="1:20" ht="7.5" customHeight="1" x14ac:dyDescent="0.25">
      <c r="A48" s="29"/>
      <c r="B48" s="29"/>
      <c r="C48" s="29"/>
      <c r="D48" s="29"/>
      <c r="E48" s="30"/>
    </row>
    <row r="49" spans="1:20" s="29" customFormat="1" ht="23.25" customHeight="1" x14ac:dyDescent="0.25">
      <c r="A49" s="1622" t="s">
        <v>85</v>
      </c>
      <c r="B49" s="1623"/>
      <c r="C49" s="1623"/>
      <c r="D49" s="1623"/>
      <c r="E49" s="30"/>
      <c r="F49" s="195" t="e">
        <f>LF!#REF!/1000</f>
        <v>#REF!</v>
      </c>
      <c r="G49" s="195" t="e">
        <f>FF!#REF!/1000</f>
        <v>#REF!</v>
      </c>
      <c r="H49" s="195" t="e">
        <f>PrF!#REF!/1000</f>
        <v>#REF!</v>
      </c>
      <c r="I49" s="195" t="e">
        <f>FSS!#REF!/1000</f>
        <v>#REF!</v>
      </c>
      <c r="J49" s="196" t="e">
        <f>PřF!#REF!/1000</f>
        <v>#REF!</v>
      </c>
      <c r="K49" s="196" t="e">
        <f>FI!#REF!/1000</f>
        <v>#REF!</v>
      </c>
      <c r="L49" s="196" t="e">
        <f>PdF!#REF!/1000</f>
        <v>#REF!</v>
      </c>
      <c r="M49" s="196" t="e">
        <f>FSpS!#REF!/1000</f>
        <v>#REF!</v>
      </c>
      <c r="N49" s="196" t="e">
        <f>ESF!#REF!/1000</f>
        <v>#REF!</v>
      </c>
      <c r="O49" s="264" t="e">
        <f>fak!#REF!/1000</f>
        <v>#REF!</v>
      </c>
      <c r="Q49" s="150"/>
      <c r="R49" s="239"/>
      <c r="S49" s="239"/>
      <c r="T49" s="239"/>
    </row>
  </sheetData>
  <mergeCells count="3">
    <mergeCell ref="A1:D1"/>
    <mergeCell ref="C2:D2"/>
    <mergeCell ref="A49:D49"/>
  </mergeCells>
  <phoneticPr fontId="0" type="noConversion"/>
  <conditionalFormatting sqref="F47:R47">
    <cfRule type="cellIs" dxfId="1" priority="1" stopIfTrue="1" operator="lessThan">
      <formula>0</formula>
    </cfRule>
  </conditionalFormatting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65"/>
  <sheetViews>
    <sheetView workbookViewId="0">
      <pane ySplit="3" topLeftCell="A34" activePane="bottomLeft" state="frozen"/>
      <selection activeCell="J50" sqref="J50"/>
      <selection pane="bottomLeft" activeCell="J50" sqref="J50"/>
    </sheetView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10" width="7.44140625" style="34" customWidth="1"/>
    <col min="11" max="11" width="7.44140625" style="34" hidden="1" customWidth="1"/>
    <col min="12" max="12" width="8.109375" style="34" customWidth="1"/>
    <col min="13" max="15" width="7.44140625" style="34" customWidth="1"/>
    <col min="16" max="16" width="8.88671875" style="263" customWidth="1"/>
    <col min="17" max="17" width="5.109375" hidden="1" customWidth="1"/>
    <col min="18" max="19" width="8.88671875" style="34" customWidth="1"/>
    <col min="20" max="20" width="7" style="236" customWidth="1"/>
    <col min="21" max="21" width="7.88671875" style="236" customWidth="1"/>
  </cols>
  <sheetData>
    <row r="1" spans="1:21" ht="15.75" customHeight="1" x14ac:dyDescent="0.3">
      <c r="A1" s="1620" t="s">
        <v>146</v>
      </c>
      <c r="B1" s="1598"/>
      <c r="C1" s="1598"/>
      <c r="D1" s="1599"/>
      <c r="E1" s="1"/>
      <c r="F1" s="95" t="s">
        <v>88</v>
      </c>
      <c r="G1" s="109" t="s">
        <v>89</v>
      </c>
      <c r="H1" s="109" t="s">
        <v>90</v>
      </c>
      <c r="I1" s="109" t="s">
        <v>91</v>
      </c>
      <c r="J1" s="109" t="s">
        <v>92</v>
      </c>
      <c r="K1" s="109" t="s">
        <v>107</v>
      </c>
      <c r="L1" s="109" t="s">
        <v>93</v>
      </c>
      <c r="M1" s="109" t="s">
        <v>94</v>
      </c>
      <c r="N1" s="109" t="s">
        <v>95</v>
      </c>
      <c r="O1" s="101" t="s">
        <v>96</v>
      </c>
      <c r="P1" s="257" t="s">
        <v>120</v>
      </c>
      <c r="Q1" s="168" t="s">
        <v>1</v>
      </c>
      <c r="R1" s="41" t="s">
        <v>0</v>
      </c>
      <c r="S1" s="41" t="s">
        <v>115</v>
      </c>
    </row>
    <row r="2" spans="1:21" s="7" customFormat="1" ht="13.8" thickBot="1" x14ac:dyDescent="0.3">
      <c r="A2" s="184" t="s">
        <v>109</v>
      </c>
      <c r="B2" s="4"/>
      <c r="C2" s="1600" t="s">
        <v>121</v>
      </c>
      <c r="D2" s="1601"/>
      <c r="E2" s="5" t="s">
        <v>5</v>
      </c>
      <c r="F2" s="96">
        <v>81</v>
      </c>
      <c r="G2" s="110">
        <v>82</v>
      </c>
      <c r="H2" s="110">
        <v>83</v>
      </c>
      <c r="I2" s="110">
        <v>84</v>
      </c>
      <c r="J2" s="110">
        <v>85</v>
      </c>
      <c r="K2" s="110">
        <v>87</v>
      </c>
      <c r="L2" s="110">
        <v>92</v>
      </c>
      <c r="M2" s="110">
        <v>96</v>
      </c>
      <c r="N2" s="110">
        <v>97</v>
      </c>
      <c r="O2" s="102">
        <v>99</v>
      </c>
      <c r="P2" s="258">
        <v>2011</v>
      </c>
      <c r="Q2" s="169" t="s">
        <v>7</v>
      </c>
      <c r="R2" s="45">
        <v>2011</v>
      </c>
      <c r="S2" s="252">
        <v>2010</v>
      </c>
      <c r="T2" s="236"/>
      <c r="U2" s="236"/>
    </row>
    <row r="3" spans="1:21" ht="13.8" thickBot="1" x14ac:dyDescent="0.3">
      <c r="A3" s="8" t="s">
        <v>13</v>
      </c>
      <c r="B3" s="9"/>
      <c r="C3" s="9"/>
      <c r="D3" s="9"/>
      <c r="E3" s="10">
        <v>1</v>
      </c>
      <c r="F3" s="97" t="e">
        <f t="shared" ref="F3:S3" si="0">SUM(F5:F27)</f>
        <v>#REF!</v>
      </c>
      <c r="G3" s="111" t="e">
        <f t="shared" si="0"/>
        <v>#REF!</v>
      </c>
      <c r="H3" s="111" t="e">
        <f t="shared" si="0"/>
        <v>#REF!</v>
      </c>
      <c r="I3" s="111" t="e">
        <f t="shared" si="0"/>
        <v>#REF!</v>
      </c>
      <c r="J3" s="111" t="e">
        <f t="shared" si="0"/>
        <v>#REF!</v>
      </c>
      <c r="K3" s="111">
        <f t="shared" si="0"/>
        <v>0</v>
      </c>
      <c r="L3" s="111" t="e">
        <f t="shared" si="0"/>
        <v>#REF!</v>
      </c>
      <c r="M3" s="111" t="e">
        <f t="shared" si="0"/>
        <v>#REF!</v>
      </c>
      <c r="N3" s="111" t="e">
        <f t="shared" si="0"/>
        <v>#REF!</v>
      </c>
      <c r="O3" s="103" t="e">
        <f t="shared" si="0"/>
        <v>#REF!</v>
      </c>
      <c r="P3" s="94" t="e">
        <f t="shared" si="0"/>
        <v>#REF!</v>
      </c>
      <c r="Q3" s="47">
        <f t="shared" si="0"/>
        <v>0</v>
      </c>
      <c r="R3" s="50" t="e">
        <f t="shared" si="0"/>
        <v>#REF!</v>
      </c>
      <c r="S3" s="50" t="e">
        <f t="shared" si="0"/>
        <v>#REF!</v>
      </c>
    </row>
    <row r="4" spans="1:21" s="14" customFormat="1" ht="12" x14ac:dyDescent="0.25">
      <c r="A4" s="11" t="s">
        <v>14</v>
      </c>
      <c r="B4" s="12" t="s">
        <v>15</v>
      </c>
      <c r="C4" s="12"/>
      <c r="D4" s="12"/>
      <c r="E4" s="13">
        <v>2</v>
      </c>
      <c r="F4" s="98">
        <f t="shared" ref="F4:S4" si="1">SUM(F5:F15)</f>
        <v>0</v>
      </c>
      <c r="G4" s="112">
        <f t="shared" si="1"/>
        <v>0</v>
      </c>
      <c r="H4" s="112">
        <f t="shared" si="1"/>
        <v>0</v>
      </c>
      <c r="I4" s="112">
        <f t="shared" si="1"/>
        <v>0</v>
      </c>
      <c r="J4" s="112" t="e">
        <f t="shared" si="1"/>
        <v>#REF!</v>
      </c>
      <c r="K4" s="112"/>
      <c r="L4" s="112">
        <f t="shared" si="1"/>
        <v>0</v>
      </c>
      <c r="M4" s="112">
        <f t="shared" si="1"/>
        <v>0</v>
      </c>
      <c r="N4" s="112">
        <f t="shared" si="1"/>
        <v>0</v>
      </c>
      <c r="O4" s="104">
        <f t="shared" si="1"/>
        <v>0</v>
      </c>
      <c r="P4" s="141" t="e">
        <f t="shared" si="1"/>
        <v>#REF!</v>
      </c>
      <c r="Q4" s="51">
        <f t="shared" si="1"/>
        <v>0</v>
      </c>
      <c r="R4" s="54">
        <f t="shared" si="1"/>
        <v>1191600.7230470001</v>
      </c>
      <c r="S4" s="54">
        <f t="shared" si="1"/>
        <v>1272499.1227299997</v>
      </c>
      <c r="T4" s="237"/>
      <c r="U4" s="237"/>
    </row>
    <row r="5" spans="1:21" s="40" customFormat="1" ht="11.4" x14ac:dyDescent="0.2">
      <c r="A5" s="36"/>
      <c r="B5" s="37"/>
      <c r="C5" s="37" t="s">
        <v>16</v>
      </c>
      <c r="D5" s="38" t="s">
        <v>17</v>
      </c>
      <c r="E5" s="39">
        <v>3</v>
      </c>
      <c r="F5" s="267">
        <f>SKM!R7/1000</f>
        <v>0</v>
      </c>
      <c r="G5" s="113">
        <f>SUKB!R7/1000</f>
        <v>0</v>
      </c>
      <c r="H5" s="113">
        <f>UCT!R7/1000</f>
        <v>0</v>
      </c>
      <c r="I5" s="113">
        <f>SPSSN!R7/1000</f>
        <v>0</v>
      </c>
      <c r="J5" s="113" t="e">
        <f>#REF!/1000</f>
        <v>#REF!</v>
      </c>
      <c r="K5" s="113"/>
      <c r="L5" s="113">
        <f>ÚVT!R7/1000</f>
        <v>0</v>
      </c>
      <c r="M5" s="113">
        <f>CJV!R7/1000</f>
        <v>0</v>
      </c>
      <c r="N5" s="113">
        <f>CZS!R7/1000</f>
        <v>0</v>
      </c>
      <c r="O5" s="105">
        <f>RMU!R7/1000</f>
        <v>0</v>
      </c>
      <c r="P5" s="259" t="e">
        <f t="shared" ref="P5:P27" si="2">SUM(F5:O5)</f>
        <v>#REF!</v>
      </c>
      <c r="Q5" s="55"/>
      <c r="R5" s="86">
        <f>ostatní!R7</f>
        <v>310339.89352522255</v>
      </c>
      <c r="S5" s="86">
        <f>ostatni_skut!S5</f>
        <v>411395.60504999995</v>
      </c>
      <c r="T5" s="238"/>
      <c r="U5" s="238"/>
    </row>
    <row r="6" spans="1:21" s="40" customFormat="1" ht="11.4" x14ac:dyDescent="0.2">
      <c r="A6" s="36"/>
      <c r="B6" s="37"/>
      <c r="C6" s="37"/>
      <c r="D6" s="38" t="s">
        <v>18</v>
      </c>
      <c r="E6" s="39">
        <v>4</v>
      </c>
      <c r="F6" s="267">
        <f>SKM!R8/1000</f>
        <v>0</v>
      </c>
      <c r="G6" s="113">
        <f>SUKB!R8/1000</f>
        <v>0</v>
      </c>
      <c r="H6" s="113">
        <f>UCT!R8/1000</f>
        <v>0</v>
      </c>
      <c r="I6" s="113">
        <f>SPSSN!R8/1000</f>
        <v>0</v>
      </c>
      <c r="J6" s="113" t="e">
        <f>#REF!/1000</f>
        <v>#REF!</v>
      </c>
      <c r="K6" s="113"/>
      <c r="L6" s="113">
        <f>ÚVT!R8/1000</f>
        <v>0</v>
      </c>
      <c r="M6" s="113">
        <f>CJV!R8/1000</f>
        <v>0</v>
      </c>
      <c r="N6" s="113">
        <f>CZS!R8/1000</f>
        <v>0</v>
      </c>
      <c r="O6" s="105">
        <f>RMU!R8/1000</f>
        <v>0</v>
      </c>
      <c r="P6" s="259" t="e">
        <f t="shared" si="2"/>
        <v>#REF!</v>
      </c>
      <c r="Q6" s="55"/>
      <c r="R6" s="86">
        <f>ostatní!R8</f>
        <v>11870</v>
      </c>
      <c r="S6" s="86">
        <f>ostatni_skut!S6</f>
        <v>20201.520369999998</v>
      </c>
      <c r="T6" s="238"/>
      <c r="U6" s="238"/>
    </row>
    <row r="7" spans="1:21" s="40" customFormat="1" ht="11.4" x14ac:dyDescent="0.2">
      <c r="A7" s="36"/>
      <c r="B7" s="37"/>
      <c r="C7" s="37"/>
      <c r="D7" s="38" t="s">
        <v>19</v>
      </c>
      <c r="E7" s="39">
        <v>5</v>
      </c>
      <c r="F7" s="267">
        <f>SKM!R9/1000</f>
        <v>0</v>
      </c>
      <c r="G7" s="113">
        <f>SUKB!R9/1000</f>
        <v>0</v>
      </c>
      <c r="H7" s="113">
        <f>UCT!R9/1000</f>
        <v>0</v>
      </c>
      <c r="I7" s="113">
        <f>SPSSN!R9/1000</f>
        <v>0</v>
      </c>
      <c r="J7" s="113" t="e">
        <f>#REF!/1000</f>
        <v>#REF!</v>
      </c>
      <c r="K7" s="113"/>
      <c r="L7" s="113">
        <f>ÚVT!R9/1000</f>
        <v>0</v>
      </c>
      <c r="M7" s="113">
        <f>CJV!R9/1000</f>
        <v>0</v>
      </c>
      <c r="N7" s="113">
        <f>CZS!R9/1000</f>
        <v>0</v>
      </c>
      <c r="O7" s="105">
        <f>RMU!R9/1000</f>
        <v>0</v>
      </c>
      <c r="P7" s="259" t="e">
        <f t="shared" si="2"/>
        <v>#REF!</v>
      </c>
      <c r="Q7" s="55"/>
      <c r="R7" s="86">
        <f>ostatní!R9</f>
        <v>122746.72432177744</v>
      </c>
      <c r="S7" s="86">
        <f>ostatni_skut!S7</f>
        <v>143821.34987999999</v>
      </c>
      <c r="T7" s="238"/>
      <c r="U7" s="238"/>
    </row>
    <row r="8" spans="1:21" s="40" customFormat="1" ht="11.4" x14ac:dyDescent="0.2">
      <c r="A8" s="36"/>
      <c r="B8" s="37"/>
      <c r="C8" s="37"/>
      <c r="D8" s="38" t="s">
        <v>20</v>
      </c>
      <c r="E8" s="39">
        <v>6</v>
      </c>
      <c r="F8" s="267">
        <f>SKM!R10/1000</f>
        <v>0</v>
      </c>
      <c r="G8" s="113">
        <f>SUKB!R10/1000</f>
        <v>0</v>
      </c>
      <c r="H8" s="113">
        <f>UCT!R10/1000</f>
        <v>0</v>
      </c>
      <c r="I8" s="113">
        <f>SPSSN!R10/1000</f>
        <v>0</v>
      </c>
      <c r="J8" s="113" t="e">
        <f>#REF!/1000</f>
        <v>#REF!</v>
      </c>
      <c r="K8" s="113"/>
      <c r="L8" s="113">
        <f>ÚVT!R10/1000</f>
        <v>0</v>
      </c>
      <c r="M8" s="113">
        <f>CJV!R10/1000</f>
        <v>0</v>
      </c>
      <c r="N8" s="113">
        <f>CZS!R10/1000</f>
        <v>0</v>
      </c>
      <c r="O8" s="105">
        <f>RMU!R10/1000</f>
        <v>0</v>
      </c>
      <c r="P8" s="259" t="e">
        <f t="shared" si="2"/>
        <v>#REF!</v>
      </c>
      <c r="Q8" s="55"/>
      <c r="R8" s="86">
        <f>ostatní!R10</f>
        <v>57638</v>
      </c>
      <c r="S8" s="86">
        <f>ostatni_skut!S8</f>
        <v>52475.539780000006</v>
      </c>
      <c r="T8" s="238"/>
      <c r="U8" s="238"/>
    </row>
    <row r="9" spans="1:21" s="40" customFormat="1" ht="11.4" x14ac:dyDescent="0.2">
      <c r="A9" s="36"/>
      <c r="B9" s="37"/>
      <c r="C9" s="37"/>
      <c r="D9" s="38" t="s">
        <v>21</v>
      </c>
      <c r="E9" s="39">
        <v>7</v>
      </c>
      <c r="F9" s="267">
        <f>SKM!R11/1000</f>
        <v>0</v>
      </c>
      <c r="G9" s="113">
        <f>SUKB!R11/1000</f>
        <v>0</v>
      </c>
      <c r="H9" s="113">
        <f>UCT!R11/1000</f>
        <v>0</v>
      </c>
      <c r="I9" s="113">
        <f>SPSSN!R11/1000</f>
        <v>0</v>
      </c>
      <c r="J9" s="113" t="e">
        <f>#REF!/1000</f>
        <v>#REF!</v>
      </c>
      <c r="K9" s="113"/>
      <c r="L9" s="113">
        <f>ÚVT!R11/1000</f>
        <v>0</v>
      </c>
      <c r="M9" s="113">
        <f>CJV!R11/1000</f>
        <v>0</v>
      </c>
      <c r="N9" s="113">
        <f>CZS!R11/1000</f>
        <v>0</v>
      </c>
      <c r="O9" s="105">
        <f>RMU!R11/1000</f>
        <v>0</v>
      </c>
      <c r="P9" s="259" t="e">
        <f t="shared" si="2"/>
        <v>#REF!</v>
      </c>
      <c r="Q9" s="55"/>
      <c r="R9" s="86">
        <f>ostatní!R11</f>
        <v>23392</v>
      </c>
      <c r="S9" s="86">
        <f>ostatni_skut!S9</f>
        <v>19965.219389999998</v>
      </c>
      <c r="T9" s="238"/>
      <c r="U9" s="238"/>
    </row>
    <row r="10" spans="1:21" s="40" customFormat="1" ht="11.4" x14ac:dyDescent="0.2">
      <c r="A10" s="36"/>
      <c r="B10" s="37"/>
      <c r="C10" s="37"/>
      <c r="D10" s="38" t="s">
        <v>22</v>
      </c>
      <c r="E10" s="39">
        <v>8</v>
      </c>
      <c r="F10" s="267">
        <f>SKM!R12/1000</f>
        <v>0</v>
      </c>
      <c r="G10" s="113">
        <f>SUKB!R12/1000</f>
        <v>0</v>
      </c>
      <c r="H10" s="113">
        <f>UCT!R12/1000</f>
        <v>0</v>
      </c>
      <c r="I10" s="113">
        <f>SPSSN!R12/1000</f>
        <v>0</v>
      </c>
      <c r="J10" s="113" t="e">
        <f>#REF!/1000</f>
        <v>#REF!</v>
      </c>
      <c r="K10" s="113"/>
      <c r="L10" s="113">
        <f>ÚVT!R12/1000</f>
        <v>0</v>
      </c>
      <c r="M10" s="113">
        <f>CJV!R12/1000</f>
        <v>0</v>
      </c>
      <c r="N10" s="113">
        <f>CZS!R12/1000</f>
        <v>0</v>
      </c>
      <c r="O10" s="105">
        <f>RMU!R12/1000</f>
        <v>0</v>
      </c>
      <c r="P10" s="259" t="e">
        <f t="shared" si="2"/>
        <v>#REF!</v>
      </c>
      <c r="Q10" s="55"/>
      <c r="R10" s="86">
        <f>ostatní!R12</f>
        <v>42362.370999999999</v>
      </c>
      <c r="S10" s="86">
        <f>ostatni_skut!S10</f>
        <v>52751.562810000003</v>
      </c>
      <c r="T10" s="238"/>
      <c r="U10" s="238"/>
    </row>
    <row r="11" spans="1:21" s="40" customFormat="1" ht="11.4" x14ac:dyDescent="0.2">
      <c r="A11" s="36"/>
      <c r="B11" s="37"/>
      <c r="C11" s="37"/>
      <c r="D11" s="38" t="s">
        <v>23</v>
      </c>
      <c r="E11" s="39">
        <v>9</v>
      </c>
      <c r="F11" s="267">
        <f>SKM!R13/1000</f>
        <v>0</v>
      </c>
      <c r="G11" s="113">
        <f>SUKB!R13/1000</f>
        <v>0</v>
      </c>
      <c r="H11" s="113">
        <f>UCT!R13/1000</f>
        <v>0</v>
      </c>
      <c r="I11" s="113">
        <f>SPSSN!R13/1000</f>
        <v>0</v>
      </c>
      <c r="J11" s="113" t="e">
        <f>#REF!/1000</f>
        <v>#REF!</v>
      </c>
      <c r="K11" s="113"/>
      <c r="L11" s="113">
        <f>ÚVT!R13/1000</f>
        <v>0</v>
      </c>
      <c r="M11" s="113">
        <f>CJV!R13/1000</f>
        <v>0</v>
      </c>
      <c r="N11" s="113">
        <f>CZS!R13/1000</f>
        <v>0</v>
      </c>
      <c r="O11" s="105">
        <f>RMU!R13/1000</f>
        <v>0</v>
      </c>
      <c r="P11" s="259" t="e">
        <f t="shared" si="2"/>
        <v>#REF!</v>
      </c>
      <c r="Q11" s="55"/>
      <c r="R11" s="86">
        <f>ostatní!R13</f>
        <v>105653.73420000001</v>
      </c>
      <c r="S11" s="86">
        <f>ostatni_skut!S11</f>
        <v>106584.86992999999</v>
      </c>
      <c r="T11" s="238"/>
      <c r="U11" s="238"/>
    </row>
    <row r="12" spans="1:21" s="40" customFormat="1" ht="11.4" x14ac:dyDescent="0.2">
      <c r="A12" s="36"/>
      <c r="B12" s="37"/>
      <c r="C12" s="37"/>
      <c r="D12" s="38" t="s">
        <v>24</v>
      </c>
      <c r="E12" s="39">
        <v>10</v>
      </c>
      <c r="F12" s="267">
        <f>SKM!R14/1000</f>
        <v>0</v>
      </c>
      <c r="G12" s="113">
        <f>SUKB!R14/1000</f>
        <v>0</v>
      </c>
      <c r="H12" s="113">
        <f>UCT!R14/1000</f>
        <v>0</v>
      </c>
      <c r="I12" s="113">
        <f>SPSSN!R14/1000</f>
        <v>0</v>
      </c>
      <c r="J12" s="113" t="e">
        <f>#REF!/1000</f>
        <v>#REF!</v>
      </c>
      <c r="K12" s="113"/>
      <c r="L12" s="113">
        <f>ÚVT!R14/1000</f>
        <v>0</v>
      </c>
      <c r="M12" s="113">
        <f>CJV!R14/1000</f>
        <v>0</v>
      </c>
      <c r="N12" s="113">
        <f>CZS!R14/1000</f>
        <v>0</v>
      </c>
      <c r="O12" s="105">
        <f>RMU!R14/1000</f>
        <v>0</v>
      </c>
      <c r="P12" s="259" t="e">
        <f t="shared" si="2"/>
        <v>#REF!</v>
      </c>
      <c r="Q12" s="55"/>
      <c r="R12" s="86">
        <f>ostatní!R14</f>
        <v>4342</v>
      </c>
      <c r="S12" s="86">
        <f>ostatni_skut!S12</f>
        <v>1414.2489399999999</v>
      </c>
      <c r="T12" s="238"/>
      <c r="U12" s="238"/>
    </row>
    <row r="13" spans="1:21" s="40" customFormat="1" ht="11.4" x14ac:dyDescent="0.2">
      <c r="A13" s="36"/>
      <c r="B13" s="37"/>
      <c r="C13" s="37"/>
      <c r="D13" s="38" t="s">
        <v>25</v>
      </c>
      <c r="E13" s="39">
        <v>11</v>
      </c>
      <c r="F13" s="267">
        <f>SKM!R15/1000</f>
        <v>0</v>
      </c>
      <c r="G13" s="113">
        <f>SUKB!R15/1000</f>
        <v>0</v>
      </c>
      <c r="H13" s="113">
        <f>UCT!R15/1000</f>
        <v>0</v>
      </c>
      <c r="I13" s="113">
        <f>SPSSN!R15/1000</f>
        <v>0</v>
      </c>
      <c r="J13" s="113" t="e">
        <f>#REF!/1000</f>
        <v>#REF!</v>
      </c>
      <c r="K13" s="113"/>
      <c r="L13" s="113">
        <f>ÚVT!R15/1000</f>
        <v>0</v>
      </c>
      <c r="M13" s="113">
        <f>CJV!R15/1000</f>
        <v>0</v>
      </c>
      <c r="N13" s="113">
        <f>CZS!R15/1000</f>
        <v>0</v>
      </c>
      <c r="O13" s="105">
        <f>RMU!R15/1000</f>
        <v>0</v>
      </c>
      <c r="P13" s="259" t="e">
        <f t="shared" si="2"/>
        <v>#REF!</v>
      </c>
      <c r="Q13" s="55"/>
      <c r="R13" s="86">
        <f>ostatní!R15</f>
        <v>367834</v>
      </c>
      <c r="S13" s="86">
        <f>ostatni_skut!S13</f>
        <v>370136.53409999999</v>
      </c>
      <c r="T13" s="238"/>
      <c r="U13" s="238"/>
    </row>
    <row r="14" spans="1:21" s="40" customFormat="1" ht="11.4" x14ac:dyDescent="0.2">
      <c r="A14" s="36"/>
      <c r="B14" s="37"/>
      <c r="C14" s="37"/>
      <c r="D14" s="38" t="s">
        <v>26</v>
      </c>
      <c r="E14" s="39">
        <v>12</v>
      </c>
      <c r="F14" s="267">
        <f>SKM!R16/1000</f>
        <v>0</v>
      </c>
      <c r="G14" s="113">
        <f>SUKB!R16/1000</f>
        <v>0</v>
      </c>
      <c r="H14" s="113">
        <f>UCT!R16/1000</f>
        <v>0</v>
      </c>
      <c r="I14" s="113">
        <f>SPSSN!R16/1000</f>
        <v>0</v>
      </c>
      <c r="J14" s="113" t="e">
        <f>#REF!/1000</f>
        <v>#REF!</v>
      </c>
      <c r="K14" s="113"/>
      <c r="L14" s="113">
        <f>ÚVT!R16/1000</f>
        <v>0</v>
      </c>
      <c r="M14" s="113">
        <f>CJV!R16/1000</f>
        <v>0</v>
      </c>
      <c r="N14" s="113">
        <f>CZS!R16/1000</f>
        <v>0</v>
      </c>
      <c r="O14" s="105">
        <f>RMU!R16/1000</f>
        <v>0</v>
      </c>
      <c r="P14" s="259" t="e">
        <f t="shared" si="2"/>
        <v>#REF!</v>
      </c>
      <c r="Q14" s="55"/>
      <c r="R14" s="86">
        <f>ostatní!R16</f>
        <v>90924</v>
      </c>
      <c r="S14" s="86">
        <f>ostatni_skut!S14</f>
        <v>93340.875669999994</v>
      </c>
      <c r="T14" s="238"/>
      <c r="U14" s="238"/>
    </row>
    <row r="15" spans="1:21" s="40" customFormat="1" ht="11.4" x14ac:dyDescent="0.2">
      <c r="A15" s="36"/>
      <c r="B15" s="37"/>
      <c r="C15" s="38"/>
      <c r="D15" s="38" t="s">
        <v>27</v>
      </c>
      <c r="E15" s="39">
        <v>13</v>
      </c>
      <c r="F15" s="267">
        <f>SKM!R17/1000</f>
        <v>0</v>
      </c>
      <c r="G15" s="113">
        <f>SUKB!R17/1000</f>
        <v>0</v>
      </c>
      <c r="H15" s="113">
        <f>UCT!R17/1000</f>
        <v>0</v>
      </c>
      <c r="I15" s="113">
        <f>SPSSN!R17/1000</f>
        <v>0</v>
      </c>
      <c r="J15" s="113" t="e">
        <f>#REF!/1000</f>
        <v>#REF!</v>
      </c>
      <c r="K15" s="113"/>
      <c r="L15" s="113">
        <f>ÚVT!R17/1000</f>
        <v>0</v>
      </c>
      <c r="M15" s="113">
        <f>CJV!R17/1000</f>
        <v>0</v>
      </c>
      <c r="N15" s="113">
        <f>CZS!R17/1000</f>
        <v>0</v>
      </c>
      <c r="O15" s="105">
        <f>RMU!R17/1000</f>
        <v>0</v>
      </c>
      <c r="P15" s="259" t="e">
        <f t="shared" si="2"/>
        <v>#REF!</v>
      </c>
      <c r="Q15" s="55"/>
      <c r="R15" s="86">
        <f>ostatní!R17</f>
        <v>54498</v>
      </c>
      <c r="S15" s="86">
        <f>ostatni_skut!S15</f>
        <v>411.79680999998527</v>
      </c>
      <c r="T15" s="238"/>
      <c r="U15" s="238"/>
    </row>
    <row r="16" spans="1:21" s="14" customFormat="1" ht="11.4" x14ac:dyDescent="0.2">
      <c r="A16" s="11"/>
      <c r="B16" s="18" t="s">
        <v>28</v>
      </c>
      <c r="C16" s="16"/>
      <c r="D16" s="16"/>
      <c r="E16" s="17">
        <v>14</v>
      </c>
      <c r="F16" s="269">
        <f>SKM!R18/1000</f>
        <v>0</v>
      </c>
      <c r="G16" s="81">
        <f>SUKB!R18/1000</f>
        <v>0</v>
      </c>
      <c r="H16" s="81">
        <f>UCT!R18/1000</f>
        <v>0</v>
      </c>
      <c r="I16" s="81">
        <f>SPSSN!R18/1000</f>
        <v>0</v>
      </c>
      <c r="J16" s="81" t="e">
        <f>#REF!/1000</f>
        <v>#REF!</v>
      </c>
      <c r="K16" s="81"/>
      <c r="L16" s="81">
        <f>ÚVT!R18/1000</f>
        <v>0</v>
      </c>
      <c r="M16" s="81">
        <f>CJV!R18/1000</f>
        <v>0</v>
      </c>
      <c r="N16" s="81">
        <f>CZS!R18/1000</f>
        <v>0</v>
      </c>
      <c r="O16" s="106">
        <f>RMU!R18/1000</f>
        <v>0</v>
      </c>
      <c r="P16" s="260" t="e">
        <f t="shared" si="2"/>
        <v>#REF!</v>
      </c>
      <c r="Q16" s="80"/>
      <c r="R16" s="86">
        <f>ostatní!R18</f>
        <v>0</v>
      </c>
      <c r="S16" s="86">
        <f>ostatni_skut!S16</f>
        <v>0</v>
      </c>
      <c r="T16" s="237"/>
      <c r="U16" s="237"/>
    </row>
    <row r="17" spans="1:21" s="14" customFormat="1" ht="11.4" x14ac:dyDescent="0.2">
      <c r="A17" s="11"/>
      <c r="B17" s="18" t="s">
        <v>30</v>
      </c>
      <c r="C17" s="16"/>
      <c r="D17" s="16"/>
      <c r="E17" s="17">
        <v>15</v>
      </c>
      <c r="F17" s="269">
        <f>SKM!R19/1000</f>
        <v>0</v>
      </c>
      <c r="G17" s="81">
        <f>SUKB!R19/1000</f>
        <v>0</v>
      </c>
      <c r="H17" s="81">
        <f>UCT!R19/1000</f>
        <v>0</v>
      </c>
      <c r="I17" s="81">
        <f>SPSSN!R19/1000</f>
        <v>0</v>
      </c>
      <c r="J17" s="81" t="e">
        <f>#REF!/1000</f>
        <v>#REF!</v>
      </c>
      <c r="K17" s="81"/>
      <c r="L17" s="81">
        <f>ÚVT!R19/1000</f>
        <v>0</v>
      </c>
      <c r="M17" s="81">
        <f>CJV!R19/1000</f>
        <v>0</v>
      </c>
      <c r="N17" s="81">
        <f>CZS!R19/1000</f>
        <v>0</v>
      </c>
      <c r="O17" s="106">
        <f>RMU!R19/1000</f>
        <v>0</v>
      </c>
      <c r="P17" s="260" t="e">
        <f t="shared" si="2"/>
        <v>#REF!</v>
      </c>
      <c r="Q17" s="80"/>
      <c r="R17" s="86">
        <f>ostatní!R19</f>
        <v>815</v>
      </c>
      <c r="S17" s="86">
        <f>ostatni_skut!S17</f>
        <v>31364</v>
      </c>
      <c r="T17" s="237"/>
      <c r="U17" s="237"/>
    </row>
    <row r="18" spans="1:21" s="14" customFormat="1" ht="11.4" x14ac:dyDescent="0.2">
      <c r="A18" s="11"/>
      <c r="B18" s="19" t="s">
        <v>32</v>
      </c>
      <c r="C18" s="20"/>
      <c r="D18" s="20"/>
      <c r="E18" s="21">
        <v>16</v>
      </c>
      <c r="F18" s="269">
        <f>SKM!R20/1000</f>
        <v>0</v>
      </c>
      <c r="G18" s="81">
        <f>SUKB!R20/1000</f>
        <v>0</v>
      </c>
      <c r="H18" s="81">
        <f>UCT!R20/1000</f>
        <v>0</v>
      </c>
      <c r="I18" s="81">
        <f>SPSSN!R20/1000</f>
        <v>0</v>
      </c>
      <c r="J18" s="81" t="e">
        <f>#REF!/1000</f>
        <v>#REF!</v>
      </c>
      <c r="K18" s="81"/>
      <c r="L18" s="81">
        <f>ÚVT!R20/1000</f>
        <v>0</v>
      </c>
      <c r="M18" s="81">
        <f>CJV!R20/1000</f>
        <v>0</v>
      </c>
      <c r="N18" s="81">
        <f>CZS!R20/1000</f>
        <v>0</v>
      </c>
      <c r="O18" s="106">
        <f>RMU!R20/1000</f>
        <v>0</v>
      </c>
      <c r="P18" s="260" t="e">
        <f t="shared" si="2"/>
        <v>#REF!</v>
      </c>
      <c r="Q18" s="80"/>
      <c r="R18" s="86">
        <f>ostatní!R20</f>
        <v>121131</v>
      </c>
      <c r="S18" s="86">
        <f>ostatni_skut!S18</f>
        <v>71451.82935</v>
      </c>
      <c r="T18" s="237"/>
      <c r="U18" s="237"/>
    </row>
    <row r="19" spans="1:21" s="14" customFormat="1" ht="11.4" x14ac:dyDescent="0.2">
      <c r="A19" s="11"/>
      <c r="B19" s="19" t="s">
        <v>34</v>
      </c>
      <c r="C19" s="20"/>
      <c r="D19" s="20"/>
      <c r="E19" s="21">
        <v>17</v>
      </c>
      <c r="F19" s="269" t="e">
        <f>SKM!#REF!/1000</f>
        <v>#REF!</v>
      </c>
      <c r="G19" s="81" t="e">
        <f>SUKB!#REF!/1000</f>
        <v>#REF!</v>
      </c>
      <c r="H19" s="81" t="e">
        <f>UCT!#REF!/1000</f>
        <v>#REF!</v>
      </c>
      <c r="I19" s="81" t="e">
        <f>SPSSN!#REF!/1000</f>
        <v>#REF!</v>
      </c>
      <c r="J19" s="81" t="e">
        <f>#REF!/1000</f>
        <v>#REF!</v>
      </c>
      <c r="K19" s="81"/>
      <c r="L19" s="81" t="e">
        <f>ÚVT!#REF!/1000</f>
        <v>#REF!</v>
      </c>
      <c r="M19" s="81" t="e">
        <f>CJV!#REF!/1000</f>
        <v>#REF!</v>
      </c>
      <c r="N19" s="81" t="e">
        <f>CZS!#REF!/1000</f>
        <v>#REF!</v>
      </c>
      <c r="O19" s="106" t="e">
        <f>RMU!#REF!/1000</f>
        <v>#REF!</v>
      </c>
      <c r="P19" s="260" t="e">
        <f t="shared" si="2"/>
        <v>#REF!</v>
      </c>
      <c r="Q19" s="80"/>
      <c r="R19" s="86" t="e">
        <f>ostatní!#REF!</f>
        <v>#REF!</v>
      </c>
      <c r="S19" s="86" t="e">
        <f>ostatni_skut!S19</f>
        <v>#REF!</v>
      </c>
      <c r="T19" s="237"/>
      <c r="U19" s="237"/>
    </row>
    <row r="20" spans="1:21" s="14" customFormat="1" ht="11.4" x14ac:dyDescent="0.2">
      <c r="A20" s="11"/>
      <c r="B20" s="19" t="s">
        <v>36</v>
      </c>
      <c r="C20" s="19"/>
      <c r="D20" s="19"/>
      <c r="E20" s="21">
        <v>18</v>
      </c>
      <c r="F20" s="269">
        <f>SKM!R21/1000</f>
        <v>0</v>
      </c>
      <c r="G20" s="81">
        <f>SUKB!R21/1000</f>
        <v>0</v>
      </c>
      <c r="H20" s="81">
        <f>UCT!R21/1000</f>
        <v>0</v>
      </c>
      <c r="I20" s="81">
        <f>SPSSN!R21/1000</f>
        <v>0</v>
      </c>
      <c r="J20" s="81" t="e">
        <f>#REF!/1000</f>
        <v>#REF!</v>
      </c>
      <c r="K20" s="81"/>
      <c r="L20" s="81">
        <f>ÚVT!R21/1000</f>
        <v>0</v>
      </c>
      <c r="M20" s="81">
        <f>CJV!R21/1000</f>
        <v>0</v>
      </c>
      <c r="N20" s="81">
        <f>CZS!R21/1000</f>
        <v>0</v>
      </c>
      <c r="O20" s="106">
        <f>RMU!R21/1000</f>
        <v>0</v>
      </c>
      <c r="P20" s="260" t="e">
        <f t="shared" si="2"/>
        <v>#REF!</v>
      </c>
      <c r="Q20" s="80"/>
      <c r="R20" s="86">
        <f>ostatní!R21</f>
        <v>425</v>
      </c>
      <c r="S20" s="86">
        <f>ostatni_skut!S20</f>
        <v>719</v>
      </c>
      <c r="T20" s="237"/>
      <c r="U20" s="237"/>
    </row>
    <row r="21" spans="1:21" s="14" customFormat="1" ht="11.4" x14ac:dyDescent="0.2">
      <c r="A21" s="11"/>
      <c r="B21" s="19" t="s">
        <v>38</v>
      </c>
      <c r="C21" s="19"/>
      <c r="D21" s="19"/>
      <c r="E21" s="21">
        <v>19</v>
      </c>
      <c r="F21" s="269">
        <f>SKM!R22/1000</f>
        <v>0</v>
      </c>
      <c r="G21" s="81">
        <f>SUKB!R22/1000</f>
        <v>0</v>
      </c>
      <c r="H21" s="81">
        <f>UCT!R22/1000</f>
        <v>0</v>
      </c>
      <c r="I21" s="81">
        <f>SPSSN!R22/1000</f>
        <v>0</v>
      </c>
      <c r="J21" s="81" t="e">
        <f>#REF!/1000</f>
        <v>#REF!</v>
      </c>
      <c r="K21" s="81"/>
      <c r="L21" s="81">
        <f>ÚVT!R22/1000</f>
        <v>0</v>
      </c>
      <c r="M21" s="81">
        <f>CJV!R22/1000</f>
        <v>0</v>
      </c>
      <c r="N21" s="81">
        <f>CZS!R22/1000</f>
        <v>0</v>
      </c>
      <c r="O21" s="106">
        <f>RMU!R22/1000</f>
        <v>0</v>
      </c>
      <c r="P21" s="260" t="e">
        <f t="shared" si="2"/>
        <v>#REF!</v>
      </c>
      <c r="Q21" s="80"/>
      <c r="R21" s="86">
        <f>ostatní!R22</f>
        <v>16739</v>
      </c>
      <c r="S21" s="86">
        <f>ostatni_skut!S21</f>
        <v>23136.221250000002</v>
      </c>
      <c r="T21" s="237"/>
      <c r="U21" s="237"/>
    </row>
    <row r="22" spans="1:21" s="14" customFormat="1" ht="11.4" x14ac:dyDescent="0.2">
      <c r="A22" s="11"/>
      <c r="B22" s="19" t="s">
        <v>40</v>
      </c>
      <c r="C22" s="19"/>
      <c r="D22" s="19"/>
      <c r="E22" s="21">
        <v>20</v>
      </c>
      <c r="F22" s="269">
        <f>SKM!R23/1000</f>
        <v>0</v>
      </c>
      <c r="G22" s="81">
        <f>SUKB!R23/1000</f>
        <v>0</v>
      </c>
      <c r="H22" s="81">
        <f>UCT!R23/1000</f>
        <v>0</v>
      </c>
      <c r="I22" s="81">
        <f>SPSSN!R23/1000</f>
        <v>0</v>
      </c>
      <c r="J22" s="81" t="e">
        <f>#REF!/1000</f>
        <v>#REF!</v>
      </c>
      <c r="K22" s="81"/>
      <c r="L22" s="81">
        <f>ÚVT!R23/1000</f>
        <v>0</v>
      </c>
      <c r="M22" s="81">
        <f>CJV!R23/1000</f>
        <v>0</v>
      </c>
      <c r="N22" s="81">
        <f>CZS!R23/1000</f>
        <v>0</v>
      </c>
      <c r="O22" s="106">
        <f>RMU!R23/1000</f>
        <v>0</v>
      </c>
      <c r="P22" s="260" t="e">
        <f t="shared" si="2"/>
        <v>#REF!</v>
      </c>
      <c r="Q22" s="80"/>
      <c r="R22" s="86" t="e">
        <f>ostatní!#REF!</f>
        <v>#REF!</v>
      </c>
      <c r="S22" s="86" t="e">
        <f>ostatni_skut!S22</f>
        <v>#REF!</v>
      </c>
      <c r="T22" s="237"/>
      <c r="U22" s="237"/>
    </row>
    <row r="23" spans="1:21" s="14" customFormat="1" ht="11.4" x14ac:dyDescent="0.2">
      <c r="A23" s="11"/>
      <c r="B23" s="19" t="s">
        <v>42</v>
      </c>
      <c r="C23" s="19"/>
      <c r="D23" s="19"/>
      <c r="E23" s="21">
        <v>21</v>
      </c>
      <c r="F23" s="269">
        <f>SKM!R25/1000</f>
        <v>0</v>
      </c>
      <c r="G23" s="81">
        <f>SUKB!R25/1000</f>
        <v>0</v>
      </c>
      <c r="H23" s="81">
        <f>UCT!R25/1000</f>
        <v>0</v>
      </c>
      <c r="I23" s="81">
        <f>SPSSN!R25/1000</f>
        <v>0</v>
      </c>
      <c r="J23" s="81" t="e">
        <f>#REF!/1000</f>
        <v>#REF!</v>
      </c>
      <c r="K23" s="81"/>
      <c r="L23" s="81">
        <f>ÚVT!R25/1000</f>
        <v>0</v>
      </c>
      <c r="M23" s="81">
        <f>CJV!R25/1000</f>
        <v>0</v>
      </c>
      <c r="N23" s="81">
        <f>CZS!R25/1000</f>
        <v>0</v>
      </c>
      <c r="O23" s="106">
        <f>RMU!R25/1000</f>
        <v>0</v>
      </c>
      <c r="P23" s="260" t="e">
        <f t="shared" si="2"/>
        <v>#REF!</v>
      </c>
      <c r="Q23" s="80"/>
      <c r="R23" s="86" t="e">
        <f>ostatní!#REF!</f>
        <v>#REF!</v>
      </c>
      <c r="S23" s="86" t="e">
        <f>ostatni_skut!S23</f>
        <v>#REF!</v>
      </c>
      <c r="T23" s="237"/>
      <c r="U23" s="237"/>
    </row>
    <row r="24" spans="1:21" s="14" customFormat="1" ht="11.4" x14ac:dyDescent="0.2">
      <c r="A24" s="11"/>
      <c r="B24" s="19" t="s">
        <v>43</v>
      </c>
      <c r="C24" s="19"/>
      <c r="D24" s="19"/>
      <c r="E24" s="21">
        <v>22</v>
      </c>
      <c r="F24" s="269">
        <f>SKM!R24/1000</f>
        <v>0</v>
      </c>
      <c r="G24" s="81">
        <f>SUKB!R24/1000</f>
        <v>0</v>
      </c>
      <c r="H24" s="81">
        <f>UCT!R24/1000</f>
        <v>0</v>
      </c>
      <c r="I24" s="81">
        <f>SPSSN!R24/1000</f>
        <v>0</v>
      </c>
      <c r="J24" s="81" t="e">
        <f>#REF!/1000</f>
        <v>#REF!</v>
      </c>
      <c r="K24" s="81"/>
      <c r="L24" s="81">
        <f>ÚVT!R24/1000</f>
        <v>0</v>
      </c>
      <c r="M24" s="81">
        <f>CJV!R24/1000</f>
        <v>0</v>
      </c>
      <c r="N24" s="81">
        <f>CZS!R24/1000</f>
        <v>0</v>
      </c>
      <c r="O24" s="106">
        <f>RMU!R24/1000</f>
        <v>0</v>
      </c>
      <c r="P24" s="260" t="e">
        <f t="shared" si="2"/>
        <v>#REF!</v>
      </c>
      <c r="Q24" s="80"/>
      <c r="R24" s="86">
        <f>ostatní!R23</f>
        <v>32729</v>
      </c>
      <c r="S24" s="86">
        <f>ostatni_skut!S24</f>
        <v>133182.02182999998</v>
      </c>
      <c r="T24" s="237"/>
      <c r="U24" s="237"/>
    </row>
    <row r="25" spans="1:21" s="14" customFormat="1" ht="11.4" x14ac:dyDescent="0.2">
      <c r="A25" s="11"/>
      <c r="B25" s="19" t="s">
        <v>136</v>
      </c>
      <c r="C25" s="19"/>
      <c r="D25" s="19"/>
      <c r="E25" s="21">
        <v>23</v>
      </c>
      <c r="F25" s="269" t="e">
        <f>SKM!#REF!/1000</f>
        <v>#REF!</v>
      </c>
      <c r="G25" s="81" t="e">
        <f>SUKB!#REF!/1000</f>
        <v>#REF!</v>
      </c>
      <c r="H25" s="81" t="e">
        <f>UCT!#REF!/1000</f>
        <v>#REF!</v>
      </c>
      <c r="I25" s="81" t="e">
        <f>SPSSN!#REF!/1000</f>
        <v>#REF!</v>
      </c>
      <c r="J25" s="81" t="e">
        <f>#REF!/1000</f>
        <v>#REF!</v>
      </c>
      <c r="K25" s="81"/>
      <c r="L25" s="81" t="e">
        <f>ÚVT!#REF!/1000</f>
        <v>#REF!</v>
      </c>
      <c r="M25" s="81" t="e">
        <f>CJV!#REF!/1000</f>
        <v>#REF!</v>
      </c>
      <c r="N25" s="81" t="e">
        <f>CZS!#REF!/1000</f>
        <v>#REF!</v>
      </c>
      <c r="O25" s="106" t="e">
        <f>RMU!#REF!/1000</f>
        <v>#REF!</v>
      </c>
      <c r="P25" s="260" t="e">
        <f t="shared" si="2"/>
        <v>#REF!</v>
      </c>
      <c r="Q25" s="80"/>
      <c r="R25" s="86">
        <f>ostatní!R24</f>
        <v>259496.1</v>
      </c>
      <c r="S25" s="86">
        <f>ostatni_skut!S25</f>
        <v>333056.54687000002</v>
      </c>
      <c r="T25" s="237"/>
      <c r="U25" s="237"/>
    </row>
    <row r="26" spans="1:21" s="14" customFormat="1" ht="11.4" x14ac:dyDescent="0.2">
      <c r="A26" s="11"/>
      <c r="B26" s="19" t="s">
        <v>44</v>
      </c>
      <c r="C26" s="19"/>
      <c r="D26" s="19"/>
      <c r="E26" s="21">
        <v>24</v>
      </c>
      <c r="F26" s="269">
        <f>SKM!R26/1000</f>
        <v>0</v>
      </c>
      <c r="G26" s="81">
        <f>SUKB!R26/1000</f>
        <v>0</v>
      </c>
      <c r="H26" s="81">
        <f>UCT!R26/1000</f>
        <v>0</v>
      </c>
      <c r="I26" s="81">
        <f>SPSSN!R26/1000</f>
        <v>0</v>
      </c>
      <c r="J26" s="81" t="e">
        <f>#REF!/1000</f>
        <v>#REF!</v>
      </c>
      <c r="K26" s="81"/>
      <c r="L26" s="81">
        <f>ÚVT!R26/1000</f>
        <v>0</v>
      </c>
      <c r="M26" s="81">
        <f>CJV!R26/1000</f>
        <v>0</v>
      </c>
      <c r="N26" s="81">
        <f>CZS!R26/1000</f>
        <v>0</v>
      </c>
      <c r="O26" s="106">
        <f>RMU!R26/1000</f>
        <v>0</v>
      </c>
      <c r="P26" s="260" t="e">
        <f t="shared" si="2"/>
        <v>#REF!</v>
      </c>
      <c r="Q26" s="80"/>
      <c r="R26" s="86">
        <f>ostatní!R25</f>
        <v>135425.5</v>
      </c>
      <c r="S26" s="86">
        <f>ostatni_skut!S26</f>
        <v>202916.98313000001</v>
      </c>
      <c r="T26" s="237"/>
      <c r="U26" s="237"/>
    </row>
    <row r="27" spans="1:21" s="14" customFormat="1" ht="12" thickBot="1" x14ac:dyDescent="0.25">
      <c r="A27" s="11"/>
      <c r="B27" s="18" t="s">
        <v>46</v>
      </c>
      <c r="C27" s="18"/>
      <c r="D27" s="18"/>
      <c r="E27" s="17">
        <v>25</v>
      </c>
      <c r="F27" s="269">
        <f>SKM!R27/1000</f>
        <v>0</v>
      </c>
      <c r="G27" s="81">
        <f>SUKB!R27/1000</f>
        <v>0</v>
      </c>
      <c r="H27" s="81">
        <f>UCT!R27/1000</f>
        <v>0</v>
      </c>
      <c r="I27" s="81">
        <f>SPSSN!R27/1000</f>
        <v>0</v>
      </c>
      <c r="J27" s="81" t="e">
        <f>#REF!/1000</f>
        <v>#REF!</v>
      </c>
      <c r="K27" s="81"/>
      <c r="L27" s="81">
        <f>ÚVT!R27/1000</f>
        <v>0</v>
      </c>
      <c r="M27" s="81">
        <f>CJV!R27/1000</f>
        <v>0</v>
      </c>
      <c r="N27" s="81">
        <f>CZS!R27/1000</f>
        <v>0</v>
      </c>
      <c r="O27" s="106">
        <f>RMU!R27/1000</f>
        <v>0</v>
      </c>
      <c r="P27" s="260" t="e">
        <f t="shared" si="2"/>
        <v>#REF!</v>
      </c>
      <c r="Q27" s="80"/>
      <c r="R27" s="86">
        <f>ostatní!R26</f>
        <v>94727.8</v>
      </c>
      <c r="S27" s="86">
        <f>ostatni_skut!S27</f>
        <v>104918.74176999999</v>
      </c>
      <c r="T27" s="237"/>
      <c r="U27" s="237"/>
    </row>
    <row r="28" spans="1:21" ht="13.8" thickBot="1" x14ac:dyDescent="0.3">
      <c r="A28" s="22" t="s">
        <v>48</v>
      </c>
      <c r="B28" s="23"/>
      <c r="C28" s="23"/>
      <c r="D28" s="23"/>
      <c r="E28" s="10">
        <v>26</v>
      </c>
      <c r="F28" s="114" t="e">
        <f t="shared" ref="F28:S28" si="3">SUM(F29:F45)</f>
        <v>#REF!</v>
      </c>
      <c r="G28" s="114" t="e">
        <f t="shared" si="3"/>
        <v>#REF!</v>
      </c>
      <c r="H28" s="114">
        <f t="shared" si="3"/>
        <v>0</v>
      </c>
      <c r="I28" s="114">
        <f t="shared" si="3"/>
        <v>0</v>
      </c>
      <c r="J28" s="114" t="e">
        <f t="shared" si="3"/>
        <v>#REF!</v>
      </c>
      <c r="K28" s="114">
        <f t="shared" si="3"/>
        <v>0</v>
      </c>
      <c r="L28" s="114">
        <f t="shared" si="3"/>
        <v>0</v>
      </c>
      <c r="M28" s="114">
        <f t="shared" si="3"/>
        <v>0</v>
      </c>
      <c r="N28" s="114">
        <f t="shared" si="3"/>
        <v>0</v>
      </c>
      <c r="O28" s="114">
        <f t="shared" si="3"/>
        <v>0</v>
      </c>
      <c r="P28" s="94" t="e">
        <f t="shared" si="3"/>
        <v>#REF!</v>
      </c>
      <c r="Q28" s="94">
        <f t="shared" si="3"/>
        <v>0</v>
      </c>
      <c r="R28" s="50" t="e">
        <f t="shared" si="3"/>
        <v>#REF!</v>
      </c>
      <c r="S28" s="50" t="e">
        <f t="shared" si="3"/>
        <v>#REF!</v>
      </c>
    </row>
    <row r="29" spans="1:21" s="14" customFormat="1" ht="11.4" x14ac:dyDescent="0.2">
      <c r="A29" s="11" t="s">
        <v>14</v>
      </c>
      <c r="B29" s="16" t="s">
        <v>49</v>
      </c>
      <c r="C29" s="16"/>
      <c r="D29" s="16"/>
      <c r="E29" s="90">
        <v>27</v>
      </c>
      <c r="F29" s="269">
        <f>SKM!R29/1000</f>
        <v>0</v>
      </c>
      <c r="G29" s="81">
        <f>SUKB!R29/1000</f>
        <v>0</v>
      </c>
      <c r="H29" s="81">
        <f>UCT!R29/1000</f>
        <v>0</v>
      </c>
      <c r="I29" s="81">
        <f>SPSSN!R29/1000</f>
        <v>0</v>
      </c>
      <c r="J29" s="81" t="e">
        <f>#REF!/1000</f>
        <v>#REF!</v>
      </c>
      <c r="K29" s="81"/>
      <c r="L29" s="81">
        <f>ÚVT!R29/1000</f>
        <v>0</v>
      </c>
      <c r="M29" s="81">
        <f>CJV!R29/1000</f>
        <v>0</v>
      </c>
      <c r="N29" s="81">
        <f>CZS!R29/1000</f>
        <v>0</v>
      </c>
      <c r="O29" s="106">
        <f>RMU!R29/1000</f>
        <v>0</v>
      </c>
      <c r="P29" s="260" t="e">
        <f t="shared" ref="P29:P45" si="4">SUM(F29:O29)</f>
        <v>#REF!</v>
      </c>
      <c r="Q29" s="181"/>
      <c r="R29" s="65">
        <f>ostatní!R29</f>
        <v>472895</v>
      </c>
      <c r="S29" s="65">
        <f>ostatni_skut!S29</f>
        <v>512582</v>
      </c>
      <c r="T29" s="237"/>
      <c r="U29" s="237"/>
    </row>
    <row r="30" spans="1:21" s="14" customFormat="1" ht="11.4" x14ac:dyDescent="0.2">
      <c r="A30" s="11"/>
      <c r="B30" s="18" t="s">
        <v>28</v>
      </c>
      <c r="C30" s="18"/>
      <c r="D30" s="18"/>
      <c r="E30" s="90">
        <v>28</v>
      </c>
      <c r="F30" s="269">
        <f>SKM!R30/1000</f>
        <v>0</v>
      </c>
      <c r="G30" s="81">
        <f>SUKB!R30/1000</f>
        <v>0</v>
      </c>
      <c r="H30" s="81">
        <f>UCT!R30/1000</f>
        <v>0</v>
      </c>
      <c r="I30" s="81">
        <f>SPSSN!R30/1000</f>
        <v>0</v>
      </c>
      <c r="J30" s="81" t="e">
        <f>#REF!/1000</f>
        <v>#REF!</v>
      </c>
      <c r="K30" s="81"/>
      <c r="L30" s="81">
        <f>ÚVT!R30/1000</f>
        <v>0</v>
      </c>
      <c r="M30" s="81">
        <f>CJV!R30/1000</f>
        <v>0</v>
      </c>
      <c r="N30" s="81">
        <f>CZS!R30/1000</f>
        <v>0</v>
      </c>
      <c r="O30" s="106">
        <f>RMU!R30/1000</f>
        <v>0</v>
      </c>
      <c r="P30" s="260" t="e">
        <f t="shared" si="4"/>
        <v>#REF!</v>
      </c>
      <c r="Q30" s="182"/>
      <c r="R30" s="65">
        <f>ostatní!R30</f>
        <v>0</v>
      </c>
      <c r="S30" s="65">
        <f>ostatni_skut!S30</f>
        <v>0</v>
      </c>
      <c r="T30" s="237"/>
      <c r="U30" s="237"/>
    </row>
    <row r="31" spans="1:21" s="14" customFormat="1" ht="11.4" x14ac:dyDescent="0.2">
      <c r="A31" s="11"/>
      <c r="B31" s="18" t="s">
        <v>30</v>
      </c>
      <c r="C31" s="18"/>
      <c r="D31" s="18"/>
      <c r="E31" s="90">
        <v>29</v>
      </c>
      <c r="F31" s="269">
        <f>SKM!R31/1000</f>
        <v>0</v>
      </c>
      <c r="G31" s="81">
        <f>SUKB!R31/1000</f>
        <v>0</v>
      </c>
      <c r="H31" s="81">
        <f>UCT!R31/1000</f>
        <v>0</v>
      </c>
      <c r="I31" s="81">
        <f>SPSSN!R31/1000</f>
        <v>0</v>
      </c>
      <c r="J31" s="81" t="e">
        <f>#REF!/1000</f>
        <v>#REF!</v>
      </c>
      <c r="K31" s="81"/>
      <c r="L31" s="81">
        <f>ÚVT!R31/1000</f>
        <v>0</v>
      </c>
      <c r="M31" s="81">
        <f>CJV!R31/1000</f>
        <v>0</v>
      </c>
      <c r="N31" s="81">
        <f>CZS!R31/1000</f>
        <v>0</v>
      </c>
      <c r="O31" s="106">
        <f>RMU!R31/1000</f>
        <v>0</v>
      </c>
      <c r="P31" s="260" t="e">
        <f t="shared" si="4"/>
        <v>#REF!</v>
      </c>
      <c r="Q31" s="182"/>
      <c r="R31" s="65">
        <f>ostatní!R31</f>
        <v>815</v>
      </c>
      <c r="S31" s="65">
        <f>ostatni_skut!S31</f>
        <v>31364</v>
      </c>
      <c r="T31" s="237"/>
      <c r="U31" s="237"/>
    </row>
    <row r="32" spans="1:21" s="14" customFormat="1" ht="11.4" x14ac:dyDescent="0.2">
      <c r="A32" s="11"/>
      <c r="B32" s="19" t="s">
        <v>32</v>
      </c>
      <c r="C32" s="20"/>
      <c r="D32" s="20"/>
      <c r="E32" s="91">
        <v>30</v>
      </c>
      <c r="F32" s="269">
        <f>SKM!R32/1000</f>
        <v>0</v>
      </c>
      <c r="G32" s="81">
        <f>SUKB!R32/1000</f>
        <v>0</v>
      </c>
      <c r="H32" s="81">
        <f>UCT!R32/1000</f>
        <v>0</v>
      </c>
      <c r="I32" s="81">
        <f>SPSSN!R32/1000</f>
        <v>0</v>
      </c>
      <c r="J32" s="81" t="e">
        <f>#REF!/1000</f>
        <v>#REF!</v>
      </c>
      <c r="K32" s="81"/>
      <c r="L32" s="81">
        <f>ÚVT!R32/1000</f>
        <v>0</v>
      </c>
      <c r="M32" s="81">
        <f>CJV!R32/1000</f>
        <v>0</v>
      </c>
      <c r="N32" s="81">
        <f>CZS!R32/1000</f>
        <v>0</v>
      </c>
      <c r="O32" s="106">
        <f>RMU!R32/1000</f>
        <v>0</v>
      </c>
      <c r="P32" s="260" t="e">
        <f t="shared" si="4"/>
        <v>#REF!</v>
      </c>
      <c r="Q32" s="182"/>
      <c r="R32" s="65">
        <f>ostatní!R32</f>
        <v>121131</v>
      </c>
      <c r="S32" s="65">
        <f>ostatni_skut!S32</f>
        <v>71452</v>
      </c>
      <c r="T32" s="235" t="e">
        <f>ostatni!R32/1000</f>
        <v>#REF!</v>
      </c>
      <c r="U32" s="235">
        <f>ostatni!S32</f>
        <v>71452</v>
      </c>
    </row>
    <row r="33" spans="1:21" s="14" customFormat="1" ht="11.4" x14ac:dyDescent="0.2">
      <c r="A33" s="11"/>
      <c r="B33" s="19" t="s">
        <v>34</v>
      </c>
      <c r="C33" s="19"/>
      <c r="D33" s="19"/>
      <c r="E33" s="91">
        <v>31</v>
      </c>
      <c r="F33" s="269" t="e">
        <f>SKM!#REF!/1000</f>
        <v>#REF!</v>
      </c>
      <c r="G33" s="81" t="e">
        <f>SUKB!#REF!/1000</f>
        <v>#REF!</v>
      </c>
      <c r="H33" s="81">
        <f>UCT!R50/1000</f>
        <v>0</v>
      </c>
      <c r="I33" s="81">
        <f>SPSSN!R50/1000</f>
        <v>0</v>
      </c>
      <c r="J33" s="81" t="e">
        <f>#REF!/1000</f>
        <v>#REF!</v>
      </c>
      <c r="K33" s="81"/>
      <c r="L33" s="81">
        <f>ÚVT!R51/1000</f>
        <v>0</v>
      </c>
      <c r="M33" s="81">
        <f>CJV!R50/1000</f>
        <v>0</v>
      </c>
      <c r="N33" s="81">
        <f>CZS!R50/1000</f>
        <v>0</v>
      </c>
      <c r="O33" s="106">
        <f>RMU!R50/1000</f>
        <v>0</v>
      </c>
      <c r="P33" s="260" t="e">
        <f t="shared" si="4"/>
        <v>#REF!</v>
      </c>
      <c r="Q33" s="182"/>
      <c r="R33" s="65" t="e">
        <f>ostatní!#REF!</f>
        <v>#REF!</v>
      </c>
      <c r="S33" s="65" t="e">
        <f>ostatni_skut!S33</f>
        <v>#REF!</v>
      </c>
      <c r="T33" s="237"/>
      <c r="U33" s="237"/>
    </row>
    <row r="34" spans="1:21" s="14" customFormat="1" ht="11.4" x14ac:dyDescent="0.2">
      <c r="A34" s="11"/>
      <c r="B34" s="19" t="s">
        <v>51</v>
      </c>
      <c r="C34" s="19"/>
      <c r="D34" s="19"/>
      <c r="E34" s="91">
        <v>32</v>
      </c>
      <c r="F34" s="269">
        <f>SKM!R33/1000</f>
        <v>0</v>
      </c>
      <c r="G34" s="81">
        <f>SUKB!R33/1000</f>
        <v>0</v>
      </c>
      <c r="H34" s="81">
        <f>UCT!R33/1000</f>
        <v>0</v>
      </c>
      <c r="I34" s="81">
        <f>SPSSN!R33/1000</f>
        <v>0</v>
      </c>
      <c r="J34" s="81" t="e">
        <f>#REF!/1000</f>
        <v>#REF!</v>
      </c>
      <c r="K34" s="81"/>
      <c r="L34" s="81">
        <f>ÚVT!R33/1000</f>
        <v>0</v>
      </c>
      <c r="M34" s="81">
        <f>CJV!R33/1000</f>
        <v>0</v>
      </c>
      <c r="N34" s="81">
        <f>CZS!R33/1000</f>
        <v>0</v>
      </c>
      <c r="O34" s="106">
        <f>RMU!R33/1000</f>
        <v>0</v>
      </c>
      <c r="P34" s="260" t="e">
        <f t="shared" si="4"/>
        <v>#REF!</v>
      </c>
      <c r="Q34" s="182"/>
      <c r="R34" s="65">
        <f>ostatní!R33</f>
        <v>98308</v>
      </c>
      <c r="S34" s="65">
        <f>ostatni_skut!S34</f>
        <v>97695</v>
      </c>
      <c r="T34" s="237"/>
      <c r="U34" s="237"/>
    </row>
    <row r="35" spans="1:21" s="14" customFormat="1" ht="11.4" x14ac:dyDescent="0.2">
      <c r="A35" s="11"/>
      <c r="B35" s="19" t="s">
        <v>36</v>
      </c>
      <c r="C35" s="19"/>
      <c r="D35" s="19"/>
      <c r="E35" s="91">
        <v>33</v>
      </c>
      <c r="F35" s="269">
        <f>SKM!R34/1000</f>
        <v>0</v>
      </c>
      <c r="G35" s="81">
        <f>SUKB!R34/1000</f>
        <v>0</v>
      </c>
      <c r="H35" s="81">
        <f>UCT!R34/1000</f>
        <v>0</v>
      </c>
      <c r="I35" s="81">
        <f>SPSSN!R34/1000</f>
        <v>0</v>
      </c>
      <c r="J35" s="81" t="e">
        <f>#REF!/1000</f>
        <v>#REF!</v>
      </c>
      <c r="K35" s="81"/>
      <c r="L35" s="81">
        <f>ÚVT!R34/1000</f>
        <v>0</v>
      </c>
      <c r="M35" s="81">
        <f>CJV!R34/1000</f>
        <v>0</v>
      </c>
      <c r="N35" s="81">
        <f>CZS!R34/1000</f>
        <v>0</v>
      </c>
      <c r="O35" s="106">
        <f>RMU!R34/1000</f>
        <v>0</v>
      </c>
      <c r="P35" s="260" t="e">
        <f t="shared" si="4"/>
        <v>#REF!</v>
      </c>
      <c r="Q35" s="182"/>
      <c r="R35" s="65">
        <f>ostatní!R34</f>
        <v>425</v>
      </c>
      <c r="S35" s="65">
        <f>ostatni_skut!S35</f>
        <v>719</v>
      </c>
      <c r="T35" s="237"/>
      <c r="U35" s="237"/>
    </row>
    <row r="36" spans="1:21" s="14" customFormat="1" ht="11.4" x14ac:dyDescent="0.2">
      <c r="A36" s="11"/>
      <c r="B36" s="19" t="s">
        <v>38</v>
      </c>
      <c r="C36" s="19"/>
      <c r="D36" s="19"/>
      <c r="E36" s="91">
        <v>34</v>
      </c>
      <c r="F36" s="269">
        <f>SKM!R35/1000</f>
        <v>0</v>
      </c>
      <c r="G36" s="81">
        <f>SUKB!R35/1000</f>
        <v>0</v>
      </c>
      <c r="H36" s="81">
        <f>UCT!R35/1000</f>
        <v>0</v>
      </c>
      <c r="I36" s="81">
        <f>SPSSN!R35/1000</f>
        <v>0</v>
      </c>
      <c r="J36" s="81" t="e">
        <f>#REF!/1000</f>
        <v>#REF!</v>
      </c>
      <c r="K36" s="81"/>
      <c r="L36" s="81">
        <f>ÚVT!R35/1000</f>
        <v>0</v>
      </c>
      <c r="M36" s="81">
        <f>CJV!R35/1000</f>
        <v>0</v>
      </c>
      <c r="N36" s="81">
        <f>CZS!R35/1000</f>
        <v>0</v>
      </c>
      <c r="O36" s="106">
        <f>RMU!R35/1000</f>
        <v>0</v>
      </c>
      <c r="P36" s="260" t="e">
        <f t="shared" si="4"/>
        <v>#REF!</v>
      </c>
      <c r="Q36" s="182"/>
      <c r="R36" s="65">
        <f>ostatní!R35</f>
        <v>16738</v>
      </c>
      <c r="S36" s="65">
        <f>ostatni_skut!S36</f>
        <v>23136.221250000002</v>
      </c>
      <c r="T36" s="237"/>
      <c r="U36" s="237"/>
    </row>
    <row r="37" spans="1:21" s="14" customFormat="1" ht="11.4" x14ac:dyDescent="0.2">
      <c r="A37" s="11"/>
      <c r="B37" s="19" t="s">
        <v>53</v>
      </c>
      <c r="C37" s="19"/>
      <c r="D37" s="19"/>
      <c r="E37" s="91">
        <v>35</v>
      </c>
      <c r="F37" s="269">
        <f>SKM!R36/1000</f>
        <v>0</v>
      </c>
      <c r="G37" s="81">
        <f>SUKB!R36/1000</f>
        <v>0</v>
      </c>
      <c r="H37" s="81">
        <f>UCT!R36/1000</f>
        <v>0</v>
      </c>
      <c r="I37" s="81">
        <f>SPSSN!R36/1000</f>
        <v>0</v>
      </c>
      <c r="J37" s="81" t="e">
        <f>#REF!/1000</f>
        <v>#REF!</v>
      </c>
      <c r="K37" s="81"/>
      <c r="L37" s="81">
        <f>ÚVT!R36/1000</f>
        <v>0</v>
      </c>
      <c r="M37" s="81">
        <f>CJV!R36/1000</f>
        <v>0</v>
      </c>
      <c r="N37" s="81">
        <f>CZS!R36/1000</f>
        <v>0</v>
      </c>
      <c r="O37" s="106">
        <f>RMU!R36/1000</f>
        <v>0</v>
      </c>
      <c r="P37" s="260" t="e">
        <f t="shared" si="4"/>
        <v>#REF!</v>
      </c>
      <c r="Q37" s="182"/>
      <c r="R37" s="65">
        <f>ostatní!R36</f>
        <v>32729</v>
      </c>
      <c r="S37" s="65">
        <f>ostatni_skut!S37</f>
        <v>133182.17496999999</v>
      </c>
      <c r="T37" s="237"/>
      <c r="U37" s="237"/>
    </row>
    <row r="38" spans="1:21" s="14" customFormat="1" ht="11.4" x14ac:dyDescent="0.2">
      <c r="A38" s="11"/>
      <c r="B38" s="19" t="s">
        <v>128</v>
      </c>
      <c r="C38" s="19"/>
      <c r="D38" s="19"/>
      <c r="E38" s="91">
        <v>36</v>
      </c>
      <c r="F38" s="269">
        <f>SKM!R37/1000</f>
        <v>0</v>
      </c>
      <c r="G38" s="81">
        <f>SUKB!R37/1000</f>
        <v>0</v>
      </c>
      <c r="H38" s="81">
        <f>UCT!R37/1000</f>
        <v>0</v>
      </c>
      <c r="I38" s="81">
        <f>SPSSN!R37/1000</f>
        <v>0</v>
      </c>
      <c r="J38" s="81" t="e">
        <f>#REF!/1000</f>
        <v>#REF!</v>
      </c>
      <c r="K38" s="81"/>
      <c r="L38" s="81">
        <f>ÚVT!R37/1000</f>
        <v>0</v>
      </c>
      <c r="M38" s="81">
        <f>CJV!R37/1000</f>
        <v>0</v>
      </c>
      <c r="N38" s="81">
        <f>CZS!R37/1000</f>
        <v>0</v>
      </c>
      <c r="O38" s="106">
        <f>RMU!R37/1000</f>
        <v>0</v>
      </c>
      <c r="P38" s="260" t="e">
        <f t="shared" si="4"/>
        <v>#REF!</v>
      </c>
      <c r="Q38" s="182"/>
      <c r="R38" s="65">
        <f>ostatní!R37</f>
        <v>172154</v>
      </c>
      <c r="S38" s="65">
        <f>ostatni_skut!S38</f>
        <v>146320.01349000001</v>
      </c>
      <c r="T38" s="237"/>
      <c r="U38" s="237"/>
    </row>
    <row r="39" spans="1:21" s="14" customFormat="1" ht="11.4" x14ac:dyDescent="0.2">
      <c r="A39" s="11"/>
      <c r="B39" s="19" t="s">
        <v>54</v>
      </c>
      <c r="C39" s="19"/>
      <c r="D39" s="19"/>
      <c r="E39" s="91">
        <v>37</v>
      </c>
      <c r="F39" s="269">
        <f>SKM!R39/1000</f>
        <v>0</v>
      </c>
      <c r="G39" s="81">
        <f>SUKB!R39/1000</f>
        <v>0</v>
      </c>
      <c r="H39" s="81">
        <f>UCT!R39/1000</f>
        <v>0</v>
      </c>
      <c r="I39" s="81">
        <f>SPSSN!R39/1000</f>
        <v>0</v>
      </c>
      <c r="J39" s="81" t="e">
        <f>#REF!/1000</f>
        <v>#REF!</v>
      </c>
      <c r="K39" s="81"/>
      <c r="L39" s="81">
        <f>ÚVT!R39/1000</f>
        <v>0</v>
      </c>
      <c r="M39" s="81">
        <f>CJV!R39/1000</f>
        <v>0</v>
      </c>
      <c r="N39" s="81">
        <f>CZS!R39/1000</f>
        <v>0</v>
      </c>
      <c r="O39" s="106">
        <f>RMU!R39/1000</f>
        <v>0</v>
      </c>
      <c r="P39" s="260" t="e">
        <f t="shared" si="4"/>
        <v>#REF!</v>
      </c>
      <c r="Q39" s="182"/>
      <c r="R39" s="65" t="e">
        <f>ostatní!#REF!</f>
        <v>#REF!</v>
      </c>
      <c r="S39" s="65" t="e">
        <f>ostatni_skut!S39</f>
        <v>#REF!</v>
      </c>
      <c r="T39" s="237"/>
      <c r="U39" s="237"/>
    </row>
    <row r="40" spans="1:21" s="14" customFormat="1" ht="11.4" x14ac:dyDescent="0.2">
      <c r="A40" s="11"/>
      <c r="B40" s="19" t="s">
        <v>55</v>
      </c>
      <c r="C40" s="19"/>
      <c r="D40" s="19"/>
      <c r="E40" s="91">
        <v>38</v>
      </c>
      <c r="F40" s="269">
        <f>SKM!R38/1000</f>
        <v>0</v>
      </c>
      <c r="G40" s="81">
        <f>SUKB!R38/1000</f>
        <v>0</v>
      </c>
      <c r="H40" s="81">
        <f>UCT!R38/1000</f>
        <v>0</v>
      </c>
      <c r="I40" s="81">
        <f>SPSSN!R38/1000</f>
        <v>0</v>
      </c>
      <c r="J40" s="81" t="e">
        <f>#REF!/1000</f>
        <v>#REF!</v>
      </c>
      <c r="K40" s="81"/>
      <c r="L40" s="81">
        <f>ÚVT!R38/1000</f>
        <v>0</v>
      </c>
      <c r="M40" s="81">
        <f>CJV!R38/1000</f>
        <v>0</v>
      </c>
      <c r="N40" s="81">
        <f>CZS!R38/1000</f>
        <v>0</v>
      </c>
      <c r="O40" s="106">
        <f>RMU!R38/1000</f>
        <v>0</v>
      </c>
      <c r="P40" s="260" t="e">
        <f t="shared" si="4"/>
        <v>#REF!</v>
      </c>
      <c r="Q40" s="182"/>
      <c r="R40" s="65">
        <f>ostatní!R38</f>
        <v>259496.1</v>
      </c>
      <c r="S40" s="65">
        <f>ostatni_skut!S40</f>
        <v>333056.54687000002</v>
      </c>
      <c r="T40" s="237"/>
      <c r="U40" s="237"/>
    </row>
    <row r="41" spans="1:21" s="14" customFormat="1" ht="11.4" x14ac:dyDescent="0.2">
      <c r="A41" s="11"/>
      <c r="B41" s="19" t="s">
        <v>136</v>
      </c>
      <c r="C41" s="19"/>
      <c r="D41" s="19"/>
      <c r="E41" s="91">
        <v>39</v>
      </c>
      <c r="F41" s="269" t="e">
        <f>SKM!#REF!/1000</f>
        <v>#REF!</v>
      </c>
      <c r="G41" s="81" t="e">
        <f>SUKB!#REF!/1000</f>
        <v>#REF!</v>
      </c>
      <c r="H41" s="81">
        <f>UCT!R51/1000</f>
        <v>0</v>
      </c>
      <c r="I41" s="81">
        <f>SPSSN!R51/1000</f>
        <v>0</v>
      </c>
      <c r="J41" s="81" t="e">
        <f>#REF!/1000</f>
        <v>#REF!</v>
      </c>
      <c r="K41" s="81"/>
      <c r="L41" s="81">
        <f>ÚVT!R52/1000</f>
        <v>0</v>
      </c>
      <c r="M41" s="81">
        <f>CJV!R51/1000</f>
        <v>0</v>
      </c>
      <c r="N41" s="81">
        <f>CZS!R51/1000</f>
        <v>0</v>
      </c>
      <c r="O41" s="106">
        <f>RMU!R51/1000</f>
        <v>0</v>
      </c>
      <c r="P41" s="260" t="e">
        <f t="shared" si="4"/>
        <v>#REF!</v>
      </c>
      <c r="Q41" s="182"/>
      <c r="R41" s="65">
        <f>ostatní!R39</f>
        <v>135425.5</v>
      </c>
      <c r="S41" s="65">
        <f>ostatni_skut!S41</f>
        <v>202917.98313000001</v>
      </c>
      <c r="T41" s="237"/>
      <c r="U41" s="237"/>
    </row>
    <row r="42" spans="1:21" s="14" customFormat="1" ht="11.4" x14ac:dyDescent="0.2">
      <c r="A42" s="11"/>
      <c r="B42" s="19" t="s">
        <v>56</v>
      </c>
      <c r="C42" s="19"/>
      <c r="D42" s="19"/>
      <c r="E42" s="91">
        <v>40</v>
      </c>
      <c r="F42" s="269">
        <f>SKM!R40/1000</f>
        <v>0</v>
      </c>
      <c r="G42" s="81">
        <f>SUKB!R40/1000</f>
        <v>0</v>
      </c>
      <c r="H42" s="81">
        <f>UCT!R40/1000</f>
        <v>0</v>
      </c>
      <c r="I42" s="81">
        <f>SPSSN!R40/1000</f>
        <v>0</v>
      </c>
      <c r="J42" s="81" t="e">
        <f>#REF!/1000</f>
        <v>#REF!</v>
      </c>
      <c r="K42" s="81"/>
      <c r="L42" s="81">
        <f>ÚVT!R40/1000</f>
        <v>0</v>
      </c>
      <c r="M42" s="81">
        <f>CJV!R40/1000</f>
        <v>0</v>
      </c>
      <c r="N42" s="81">
        <f>CZS!R40/1000</f>
        <v>0</v>
      </c>
      <c r="O42" s="106">
        <f>RMU!R40/1000</f>
        <v>0</v>
      </c>
      <c r="P42" s="260" t="e">
        <f t="shared" si="4"/>
        <v>#REF!</v>
      </c>
      <c r="Q42" s="182"/>
      <c r="R42" s="65">
        <f>ostatní!R40</f>
        <v>94727.8</v>
      </c>
      <c r="S42" s="65">
        <f>ostatni_skut!S42</f>
        <v>104918.74176999999</v>
      </c>
      <c r="T42" s="237"/>
      <c r="U42" s="237"/>
    </row>
    <row r="43" spans="1:21" s="14" customFormat="1" ht="11.4" x14ac:dyDescent="0.2">
      <c r="A43" s="11"/>
      <c r="B43" s="19" t="s">
        <v>57</v>
      </c>
      <c r="C43" s="19"/>
      <c r="D43" s="19"/>
      <c r="E43" s="91">
        <v>41</v>
      </c>
      <c r="F43" s="269">
        <f>SKM!R41/1000</f>
        <v>0</v>
      </c>
      <c r="G43" s="81">
        <f>SUKB!R41/1000</f>
        <v>0</v>
      </c>
      <c r="H43" s="81">
        <f>UCT!R41/1000</f>
        <v>0</v>
      </c>
      <c r="I43" s="81">
        <f>SPSSN!R41/1000</f>
        <v>0</v>
      </c>
      <c r="J43" s="81" t="e">
        <f>#REF!/1000</f>
        <v>#REF!</v>
      </c>
      <c r="K43" s="81"/>
      <c r="L43" s="81">
        <f>ÚVT!R41/1000</f>
        <v>0</v>
      </c>
      <c r="M43" s="81">
        <f>CJV!R41/1000</f>
        <v>0</v>
      </c>
      <c r="N43" s="81">
        <f>CZS!R41/1000</f>
        <v>0</v>
      </c>
      <c r="O43" s="106">
        <f>RMU!R41/1000</f>
        <v>0</v>
      </c>
      <c r="P43" s="260" t="e">
        <f t="shared" si="4"/>
        <v>#REF!</v>
      </c>
      <c r="Q43" s="182"/>
      <c r="R43" s="65">
        <f>ostatní!R41</f>
        <v>449350</v>
      </c>
      <c r="S43" s="65">
        <f>ostatni_skut!S43</f>
        <v>468109.65031000006</v>
      </c>
      <c r="T43" s="237"/>
      <c r="U43" s="237"/>
    </row>
    <row r="44" spans="1:21" s="14" customFormat="1" ht="11.4" x14ac:dyDescent="0.2">
      <c r="A44" s="11"/>
      <c r="B44" s="19" t="s">
        <v>58</v>
      </c>
      <c r="C44" s="19"/>
      <c r="D44" s="19"/>
      <c r="E44" s="91">
        <v>42</v>
      </c>
      <c r="F44" s="269">
        <f>SKM!R42/1000</f>
        <v>0</v>
      </c>
      <c r="G44" s="81">
        <f>SUKB!R42/1000</f>
        <v>0</v>
      </c>
      <c r="H44" s="81">
        <f>UCT!R42/1000</f>
        <v>0</v>
      </c>
      <c r="I44" s="81">
        <f>SPSSN!R42/1000</f>
        <v>0</v>
      </c>
      <c r="J44" s="81" t="e">
        <f>#REF!/1000</f>
        <v>#REF!</v>
      </c>
      <c r="K44" s="81"/>
      <c r="L44" s="81">
        <f>ÚVT!R42/1000</f>
        <v>0</v>
      </c>
      <c r="M44" s="81">
        <f>CJV!R42/1000</f>
        <v>0</v>
      </c>
      <c r="N44" s="81">
        <f>CZS!R42/1000</f>
        <v>0</v>
      </c>
      <c r="O44" s="106">
        <f>RMU!R42/1000</f>
        <v>0</v>
      </c>
      <c r="P44" s="260" t="e">
        <f t="shared" si="4"/>
        <v>#REF!</v>
      </c>
      <c r="Q44" s="182"/>
      <c r="R44" s="65">
        <f>ostatní!R42</f>
        <v>0</v>
      </c>
      <c r="S44" s="65">
        <f>ostatni_skut!S44</f>
        <v>46871.339379999998</v>
      </c>
      <c r="T44" s="237"/>
      <c r="U44" s="237"/>
    </row>
    <row r="45" spans="1:21" s="14" customFormat="1" ht="11.4" x14ac:dyDescent="0.2">
      <c r="A45" s="24"/>
      <c r="B45" s="25" t="s">
        <v>46</v>
      </c>
      <c r="C45" s="25"/>
      <c r="D45" s="25"/>
      <c r="E45" s="92">
        <v>43</v>
      </c>
      <c r="F45" s="270">
        <f>SKM!R43/1000</f>
        <v>0</v>
      </c>
      <c r="G45" s="115">
        <f>SUKB!R43/1000</f>
        <v>0</v>
      </c>
      <c r="H45" s="115">
        <f>UCT!R43/1000</f>
        <v>0</v>
      </c>
      <c r="I45" s="115">
        <f>SPSSN!R43/1000</f>
        <v>0</v>
      </c>
      <c r="J45" s="115" t="e">
        <f>#REF!/1000</f>
        <v>#REF!</v>
      </c>
      <c r="K45" s="115"/>
      <c r="L45" s="115">
        <f>ÚVT!R43/1000</f>
        <v>0</v>
      </c>
      <c r="M45" s="115">
        <f>CJV!R43/1000</f>
        <v>0</v>
      </c>
      <c r="N45" s="115">
        <f>CZS!R43/1000</f>
        <v>0</v>
      </c>
      <c r="O45" s="89">
        <f>RMU!R43/1000</f>
        <v>0</v>
      </c>
      <c r="P45" s="261" t="e">
        <f t="shared" si="4"/>
        <v>#REF!</v>
      </c>
      <c r="Q45" s="183"/>
      <c r="R45" s="67">
        <f>ostatní!R43</f>
        <v>69990</v>
      </c>
      <c r="S45" s="67">
        <f>ostatni_skut!S45</f>
        <v>109477.4384</v>
      </c>
      <c r="T45" s="237"/>
      <c r="U45" s="237"/>
    </row>
    <row r="46" spans="1:21" s="14" customFormat="1" ht="12" thickBot="1" x14ac:dyDescent="0.25">
      <c r="A46" s="27" t="s">
        <v>59</v>
      </c>
      <c r="B46" s="28"/>
      <c r="C46" s="28"/>
      <c r="D46" s="28"/>
      <c r="E46" s="90">
        <v>44</v>
      </c>
      <c r="F46" s="100">
        <f>F29+F34+F38+F43+F44+F45-F4-F27</f>
        <v>0</v>
      </c>
      <c r="G46" s="116">
        <f>G29+G34+G38+G43+G44+G45-G4-G27</f>
        <v>0</v>
      </c>
      <c r="H46" s="116">
        <f>H29+H34+H38+H43+H44+H45-H4-H27</f>
        <v>0</v>
      </c>
      <c r="I46" s="116">
        <f>I29+I34+I38+I43+I44+I45-I4-I27</f>
        <v>0</v>
      </c>
      <c r="J46" s="116" t="e">
        <f>J29+J34+J38+J43+J44+J45-J4-J27</f>
        <v>#REF!</v>
      </c>
      <c r="K46" s="116"/>
      <c r="L46" s="116">
        <f>L29+L34+L38+L43+L44+L45-L4-L27</f>
        <v>0</v>
      </c>
      <c r="M46" s="116">
        <f>M29+M34+M38+M43+M44+M45-M4-M27</f>
        <v>0</v>
      </c>
      <c r="N46" s="116">
        <f>N29+N34+N38+N43+N44+N45-N4-N27</f>
        <v>0</v>
      </c>
      <c r="O46" s="108">
        <f>O29+O34+O38+O43+O44+O45-O4-O27</f>
        <v>0</v>
      </c>
      <c r="P46" s="262" t="e">
        <f>P29+P34+P38+P43+P44+P45-P4-P27</f>
        <v>#REF!</v>
      </c>
      <c r="Q46" s="69">
        <f>Q29+Q34+Q38+Q43+Q44+Q45+-Q4-Q27</f>
        <v>0</v>
      </c>
      <c r="R46" s="61">
        <f>ostatní!R44</f>
        <v>15406.276952999877</v>
      </c>
      <c r="S46" s="61">
        <f>ostatni_skut!S46</f>
        <v>50004.102120000622</v>
      </c>
      <c r="T46" s="237"/>
      <c r="U46" s="237"/>
    </row>
    <row r="47" spans="1:21" ht="13.8" thickBot="1" x14ac:dyDescent="0.3">
      <c r="A47" s="22" t="s">
        <v>60</v>
      </c>
      <c r="B47" s="23"/>
      <c r="C47" s="23"/>
      <c r="D47" s="23"/>
      <c r="E47" s="93">
        <v>45</v>
      </c>
      <c r="F47" s="97" t="e">
        <f t="shared" ref="F47:S47" si="5">F28-F3</f>
        <v>#REF!</v>
      </c>
      <c r="G47" s="111" t="e">
        <f t="shared" si="5"/>
        <v>#REF!</v>
      </c>
      <c r="H47" s="111" t="e">
        <f t="shared" si="5"/>
        <v>#REF!</v>
      </c>
      <c r="I47" s="111" t="e">
        <f t="shared" si="5"/>
        <v>#REF!</v>
      </c>
      <c r="J47" s="111" t="e">
        <f t="shared" si="5"/>
        <v>#REF!</v>
      </c>
      <c r="K47" s="111">
        <f t="shared" si="5"/>
        <v>0</v>
      </c>
      <c r="L47" s="111" t="e">
        <f t="shared" si="5"/>
        <v>#REF!</v>
      </c>
      <c r="M47" s="111" t="e">
        <f t="shared" si="5"/>
        <v>#REF!</v>
      </c>
      <c r="N47" s="111" t="e">
        <f t="shared" si="5"/>
        <v>#REF!</v>
      </c>
      <c r="O47" s="103" t="e">
        <f t="shared" si="5"/>
        <v>#REF!</v>
      </c>
      <c r="P47" s="94" t="e">
        <f t="shared" si="5"/>
        <v>#REF!</v>
      </c>
      <c r="Q47" s="47">
        <f t="shared" si="5"/>
        <v>0</v>
      </c>
      <c r="R47" s="50" t="e">
        <f t="shared" si="5"/>
        <v>#REF!</v>
      </c>
      <c r="S47" s="50" t="e">
        <f t="shared" si="5"/>
        <v>#REF!</v>
      </c>
    </row>
    <row r="48" spans="1:21" ht="9" customHeight="1" x14ac:dyDescent="0.25">
      <c r="A48" s="29"/>
      <c r="B48" s="29"/>
      <c r="C48" s="29"/>
      <c r="D48" s="29"/>
      <c r="E48" s="30"/>
    </row>
    <row r="49" spans="1:22" s="29" customFormat="1" ht="10.199999999999999" x14ac:dyDescent="0.2">
      <c r="A49" s="1622" t="s">
        <v>85</v>
      </c>
      <c r="B49" s="1623"/>
      <c r="C49" s="1623"/>
      <c r="D49" s="1623"/>
      <c r="E49" s="1623"/>
      <c r="F49" s="34" t="e">
        <f>SKM!#REF!/1000</f>
        <v>#REF!</v>
      </c>
      <c r="G49" s="34" t="e">
        <f>SUKB!#REF!/1000</f>
        <v>#REF!</v>
      </c>
      <c r="H49" s="34" t="e">
        <f>UCT!#REF!/1000</f>
        <v>#REF!</v>
      </c>
      <c r="I49" s="34" t="e">
        <f>SPSSN!#REF!/1000</f>
        <v>#REF!</v>
      </c>
      <c r="J49" s="34" t="e">
        <f>#REF!/1000</f>
        <v>#REF!</v>
      </c>
      <c r="K49" s="34"/>
      <c r="L49" s="34" t="e">
        <f>ÚVT!#REF!/1000</f>
        <v>#REF!</v>
      </c>
      <c r="M49" s="34" t="e">
        <f>CJV!#REF!/1000</f>
        <v>#REF!</v>
      </c>
      <c r="N49" s="34" t="e">
        <f>CZS!#REF!</f>
        <v>#REF!</v>
      </c>
      <c r="O49" s="34" t="e">
        <f>RMU!#REF!/1000</f>
        <v>#REF!</v>
      </c>
      <c r="P49" s="265" t="e">
        <f>ostatni!#REF!/1000</f>
        <v>#REF!</v>
      </c>
      <c r="Q49" s="34"/>
      <c r="R49" s="149"/>
      <c r="S49" s="149"/>
      <c r="T49" s="239"/>
      <c r="U49" s="239"/>
    </row>
    <row r="50" spans="1:22" s="29" customFormat="1" ht="10.199999999999999" x14ac:dyDescent="0.2">
      <c r="A50" s="1623"/>
      <c r="B50" s="1623"/>
      <c r="C50" s="1623"/>
      <c r="D50" s="1623"/>
      <c r="E50" s="1623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263"/>
      <c r="R50" s="34"/>
      <c r="S50" s="34"/>
      <c r="T50" s="239"/>
      <c r="U50" s="239"/>
    </row>
    <row r="51" spans="1:22" s="29" customFormat="1" ht="10.199999999999999" hidden="1" x14ac:dyDescent="0.2">
      <c r="A51" s="31" t="s">
        <v>63</v>
      </c>
      <c r="E51" s="30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263"/>
      <c r="R51" s="34"/>
      <c r="S51" s="34"/>
      <c r="T51" s="239"/>
      <c r="U51" s="239"/>
    </row>
    <row r="52" spans="1:22" s="29" customFormat="1" ht="10.199999999999999" hidden="1" x14ac:dyDescent="0.2">
      <c r="A52" s="31" t="s">
        <v>64</v>
      </c>
      <c r="E52" s="30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263"/>
      <c r="R52" s="34"/>
      <c r="S52" s="34"/>
      <c r="T52" s="239"/>
      <c r="U52" s="239"/>
    </row>
    <row r="53" spans="1:22" s="31" customFormat="1" ht="10.199999999999999" hidden="1" x14ac:dyDescent="0.2">
      <c r="A53" s="31" t="s">
        <v>66</v>
      </c>
      <c r="B53" s="31" t="s">
        <v>137</v>
      </c>
      <c r="E53" s="32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266"/>
      <c r="R53" s="46"/>
      <c r="S53" s="46"/>
      <c r="T53" s="239"/>
      <c r="U53" s="239"/>
    </row>
    <row r="54" spans="1:22" s="31" customFormat="1" ht="10.199999999999999" hidden="1" x14ac:dyDescent="0.2">
      <c r="A54" s="31" t="s">
        <v>67</v>
      </c>
      <c r="E54" s="32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266"/>
      <c r="R54" s="46"/>
      <c r="S54" s="46"/>
      <c r="T54" s="239"/>
      <c r="U54" s="239"/>
    </row>
    <row r="55" spans="1:22" s="31" customFormat="1" ht="10.199999999999999" hidden="1" x14ac:dyDescent="0.2">
      <c r="A55" s="31" t="s">
        <v>68</v>
      </c>
      <c r="E55" s="32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266"/>
      <c r="R55" s="46"/>
      <c r="S55" s="46"/>
      <c r="T55" s="239"/>
      <c r="U55" s="239"/>
    </row>
    <row r="56" spans="1:22" s="29" customFormat="1" ht="10.199999999999999" x14ac:dyDescent="0.2">
      <c r="A56" s="31"/>
      <c r="B56" s="31"/>
      <c r="C56" s="31"/>
      <c r="D56" s="31"/>
      <c r="E56" s="30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263"/>
      <c r="R56" s="34"/>
      <c r="S56" s="34"/>
      <c r="T56" s="239"/>
      <c r="U56" s="239"/>
    </row>
    <row r="57" spans="1:22" s="34" customFormat="1" ht="10.199999999999999" x14ac:dyDescent="0.2">
      <c r="A57" s="31"/>
      <c r="B57" s="31"/>
      <c r="C57" s="31"/>
      <c r="D57" s="31"/>
      <c r="E57" s="33"/>
      <c r="P57" s="263"/>
      <c r="T57" s="239"/>
      <c r="U57" s="239"/>
    </row>
    <row r="58" spans="1:22" s="34" customFormat="1" ht="10.199999999999999" x14ac:dyDescent="0.2">
      <c r="A58" s="31"/>
      <c r="B58" s="31"/>
      <c r="C58" s="31"/>
      <c r="D58" s="31"/>
      <c r="E58" s="33"/>
      <c r="P58" s="263"/>
    </row>
    <row r="59" spans="1:22" s="34" customFormat="1" ht="10.8" thickBot="1" x14ac:dyDescent="0.25">
      <c r="A59" s="31"/>
      <c r="B59" s="31"/>
      <c r="C59" s="31"/>
      <c r="D59" s="31"/>
      <c r="E59" s="33"/>
      <c r="P59" s="263"/>
    </row>
    <row r="60" spans="1:22" x14ac:dyDescent="0.25">
      <c r="A60" s="363" t="s">
        <v>137</v>
      </c>
      <c r="B60" s="197"/>
      <c r="C60" s="364"/>
      <c r="D60" s="364"/>
      <c r="E60" s="365"/>
      <c r="F60" s="308" t="e">
        <f>SKM!#REF!/1000</f>
        <v>#REF!</v>
      </c>
      <c r="G60" s="366" t="e">
        <f>SUKB!R55/1000</f>
        <v>#DIV/0!</v>
      </c>
      <c r="H60" s="366">
        <f>UCT!R49/1000</f>
        <v>0</v>
      </c>
      <c r="I60" s="366" t="e">
        <f>SPSSN!R58/1000</f>
        <v>#DIV/0!</v>
      </c>
      <c r="J60" s="366" t="e">
        <f>#REF!/1000</f>
        <v>#REF!</v>
      </c>
      <c r="K60" s="366"/>
      <c r="L60" s="366" t="e">
        <f>ÚVT!#REF!/1000</f>
        <v>#REF!</v>
      </c>
      <c r="M60" s="366" t="e">
        <f>CJV!R55/1000</f>
        <v>#DIV/0!</v>
      </c>
      <c r="N60" s="366" t="e">
        <f>CZS!R58/1000</f>
        <v>#DIV/0!</v>
      </c>
      <c r="O60" s="159" t="e">
        <f>RMU!#REF!/1000</f>
        <v>#REF!</v>
      </c>
      <c r="P60" s="287" t="e">
        <f>SUM(F60:O60)</f>
        <v>#REF!</v>
      </c>
      <c r="Q60" s="181"/>
      <c r="T60" s="34"/>
      <c r="U60" s="34"/>
      <c r="V60" s="34"/>
    </row>
    <row r="61" spans="1:22" x14ac:dyDescent="0.25">
      <c r="A61" s="367" t="s">
        <v>138</v>
      </c>
      <c r="B61" s="149"/>
      <c r="C61" s="368"/>
      <c r="D61" s="368"/>
      <c r="E61" s="369"/>
      <c r="F61" s="269" t="e">
        <f>SKM!#REF!/1000</f>
        <v>#REF!</v>
      </c>
      <c r="G61" s="81" t="e">
        <f>SUKB!R56/1000</f>
        <v>#REF!</v>
      </c>
      <c r="H61" s="81" t="e">
        <f>UCT!R52/1000</f>
        <v>#DIV/0!</v>
      </c>
      <c r="I61" s="81" t="e">
        <f>SPSSN!R59/1000</f>
        <v>#DIV/0!</v>
      </c>
      <c r="J61" s="81" t="e">
        <f>#REF!/1000</f>
        <v>#REF!</v>
      </c>
      <c r="K61" s="81"/>
      <c r="L61" s="81" t="e">
        <f>ÚVT!#REF!/1000</f>
        <v>#REF!</v>
      </c>
      <c r="M61" s="81" t="e">
        <f>CJV!R56/1000</f>
        <v>#DIV/0!</v>
      </c>
      <c r="N61" s="81" t="e">
        <f>CZS!R59/1000</f>
        <v>#DIV/0!</v>
      </c>
      <c r="O61" s="106" t="e">
        <f>RMU!#REF!/1000</f>
        <v>#REF!</v>
      </c>
      <c r="P61" s="260" t="e">
        <f>SUM(F61:O61)</f>
        <v>#REF!</v>
      </c>
      <c r="Q61" s="182"/>
      <c r="T61" s="34"/>
      <c r="U61" s="34"/>
      <c r="V61" s="34"/>
    </row>
    <row r="62" spans="1:22" x14ac:dyDescent="0.25">
      <c r="A62" s="367" t="s">
        <v>139</v>
      </c>
      <c r="B62" s="368"/>
      <c r="C62" s="368"/>
      <c r="D62" s="368"/>
      <c r="E62" s="369"/>
      <c r="F62" s="269" t="e">
        <f>SKM!#REF!/1000</f>
        <v>#REF!</v>
      </c>
      <c r="G62" s="81" t="e">
        <f>SUKB!R57/1000</f>
        <v>#DIV/0!</v>
      </c>
      <c r="H62" s="81" t="e">
        <f>UCT!R53/1000</f>
        <v>#DIV/0!</v>
      </c>
      <c r="I62" s="81" t="e">
        <f>SPSSN!R60/1000</f>
        <v>#DIV/0!</v>
      </c>
      <c r="J62" s="81" t="e">
        <f>#REF!/1000</f>
        <v>#REF!</v>
      </c>
      <c r="K62" s="81"/>
      <c r="L62" s="81" t="e">
        <f>ÚVT!#REF!/1000</f>
        <v>#REF!</v>
      </c>
      <c r="M62" s="81" t="e">
        <f>CJV!R57/1000</f>
        <v>#DIV/0!</v>
      </c>
      <c r="N62" s="81" t="e">
        <f>CZS!R60/1000</f>
        <v>#DIV/0!</v>
      </c>
      <c r="O62" s="106" t="e">
        <f>RMU!#REF!/1000</f>
        <v>#REF!</v>
      </c>
      <c r="P62" s="260" t="e">
        <f>SUM(F62:O62)</f>
        <v>#REF!</v>
      </c>
      <c r="Q62" s="182"/>
      <c r="T62" s="34"/>
      <c r="U62" s="34"/>
      <c r="V62" s="34"/>
    </row>
    <row r="63" spans="1:22" x14ac:dyDescent="0.25">
      <c r="A63" s="367" t="s">
        <v>142</v>
      </c>
      <c r="B63" s="368"/>
      <c r="C63" s="368"/>
      <c r="D63" s="368"/>
      <c r="E63" s="369"/>
      <c r="F63" s="269" t="e">
        <f>SKM!#REF!/1000</f>
        <v>#REF!</v>
      </c>
      <c r="G63" s="81" t="e">
        <f>SUKB!R58/1000</f>
        <v>#REF!</v>
      </c>
      <c r="H63" s="81" t="e">
        <f>UCT!R54/1000</f>
        <v>#DIV/0!</v>
      </c>
      <c r="I63" s="81" t="e">
        <f>SPSSN!R61/1000</f>
        <v>#DIV/0!</v>
      </c>
      <c r="J63" s="81" t="e">
        <f>#REF!/1000</f>
        <v>#REF!</v>
      </c>
      <c r="K63" s="81"/>
      <c r="L63" s="81" t="e">
        <f>ÚVT!#REF!/1000</f>
        <v>#REF!</v>
      </c>
      <c r="M63" s="81" t="e">
        <f>CJV!R58/1000</f>
        <v>#DIV/0!</v>
      </c>
      <c r="N63" s="81" t="e">
        <f>CZS!R61/1000</f>
        <v>#DIV/0!</v>
      </c>
      <c r="O63" s="106" t="e">
        <f>RMU!#REF!/1000</f>
        <v>#REF!</v>
      </c>
      <c r="P63" s="260" t="e">
        <f>SUM(F63:O63)</f>
        <v>#REF!</v>
      </c>
      <c r="Q63" s="182"/>
      <c r="T63" s="34"/>
      <c r="U63" s="34"/>
      <c r="V63" s="34"/>
    </row>
    <row r="64" spans="1:22" ht="13.8" thickBot="1" x14ac:dyDescent="0.3">
      <c r="A64" s="370" t="s">
        <v>141</v>
      </c>
      <c r="B64" s="371"/>
      <c r="C64" s="371"/>
      <c r="D64" s="371"/>
      <c r="E64" s="372"/>
      <c r="F64" s="373" t="e">
        <f>SKM!#REF!/1000</f>
        <v>#REF!</v>
      </c>
      <c r="G64" s="374" t="e">
        <f>SUKB!R59/1000</f>
        <v>#REF!</v>
      </c>
      <c r="H64" s="374" t="e">
        <f>UCT!R55/1000</f>
        <v>#DIV/0!</v>
      </c>
      <c r="I64" s="374" t="e">
        <f>SPSSN!R62/1000</f>
        <v>#DIV/0!</v>
      </c>
      <c r="J64" s="374" t="e">
        <f>#REF!/1000</f>
        <v>#REF!</v>
      </c>
      <c r="K64" s="374"/>
      <c r="L64" s="374" t="e">
        <f>ÚVT!#REF!/1000</f>
        <v>#REF!</v>
      </c>
      <c r="M64" s="374" t="e">
        <f>CJV!R59/1000</f>
        <v>#DIV/0!</v>
      </c>
      <c r="N64" s="374" t="e">
        <f>CZS!R62/1000</f>
        <v>#DIV/0!</v>
      </c>
      <c r="O64" s="375" t="e">
        <f>RMU!#REF!/1000</f>
        <v>#REF!</v>
      </c>
      <c r="P64" s="376" t="e">
        <f>SUM(F64:O64)</f>
        <v>#REF!</v>
      </c>
      <c r="Q64" s="377"/>
      <c r="T64" s="34"/>
      <c r="U64" s="34"/>
      <c r="V64" s="34"/>
    </row>
    <row r="65" spans="1:22" x14ac:dyDescent="0.25">
      <c r="A65" s="29" t="s">
        <v>143</v>
      </c>
      <c r="F65" s="153" t="e">
        <f>F47-F64</f>
        <v>#REF!</v>
      </c>
      <c r="G65" s="153" t="e">
        <f t="shared" ref="G65:P65" si="6">G47-G64</f>
        <v>#REF!</v>
      </c>
      <c r="H65" s="153" t="e">
        <f t="shared" si="6"/>
        <v>#REF!</v>
      </c>
      <c r="I65" s="153" t="e">
        <f t="shared" si="6"/>
        <v>#REF!</v>
      </c>
      <c r="J65" s="153" t="e">
        <f t="shared" si="6"/>
        <v>#REF!</v>
      </c>
      <c r="K65" s="153">
        <f t="shared" si="6"/>
        <v>0</v>
      </c>
      <c r="L65" s="153" t="e">
        <f t="shared" si="6"/>
        <v>#REF!</v>
      </c>
      <c r="M65" s="153" t="e">
        <f t="shared" si="6"/>
        <v>#REF!</v>
      </c>
      <c r="N65" s="153" t="e">
        <f t="shared" si="6"/>
        <v>#REF!</v>
      </c>
      <c r="O65" s="153" t="e">
        <f t="shared" si="6"/>
        <v>#REF!</v>
      </c>
      <c r="P65" s="153" t="e">
        <f t="shared" si="6"/>
        <v>#REF!</v>
      </c>
      <c r="T65" s="34"/>
      <c r="U65" s="34"/>
      <c r="V65" s="34"/>
    </row>
  </sheetData>
  <mergeCells count="3">
    <mergeCell ref="A1:D1"/>
    <mergeCell ref="C2:D2"/>
    <mergeCell ref="A49:E50"/>
  </mergeCells>
  <phoneticPr fontId="0" type="noConversion"/>
  <conditionalFormatting sqref="F47:O47">
    <cfRule type="cellIs" dxfId="0" priority="1" stopIfTrue="1" operator="lessThan">
      <formula>0</formula>
    </cfRule>
  </conditionalFormatting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75" orientation="landscape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topLeftCell="A21" workbookViewId="0">
      <selection activeCell="T50" sqref="T50"/>
    </sheetView>
  </sheetViews>
  <sheetFormatPr defaultColWidth="8.5546875" defaultRowHeight="13.8" x14ac:dyDescent="0.3"/>
  <cols>
    <col min="1" max="1" width="8.44140625" style="468" customWidth="1"/>
    <col min="2" max="2" width="5.5546875" style="468" customWidth="1"/>
    <col min="3" max="3" width="6.44140625" style="468" customWidth="1"/>
    <col min="4" max="4" width="6.88671875" style="468" customWidth="1"/>
    <col min="5" max="5" width="23" style="468" customWidth="1"/>
    <col min="6" max="6" width="3.5546875" style="568" bestFit="1" customWidth="1"/>
    <col min="7" max="7" width="64.44140625" style="560" customWidth="1"/>
    <col min="8" max="8" width="10" style="468" customWidth="1"/>
    <col min="9" max="9" width="5.109375" style="468" hidden="1" customWidth="1"/>
    <col min="10" max="10" width="7.5546875" style="497" customWidth="1"/>
    <col min="11" max="14" width="8" style="497" customWidth="1"/>
    <col min="15" max="15" width="8.109375" style="497" customWidth="1"/>
    <col min="16" max="16" width="10.109375" style="558" customWidth="1"/>
    <col min="17" max="16384" width="8.5546875" style="468"/>
  </cols>
  <sheetData>
    <row r="1" spans="1:20" ht="15.75" customHeight="1" x14ac:dyDescent="0.3">
      <c r="A1" s="1625" t="s">
        <v>165</v>
      </c>
      <c r="B1" s="1626"/>
      <c r="C1" s="1626"/>
      <c r="D1" s="1627"/>
      <c r="E1" s="461"/>
      <c r="F1" s="462"/>
      <c r="G1" s="463"/>
      <c r="H1" s="464" t="s">
        <v>0</v>
      </c>
      <c r="I1" s="465" t="s">
        <v>1</v>
      </c>
      <c r="J1" s="466" t="s">
        <v>2</v>
      </c>
      <c r="K1" s="1628" t="s">
        <v>3</v>
      </c>
      <c r="L1" s="1629"/>
      <c r="M1" s="1629"/>
      <c r="N1" s="1629"/>
      <c r="O1" s="1630"/>
      <c r="P1" s="467" t="s">
        <v>4</v>
      </c>
    </row>
    <row r="2" spans="1:20" ht="14.4" thickBot="1" x14ac:dyDescent="0.35">
      <c r="A2" s="469" t="s">
        <v>160</v>
      </c>
      <c r="B2" s="470"/>
      <c r="C2" s="470"/>
      <c r="D2" s="471"/>
      <c r="E2" s="471"/>
      <c r="F2" s="472" t="s">
        <v>5</v>
      </c>
      <c r="G2" s="473" t="s">
        <v>6</v>
      </c>
      <c r="H2" s="474">
        <v>2014</v>
      </c>
      <c r="I2" s="475" t="s">
        <v>7</v>
      </c>
      <c r="J2" s="476" t="s">
        <v>8</v>
      </c>
      <c r="K2" s="477" t="s">
        <v>9</v>
      </c>
      <c r="L2" s="478" t="s">
        <v>10</v>
      </c>
      <c r="M2" s="478" t="s">
        <v>11</v>
      </c>
      <c r="N2" s="478" t="s">
        <v>108</v>
      </c>
      <c r="O2" s="478" t="s">
        <v>12</v>
      </c>
      <c r="P2" s="479">
        <v>2013</v>
      </c>
    </row>
    <row r="3" spans="1:20" ht="14.4" thickBot="1" x14ac:dyDescent="0.35">
      <c r="A3" s="480" t="s">
        <v>13</v>
      </c>
      <c r="B3" s="481"/>
      <c r="C3" s="481"/>
      <c r="D3" s="481"/>
      <c r="E3" s="481"/>
      <c r="F3" s="482">
        <v>1</v>
      </c>
      <c r="G3" s="483"/>
      <c r="H3" s="484">
        <f t="shared" ref="H3:P3" si="0">H4+SUM(H18:H29)</f>
        <v>0</v>
      </c>
      <c r="I3" s="485">
        <f t="shared" si="0"/>
        <v>0</v>
      </c>
      <c r="J3" s="486">
        <f t="shared" si="0"/>
        <v>0</v>
      </c>
      <c r="K3" s="487">
        <f t="shared" si="0"/>
        <v>0</v>
      </c>
      <c r="L3" s="487">
        <f t="shared" si="0"/>
        <v>0</v>
      </c>
      <c r="M3" s="487">
        <f t="shared" si="0"/>
        <v>0</v>
      </c>
      <c r="N3" s="486">
        <f t="shared" si="0"/>
        <v>0</v>
      </c>
      <c r="O3" s="486">
        <f t="shared" si="0"/>
        <v>0</v>
      </c>
      <c r="P3" s="488">
        <f t="shared" si="0"/>
        <v>0</v>
      </c>
    </row>
    <row r="4" spans="1:20" s="497" customFormat="1" x14ac:dyDescent="0.3">
      <c r="A4" s="489" t="s">
        <v>14</v>
      </c>
      <c r="B4" s="490" t="s">
        <v>15</v>
      </c>
      <c r="C4" s="490"/>
      <c r="D4" s="490"/>
      <c r="E4" s="490"/>
      <c r="F4" s="491">
        <v>2</v>
      </c>
      <c r="G4" s="492" t="s">
        <v>161</v>
      </c>
      <c r="H4" s="493">
        <f t="shared" ref="H4:P4" si="1">SUM(H5:H15)</f>
        <v>0</v>
      </c>
      <c r="I4" s="494">
        <f t="shared" si="1"/>
        <v>0</v>
      </c>
      <c r="J4" s="494">
        <f t="shared" si="1"/>
        <v>0</v>
      </c>
      <c r="K4" s="495">
        <f t="shared" si="1"/>
        <v>0</v>
      </c>
      <c r="L4" s="495">
        <f t="shared" si="1"/>
        <v>0</v>
      </c>
      <c r="M4" s="495">
        <f t="shared" si="1"/>
        <v>0</v>
      </c>
      <c r="N4" s="494">
        <f t="shared" si="1"/>
        <v>0</v>
      </c>
      <c r="O4" s="494">
        <f t="shared" si="1"/>
        <v>0</v>
      </c>
      <c r="P4" s="496">
        <f t="shared" si="1"/>
        <v>0</v>
      </c>
    </row>
    <row r="5" spans="1:20" s="508" customFormat="1" x14ac:dyDescent="0.3">
      <c r="A5" s="498"/>
      <c r="B5" s="499"/>
      <c r="C5" s="499" t="s">
        <v>16</v>
      </c>
      <c r="D5" s="500" t="s">
        <v>17</v>
      </c>
      <c r="E5" s="500"/>
      <c r="F5" s="501">
        <v>3</v>
      </c>
      <c r="G5" s="502"/>
      <c r="H5" s="503"/>
      <c r="I5" s="504"/>
      <c r="J5" s="505"/>
      <c r="K5" s="505"/>
      <c r="L5" s="506"/>
      <c r="M5" s="506"/>
      <c r="N5" s="504"/>
      <c r="O5" s="504"/>
      <c r="P5" s="507"/>
    </row>
    <row r="6" spans="1:20" s="508" customFormat="1" x14ac:dyDescent="0.3">
      <c r="A6" s="498"/>
      <c r="B6" s="499"/>
      <c r="C6" s="499"/>
      <c r="D6" s="500" t="s">
        <v>18</v>
      </c>
      <c r="E6" s="500"/>
      <c r="F6" s="501">
        <v>4</v>
      </c>
      <c r="G6" s="502"/>
      <c r="H6" s="503"/>
      <c r="I6" s="504"/>
      <c r="J6" s="505"/>
      <c r="K6" s="505"/>
      <c r="L6" s="506"/>
      <c r="M6" s="506"/>
      <c r="N6" s="504"/>
      <c r="O6" s="504"/>
      <c r="P6" s="507"/>
    </row>
    <row r="7" spans="1:20" s="508" customFormat="1" x14ac:dyDescent="0.3">
      <c r="A7" s="498"/>
      <c r="B7" s="499"/>
      <c r="C7" s="499"/>
      <c r="D7" s="500" t="s">
        <v>19</v>
      </c>
      <c r="E7" s="500"/>
      <c r="F7" s="501">
        <v>5</v>
      </c>
      <c r="G7" s="502"/>
      <c r="H7" s="503"/>
      <c r="I7" s="504"/>
      <c r="J7" s="505"/>
      <c r="K7" s="505"/>
      <c r="L7" s="506"/>
      <c r="M7" s="506"/>
      <c r="N7" s="504"/>
      <c r="O7" s="504"/>
      <c r="P7" s="507"/>
    </row>
    <row r="8" spans="1:20" s="508" customFormat="1" x14ac:dyDescent="0.3">
      <c r="A8" s="498"/>
      <c r="B8" s="499"/>
      <c r="C8" s="499"/>
      <c r="D8" s="500" t="s">
        <v>20</v>
      </c>
      <c r="E8" s="500"/>
      <c r="F8" s="501">
        <v>6</v>
      </c>
      <c r="G8" s="502"/>
      <c r="H8" s="503"/>
      <c r="I8" s="504"/>
      <c r="J8" s="505"/>
      <c r="K8" s="505"/>
      <c r="L8" s="506"/>
      <c r="M8" s="506"/>
      <c r="N8" s="504"/>
      <c r="O8" s="504"/>
      <c r="P8" s="507"/>
    </row>
    <row r="9" spans="1:20" s="508" customFormat="1" x14ac:dyDescent="0.3">
      <c r="A9" s="498"/>
      <c r="B9" s="499"/>
      <c r="C9" s="499"/>
      <c r="D9" s="500" t="s">
        <v>21</v>
      </c>
      <c r="E9" s="500"/>
      <c r="F9" s="501">
        <v>7</v>
      </c>
      <c r="G9" s="502"/>
      <c r="H9" s="503"/>
      <c r="I9" s="504"/>
      <c r="J9" s="505"/>
      <c r="K9" s="505"/>
      <c r="L9" s="506"/>
      <c r="M9" s="506"/>
      <c r="N9" s="504"/>
      <c r="O9" s="504"/>
      <c r="P9" s="507"/>
    </row>
    <row r="10" spans="1:20" s="508" customFormat="1" x14ac:dyDescent="0.3">
      <c r="A10" s="498"/>
      <c r="B10" s="499"/>
      <c r="C10" s="499"/>
      <c r="D10" s="500" t="s">
        <v>22</v>
      </c>
      <c r="E10" s="500"/>
      <c r="F10" s="501">
        <v>8</v>
      </c>
      <c r="G10" s="502"/>
      <c r="H10" s="503"/>
      <c r="I10" s="504"/>
      <c r="J10" s="505"/>
      <c r="K10" s="505"/>
      <c r="L10" s="506"/>
      <c r="M10" s="506"/>
      <c r="N10" s="504"/>
      <c r="O10" s="504"/>
      <c r="P10" s="507"/>
      <c r="R10" s="509"/>
      <c r="S10" s="509"/>
      <c r="T10" s="509"/>
    </row>
    <row r="11" spans="1:20" s="508" customFormat="1" x14ac:dyDescent="0.3">
      <c r="A11" s="498"/>
      <c r="B11" s="499"/>
      <c r="C11" s="499"/>
      <c r="D11" s="500" t="s">
        <v>23</v>
      </c>
      <c r="E11" s="500"/>
      <c r="F11" s="501">
        <v>9</v>
      </c>
      <c r="G11" s="502"/>
      <c r="H11" s="503"/>
      <c r="I11" s="504"/>
      <c r="J11" s="505"/>
      <c r="K11" s="505"/>
      <c r="L11" s="506"/>
      <c r="M11" s="506"/>
      <c r="N11" s="504"/>
      <c r="O11" s="504"/>
      <c r="P11" s="507"/>
      <c r="R11" s="509"/>
      <c r="S11" s="509"/>
      <c r="T11" s="509"/>
    </row>
    <row r="12" spans="1:20" s="508" customFormat="1" x14ac:dyDescent="0.3">
      <c r="A12" s="498"/>
      <c r="B12" s="499"/>
      <c r="C12" s="499"/>
      <c r="D12" s="500" t="s">
        <v>24</v>
      </c>
      <c r="E12" s="500"/>
      <c r="F12" s="501">
        <v>10</v>
      </c>
      <c r="G12" s="502"/>
      <c r="H12" s="503"/>
      <c r="I12" s="504"/>
      <c r="J12" s="505"/>
      <c r="K12" s="505"/>
      <c r="L12" s="506"/>
      <c r="M12" s="506"/>
      <c r="N12" s="504"/>
      <c r="O12" s="504"/>
      <c r="P12" s="507"/>
    </row>
    <row r="13" spans="1:20" s="508" customFormat="1" x14ac:dyDescent="0.3">
      <c r="A13" s="498"/>
      <c r="B13" s="499"/>
      <c r="C13" s="499"/>
      <c r="D13" s="500" t="s">
        <v>25</v>
      </c>
      <c r="E13" s="500"/>
      <c r="F13" s="501">
        <v>11</v>
      </c>
      <c r="G13" s="502"/>
      <c r="H13" s="503"/>
      <c r="I13" s="504"/>
      <c r="J13" s="505"/>
      <c r="K13" s="505"/>
      <c r="L13" s="506"/>
      <c r="M13" s="506"/>
      <c r="N13" s="504"/>
      <c r="O13" s="504"/>
      <c r="P13" s="507"/>
    </row>
    <row r="14" spans="1:20" s="508" customFormat="1" x14ac:dyDescent="0.3">
      <c r="A14" s="498"/>
      <c r="B14" s="499"/>
      <c r="C14" s="499"/>
      <c r="D14" s="500" t="s">
        <v>26</v>
      </c>
      <c r="E14" s="500"/>
      <c r="F14" s="501">
        <v>12</v>
      </c>
      <c r="G14" s="502"/>
      <c r="H14" s="503"/>
      <c r="I14" s="504"/>
      <c r="J14" s="505"/>
      <c r="K14" s="505"/>
      <c r="L14" s="506"/>
      <c r="M14" s="506"/>
      <c r="N14" s="504"/>
      <c r="O14" s="504"/>
      <c r="P14" s="507"/>
    </row>
    <row r="15" spans="1:20" s="508" customFormat="1" x14ac:dyDescent="0.3">
      <c r="A15" s="498"/>
      <c r="B15" s="499"/>
      <c r="C15" s="500"/>
      <c r="D15" s="500" t="s">
        <v>27</v>
      </c>
      <c r="E15" s="500"/>
      <c r="F15" s="501">
        <v>13</v>
      </c>
      <c r="G15" s="502"/>
      <c r="H15" s="503"/>
      <c r="I15" s="504"/>
      <c r="J15" s="505"/>
      <c r="K15" s="505"/>
      <c r="L15" s="506"/>
      <c r="M15" s="506"/>
      <c r="N15" s="504"/>
      <c r="O15" s="504"/>
      <c r="P15" s="507"/>
    </row>
    <row r="16" spans="1:20" s="519" customFormat="1" ht="10.199999999999999" hidden="1" x14ac:dyDescent="0.2">
      <c r="A16" s="510"/>
      <c r="B16" s="511"/>
      <c r="C16" s="512"/>
      <c r="D16" s="512"/>
      <c r="E16" s="512" t="s">
        <v>129</v>
      </c>
      <c r="F16" s="513" t="s">
        <v>130</v>
      </c>
      <c r="G16" s="514"/>
      <c r="H16" s="515"/>
      <c r="I16" s="516"/>
      <c r="J16" s="517"/>
      <c r="K16" s="517"/>
      <c r="L16" s="518"/>
      <c r="M16" s="518"/>
      <c r="N16" s="516"/>
      <c r="O16" s="516"/>
      <c r="P16" s="507"/>
    </row>
    <row r="17" spans="1:16" s="519" customFormat="1" ht="10.199999999999999" hidden="1" x14ac:dyDescent="0.2">
      <c r="A17" s="510"/>
      <c r="B17" s="511"/>
      <c r="C17" s="512"/>
      <c r="D17" s="512"/>
      <c r="E17" s="512" t="s">
        <v>131</v>
      </c>
      <c r="F17" s="513" t="s">
        <v>132</v>
      </c>
      <c r="G17" s="514"/>
      <c r="H17" s="515"/>
      <c r="I17" s="516"/>
      <c r="J17" s="517"/>
      <c r="K17" s="517"/>
      <c r="L17" s="518"/>
      <c r="M17" s="518"/>
      <c r="N17" s="516"/>
      <c r="O17" s="516"/>
      <c r="P17" s="507"/>
    </row>
    <row r="18" spans="1:16" s="497" customFormat="1" x14ac:dyDescent="0.3">
      <c r="A18" s="489"/>
      <c r="B18" s="520" t="s">
        <v>28</v>
      </c>
      <c r="C18" s="521"/>
      <c r="D18" s="521"/>
      <c r="E18" s="521"/>
      <c r="F18" s="522">
        <v>14</v>
      </c>
      <c r="G18" s="523" t="s">
        <v>29</v>
      </c>
      <c r="H18" s="524"/>
      <c r="I18" s="525"/>
      <c r="J18" s="526"/>
      <c r="K18" s="526"/>
      <c r="L18" s="527"/>
      <c r="M18" s="527"/>
      <c r="N18" s="525"/>
      <c r="O18" s="525"/>
      <c r="P18" s="528"/>
    </row>
    <row r="19" spans="1:16" s="497" customFormat="1" x14ac:dyDescent="0.3">
      <c r="A19" s="489"/>
      <c r="B19" s="520" t="s">
        <v>30</v>
      </c>
      <c r="C19" s="521"/>
      <c r="D19" s="521"/>
      <c r="E19" s="521"/>
      <c r="F19" s="522">
        <v>15</v>
      </c>
      <c r="G19" s="523" t="s">
        <v>31</v>
      </c>
      <c r="H19" s="524"/>
      <c r="I19" s="525"/>
      <c r="J19" s="526"/>
      <c r="K19" s="526"/>
      <c r="L19" s="527"/>
      <c r="M19" s="527"/>
      <c r="N19" s="525"/>
      <c r="O19" s="525"/>
      <c r="P19" s="528"/>
    </row>
    <row r="20" spans="1:16" s="497" customFormat="1" x14ac:dyDescent="0.3">
      <c r="A20" s="489"/>
      <c r="B20" s="529" t="s">
        <v>32</v>
      </c>
      <c r="C20" s="530"/>
      <c r="D20" s="530"/>
      <c r="E20" s="530"/>
      <c r="F20" s="531">
        <v>16</v>
      </c>
      <c r="G20" s="532" t="s">
        <v>33</v>
      </c>
      <c r="H20" s="524"/>
      <c r="I20" s="525"/>
      <c r="J20" s="526"/>
      <c r="K20" s="526"/>
      <c r="L20" s="527"/>
      <c r="M20" s="527"/>
      <c r="N20" s="525"/>
      <c r="O20" s="525"/>
      <c r="P20" s="528"/>
    </row>
    <row r="21" spans="1:16" s="497" customFormat="1" x14ac:dyDescent="0.3">
      <c r="A21" s="489"/>
      <c r="B21" s="529" t="s">
        <v>34</v>
      </c>
      <c r="C21" s="530"/>
      <c r="D21" s="530"/>
      <c r="E21" s="530"/>
      <c r="F21" s="531">
        <v>17</v>
      </c>
      <c r="G21" s="533" t="s">
        <v>35</v>
      </c>
      <c r="H21" s="524"/>
      <c r="I21" s="525"/>
      <c r="J21" s="526"/>
      <c r="K21" s="526"/>
      <c r="L21" s="527"/>
      <c r="M21" s="527"/>
      <c r="N21" s="525"/>
      <c r="O21" s="525"/>
      <c r="P21" s="528"/>
    </row>
    <row r="22" spans="1:16" s="497" customFormat="1" x14ac:dyDescent="0.3">
      <c r="A22" s="489"/>
      <c r="B22" s="529" t="s">
        <v>36</v>
      </c>
      <c r="C22" s="529"/>
      <c r="D22" s="529"/>
      <c r="E22" s="530"/>
      <c r="F22" s="531">
        <v>18</v>
      </c>
      <c r="G22" s="533" t="s">
        <v>37</v>
      </c>
      <c r="H22" s="524"/>
      <c r="I22" s="525"/>
      <c r="J22" s="526"/>
      <c r="K22" s="526"/>
      <c r="L22" s="527"/>
      <c r="M22" s="527"/>
      <c r="N22" s="525"/>
      <c r="O22" s="525"/>
      <c r="P22" s="528"/>
    </row>
    <row r="23" spans="1:16" s="497" customFormat="1" x14ac:dyDescent="0.3">
      <c r="A23" s="489"/>
      <c r="B23" s="529" t="s">
        <v>133</v>
      </c>
      <c r="C23" s="529"/>
      <c r="D23" s="529"/>
      <c r="E23" s="530"/>
      <c r="F23" s="531">
        <v>19</v>
      </c>
      <c r="G23" s="533" t="s">
        <v>39</v>
      </c>
      <c r="H23" s="524"/>
      <c r="I23" s="525"/>
      <c r="J23" s="526"/>
      <c r="K23" s="526"/>
      <c r="L23" s="527"/>
      <c r="M23" s="527"/>
      <c r="N23" s="525"/>
      <c r="O23" s="525"/>
      <c r="P23" s="528"/>
    </row>
    <row r="24" spans="1:16" s="497" customFormat="1" x14ac:dyDescent="0.3">
      <c r="A24" s="489"/>
      <c r="B24" s="529" t="s">
        <v>40</v>
      </c>
      <c r="C24" s="529"/>
      <c r="D24" s="529"/>
      <c r="E24" s="530"/>
      <c r="F24" s="531">
        <v>20</v>
      </c>
      <c r="G24" s="533" t="s">
        <v>41</v>
      </c>
      <c r="H24" s="524"/>
      <c r="I24" s="525"/>
      <c r="J24" s="525"/>
      <c r="K24" s="527"/>
      <c r="L24" s="527"/>
      <c r="M24" s="527"/>
      <c r="N24" s="525"/>
      <c r="O24" s="525"/>
      <c r="P24" s="528"/>
    </row>
    <row r="25" spans="1:16" s="497" customFormat="1" x14ac:dyDescent="0.3">
      <c r="A25" s="489"/>
      <c r="B25" s="529" t="s">
        <v>42</v>
      </c>
      <c r="C25" s="529"/>
      <c r="D25" s="529"/>
      <c r="E25" s="530"/>
      <c r="F25" s="531">
        <v>21</v>
      </c>
      <c r="G25" s="533">
        <v>2121</v>
      </c>
      <c r="H25" s="524"/>
      <c r="I25" s="525"/>
      <c r="J25" s="525"/>
      <c r="K25" s="527"/>
      <c r="L25" s="527"/>
      <c r="M25" s="527"/>
      <c r="N25" s="525"/>
      <c r="O25" s="525"/>
      <c r="P25" s="528"/>
    </row>
    <row r="26" spans="1:16" s="497" customFormat="1" x14ac:dyDescent="0.3">
      <c r="A26" s="489"/>
      <c r="B26" s="529" t="s">
        <v>43</v>
      </c>
      <c r="C26" s="529"/>
      <c r="D26" s="529"/>
      <c r="E26" s="530"/>
      <c r="F26" s="531">
        <v>22</v>
      </c>
      <c r="G26" s="533" t="s">
        <v>162</v>
      </c>
      <c r="H26" s="524"/>
      <c r="I26" s="525"/>
      <c r="J26" s="525"/>
      <c r="K26" s="527"/>
      <c r="L26" s="527"/>
      <c r="M26" s="527"/>
      <c r="N26" s="525"/>
      <c r="O26" s="525"/>
      <c r="P26" s="528"/>
    </row>
    <row r="27" spans="1:16" s="497" customFormat="1" x14ac:dyDescent="0.3">
      <c r="A27" s="489"/>
      <c r="B27" s="529" t="s">
        <v>147</v>
      </c>
      <c r="C27" s="529"/>
      <c r="D27" s="529"/>
      <c r="E27" s="530"/>
      <c r="F27" s="531">
        <v>23</v>
      </c>
      <c r="G27" s="533" t="s">
        <v>148</v>
      </c>
      <c r="H27" s="524"/>
      <c r="I27" s="525"/>
      <c r="J27" s="525"/>
      <c r="K27" s="527"/>
      <c r="L27" s="527"/>
      <c r="M27" s="527"/>
      <c r="N27" s="525"/>
      <c r="O27" s="525"/>
      <c r="P27" s="528"/>
    </row>
    <row r="28" spans="1:16" s="497" customFormat="1" x14ac:dyDescent="0.3">
      <c r="A28" s="489"/>
      <c r="B28" s="529" t="s">
        <v>44</v>
      </c>
      <c r="C28" s="529"/>
      <c r="D28" s="529"/>
      <c r="E28" s="530"/>
      <c r="F28" s="531">
        <v>24</v>
      </c>
      <c r="G28" s="533" t="s">
        <v>45</v>
      </c>
      <c r="H28" s="524"/>
      <c r="I28" s="525"/>
      <c r="J28" s="525"/>
      <c r="K28" s="527"/>
      <c r="L28" s="527"/>
      <c r="M28" s="527"/>
      <c r="N28" s="525"/>
      <c r="O28" s="525"/>
      <c r="P28" s="528"/>
    </row>
    <row r="29" spans="1:16" s="497" customFormat="1" ht="14.4" thickBot="1" x14ac:dyDescent="0.35">
      <c r="A29" s="489"/>
      <c r="B29" s="520" t="s">
        <v>46</v>
      </c>
      <c r="C29" s="520"/>
      <c r="D29" s="520"/>
      <c r="E29" s="521"/>
      <c r="F29" s="522">
        <v>25</v>
      </c>
      <c r="G29" s="534" t="s">
        <v>47</v>
      </c>
      <c r="H29" s="524"/>
      <c r="I29" s="525"/>
      <c r="J29" s="525"/>
      <c r="K29" s="527"/>
      <c r="L29" s="527"/>
      <c r="M29" s="527"/>
      <c r="N29" s="525"/>
      <c r="O29" s="525"/>
      <c r="P29" s="528"/>
    </row>
    <row r="30" spans="1:16" ht="14.4" thickBot="1" x14ac:dyDescent="0.35">
      <c r="A30" s="535" t="s">
        <v>48</v>
      </c>
      <c r="B30" s="536"/>
      <c r="C30" s="536"/>
      <c r="D30" s="536"/>
      <c r="E30" s="536"/>
      <c r="F30" s="482">
        <v>26</v>
      </c>
      <c r="G30" s="537"/>
      <c r="H30" s="484">
        <f t="shared" ref="H30:P30" si="2">SUM(H31:H47)</f>
        <v>0</v>
      </c>
      <c r="I30" s="485">
        <f t="shared" si="2"/>
        <v>0</v>
      </c>
      <c r="J30" s="486">
        <f t="shared" si="2"/>
        <v>0</v>
      </c>
      <c r="K30" s="487">
        <f t="shared" si="2"/>
        <v>0</v>
      </c>
      <c r="L30" s="487">
        <f t="shared" si="2"/>
        <v>0</v>
      </c>
      <c r="M30" s="487">
        <f t="shared" si="2"/>
        <v>0</v>
      </c>
      <c r="N30" s="486">
        <f t="shared" si="2"/>
        <v>0</v>
      </c>
      <c r="O30" s="486">
        <f t="shared" si="2"/>
        <v>0</v>
      </c>
      <c r="P30" s="488">
        <f t="shared" si="2"/>
        <v>0</v>
      </c>
    </row>
    <row r="31" spans="1:16" s="497" customFormat="1" x14ac:dyDescent="0.3">
      <c r="A31" s="489" t="s">
        <v>14</v>
      </c>
      <c r="B31" s="521" t="s">
        <v>49</v>
      </c>
      <c r="C31" s="521"/>
      <c r="D31" s="521"/>
      <c r="E31" s="521"/>
      <c r="F31" s="522">
        <v>27</v>
      </c>
      <c r="G31" s="523" t="s">
        <v>50</v>
      </c>
      <c r="H31" s="493"/>
      <c r="I31" s="494"/>
      <c r="J31" s="494"/>
      <c r="K31" s="495"/>
      <c r="L31" s="495"/>
      <c r="M31" s="495"/>
      <c r="N31" s="494"/>
      <c r="O31" s="494"/>
      <c r="P31" s="496"/>
    </row>
    <row r="32" spans="1:16" s="497" customFormat="1" x14ac:dyDescent="0.3">
      <c r="A32" s="489"/>
      <c r="B32" s="520" t="s">
        <v>28</v>
      </c>
      <c r="C32" s="520"/>
      <c r="D32" s="520"/>
      <c r="E32" s="521"/>
      <c r="F32" s="522">
        <v>28</v>
      </c>
      <c r="G32" s="534" t="s">
        <v>29</v>
      </c>
      <c r="H32" s="538"/>
      <c r="I32" s="539"/>
      <c r="J32" s="539"/>
      <c r="K32" s="540"/>
      <c r="L32" s="540"/>
      <c r="M32" s="540"/>
      <c r="N32" s="539"/>
      <c r="O32" s="539"/>
      <c r="P32" s="541"/>
    </row>
    <row r="33" spans="1:16" s="497" customFormat="1" x14ac:dyDescent="0.3">
      <c r="A33" s="489"/>
      <c r="B33" s="520" t="s">
        <v>30</v>
      </c>
      <c r="C33" s="520"/>
      <c r="D33" s="520"/>
      <c r="E33" s="521"/>
      <c r="F33" s="522">
        <v>29</v>
      </c>
      <c r="G33" s="534" t="s">
        <v>31</v>
      </c>
      <c r="H33" s="538"/>
      <c r="I33" s="539"/>
      <c r="J33" s="539"/>
      <c r="K33" s="540"/>
      <c r="L33" s="540"/>
      <c r="M33" s="540"/>
      <c r="N33" s="539"/>
      <c r="O33" s="539"/>
      <c r="P33" s="541"/>
    </row>
    <row r="34" spans="1:16" s="497" customFormat="1" x14ac:dyDescent="0.3">
      <c r="A34" s="489"/>
      <c r="B34" s="529" t="s">
        <v>32</v>
      </c>
      <c r="C34" s="530"/>
      <c r="D34" s="530"/>
      <c r="E34" s="530"/>
      <c r="F34" s="531">
        <v>30</v>
      </c>
      <c r="G34" s="532" t="s">
        <v>33</v>
      </c>
      <c r="H34" s="538"/>
      <c r="I34" s="539"/>
      <c r="J34" s="539"/>
      <c r="K34" s="540"/>
      <c r="L34" s="540"/>
      <c r="M34" s="540"/>
      <c r="N34" s="539"/>
      <c r="O34" s="539"/>
      <c r="P34" s="541"/>
    </row>
    <row r="35" spans="1:16" s="497" customFormat="1" x14ac:dyDescent="0.3">
      <c r="A35" s="489"/>
      <c r="B35" s="529" t="s">
        <v>34</v>
      </c>
      <c r="C35" s="529"/>
      <c r="D35" s="529"/>
      <c r="E35" s="530"/>
      <c r="F35" s="531">
        <v>31</v>
      </c>
      <c r="G35" s="533" t="s">
        <v>35</v>
      </c>
      <c r="H35" s="538"/>
      <c r="I35" s="539"/>
      <c r="J35" s="539"/>
      <c r="K35" s="540"/>
      <c r="L35" s="540"/>
      <c r="M35" s="540"/>
      <c r="N35" s="539"/>
      <c r="O35" s="539"/>
      <c r="P35" s="541"/>
    </row>
    <row r="36" spans="1:16" s="497" customFormat="1" x14ac:dyDescent="0.3">
      <c r="A36" s="489"/>
      <c r="B36" s="529" t="s">
        <v>51</v>
      </c>
      <c r="C36" s="529"/>
      <c r="D36" s="529"/>
      <c r="E36" s="530"/>
      <c r="F36" s="531">
        <v>32</v>
      </c>
      <c r="G36" s="533" t="s">
        <v>52</v>
      </c>
      <c r="H36" s="538"/>
      <c r="I36" s="539"/>
      <c r="J36" s="539"/>
      <c r="K36" s="540"/>
      <c r="L36" s="540"/>
      <c r="M36" s="540"/>
      <c r="N36" s="539"/>
      <c r="O36" s="539"/>
      <c r="P36" s="541"/>
    </row>
    <row r="37" spans="1:16" s="497" customFormat="1" x14ac:dyDescent="0.3">
      <c r="A37" s="489"/>
      <c r="B37" s="529" t="s">
        <v>36</v>
      </c>
      <c r="C37" s="529"/>
      <c r="D37" s="529"/>
      <c r="E37" s="530"/>
      <c r="F37" s="531">
        <v>33</v>
      </c>
      <c r="G37" s="533" t="s">
        <v>37</v>
      </c>
      <c r="H37" s="538"/>
      <c r="I37" s="539"/>
      <c r="J37" s="539"/>
      <c r="K37" s="540"/>
      <c r="L37" s="540"/>
      <c r="M37" s="540"/>
      <c r="N37" s="539"/>
      <c r="O37" s="539"/>
      <c r="P37" s="541"/>
    </row>
    <row r="38" spans="1:16" s="497" customFormat="1" x14ac:dyDescent="0.3">
      <c r="A38" s="489"/>
      <c r="B38" s="529" t="s">
        <v>133</v>
      </c>
      <c r="C38" s="529"/>
      <c r="D38" s="529"/>
      <c r="E38" s="530"/>
      <c r="F38" s="531">
        <v>34</v>
      </c>
      <c r="G38" s="533" t="s">
        <v>39</v>
      </c>
      <c r="H38" s="538"/>
      <c r="I38" s="539"/>
      <c r="J38" s="539"/>
      <c r="K38" s="540"/>
      <c r="L38" s="540"/>
      <c r="M38" s="540"/>
      <c r="N38" s="539"/>
      <c r="O38" s="539"/>
      <c r="P38" s="541"/>
    </row>
    <row r="39" spans="1:16" s="497" customFormat="1" x14ac:dyDescent="0.3">
      <c r="A39" s="489"/>
      <c r="B39" s="529" t="s">
        <v>53</v>
      </c>
      <c r="C39" s="529"/>
      <c r="D39" s="529"/>
      <c r="E39" s="530"/>
      <c r="F39" s="531">
        <v>35</v>
      </c>
      <c r="G39" s="533" t="s">
        <v>41</v>
      </c>
      <c r="H39" s="538"/>
      <c r="I39" s="539"/>
      <c r="J39" s="539"/>
      <c r="K39" s="540"/>
      <c r="L39" s="540"/>
      <c r="M39" s="540"/>
      <c r="N39" s="539"/>
      <c r="O39" s="539"/>
      <c r="P39" s="541"/>
    </row>
    <row r="40" spans="1:16" s="497" customFormat="1" x14ac:dyDescent="0.3">
      <c r="A40" s="489"/>
      <c r="B40" s="529" t="s">
        <v>134</v>
      </c>
      <c r="C40" s="529"/>
      <c r="D40" s="529"/>
      <c r="E40" s="530"/>
      <c r="F40" s="531">
        <v>36</v>
      </c>
      <c r="G40" s="533" t="s">
        <v>170</v>
      </c>
      <c r="H40" s="538"/>
      <c r="I40" s="539"/>
      <c r="J40" s="539"/>
      <c r="K40" s="540"/>
      <c r="L40" s="540"/>
      <c r="M40" s="540"/>
      <c r="N40" s="539"/>
      <c r="O40" s="539"/>
      <c r="P40" s="541"/>
    </row>
    <row r="41" spans="1:16" s="497" customFormat="1" x14ac:dyDescent="0.3">
      <c r="A41" s="489"/>
      <c r="B41" s="529" t="s">
        <v>54</v>
      </c>
      <c r="C41" s="529"/>
      <c r="D41" s="529"/>
      <c r="E41" s="530"/>
      <c r="F41" s="531">
        <v>37</v>
      </c>
      <c r="G41" s="533">
        <v>2121</v>
      </c>
      <c r="H41" s="538"/>
      <c r="I41" s="539"/>
      <c r="J41" s="539"/>
      <c r="K41" s="540"/>
      <c r="L41" s="540"/>
      <c r="M41" s="540"/>
      <c r="N41" s="539"/>
      <c r="O41" s="539"/>
      <c r="P41" s="541"/>
    </row>
    <row r="42" spans="1:16" s="497" customFormat="1" x14ac:dyDescent="0.3">
      <c r="A42" s="489"/>
      <c r="B42" s="529" t="s">
        <v>55</v>
      </c>
      <c r="C42" s="529"/>
      <c r="D42" s="529"/>
      <c r="E42" s="530"/>
      <c r="F42" s="531">
        <v>38</v>
      </c>
      <c r="G42" s="533" t="s">
        <v>163</v>
      </c>
      <c r="H42" s="538"/>
      <c r="I42" s="539"/>
      <c r="J42" s="539"/>
      <c r="K42" s="540"/>
      <c r="L42" s="540"/>
      <c r="M42" s="540"/>
      <c r="N42" s="539"/>
      <c r="O42" s="539"/>
      <c r="P42" s="541"/>
    </row>
    <row r="43" spans="1:16" s="497" customFormat="1" x14ac:dyDescent="0.3">
      <c r="A43" s="489"/>
      <c r="B43" s="529" t="s">
        <v>147</v>
      </c>
      <c r="C43" s="529"/>
      <c r="D43" s="529"/>
      <c r="E43" s="530"/>
      <c r="F43" s="531">
        <v>39</v>
      </c>
      <c r="G43" s="533" t="s">
        <v>148</v>
      </c>
      <c r="H43" s="538"/>
      <c r="I43" s="539"/>
      <c r="J43" s="539"/>
      <c r="K43" s="540"/>
      <c r="L43" s="540"/>
      <c r="M43" s="540"/>
      <c r="N43" s="539"/>
      <c r="O43" s="539"/>
      <c r="P43" s="541"/>
    </row>
    <row r="44" spans="1:16" s="497" customFormat="1" x14ac:dyDescent="0.3">
      <c r="A44" s="489"/>
      <c r="B44" s="529" t="s">
        <v>56</v>
      </c>
      <c r="C44" s="529"/>
      <c r="D44" s="529"/>
      <c r="E44" s="530"/>
      <c r="F44" s="531">
        <v>40</v>
      </c>
      <c r="G44" s="533" t="s">
        <v>45</v>
      </c>
      <c r="H44" s="538"/>
      <c r="I44" s="539"/>
      <c r="J44" s="539"/>
      <c r="K44" s="540"/>
      <c r="L44" s="540"/>
      <c r="M44" s="540"/>
      <c r="N44" s="539"/>
      <c r="O44" s="539"/>
      <c r="P44" s="541"/>
    </row>
    <row r="45" spans="1:16" s="497" customFormat="1" x14ac:dyDescent="0.3">
      <c r="A45" s="489"/>
      <c r="B45" s="529" t="s">
        <v>57</v>
      </c>
      <c r="C45" s="529"/>
      <c r="D45" s="529"/>
      <c r="E45" s="530"/>
      <c r="F45" s="531">
        <v>41</v>
      </c>
      <c r="G45" s="533" t="s">
        <v>149</v>
      </c>
      <c r="H45" s="538"/>
      <c r="I45" s="539"/>
      <c r="J45" s="539"/>
      <c r="K45" s="540"/>
      <c r="L45" s="540"/>
      <c r="M45" s="540"/>
      <c r="N45" s="539"/>
      <c r="O45" s="539"/>
      <c r="P45" s="541"/>
    </row>
    <row r="46" spans="1:16" s="497" customFormat="1" x14ac:dyDescent="0.3">
      <c r="A46" s="489"/>
      <c r="B46" s="529" t="s">
        <v>58</v>
      </c>
      <c r="C46" s="529"/>
      <c r="D46" s="529"/>
      <c r="E46" s="530"/>
      <c r="F46" s="531">
        <v>42</v>
      </c>
      <c r="G46" s="533" t="s">
        <v>135</v>
      </c>
      <c r="H46" s="538"/>
      <c r="I46" s="539"/>
      <c r="J46" s="539"/>
      <c r="K46" s="540"/>
      <c r="L46" s="540"/>
      <c r="M46" s="540"/>
      <c r="N46" s="539"/>
      <c r="O46" s="539"/>
      <c r="P46" s="541"/>
    </row>
    <row r="47" spans="1:16" s="497" customFormat="1" x14ac:dyDescent="0.3">
      <c r="A47" s="542"/>
      <c r="B47" s="543" t="s">
        <v>46</v>
      </c>
      <c r="C47" s="543"/>
      <c r="D47" s="543"/>
      <c r="E47" s="543"/>
      <c r="F47" s="544">
        <v>43</v>
      </c>
      <c r="G47" s="545" t="s">
        <v>47</v>
      </c>
      <c r="H47" s="546"/>
      <c r="I47" s="547"/>
      <c r="J47" s="547"/>
      <c r="K47" s="548"/>
      <c r="L47" s="548"/>
      <c r="M47" s="548"/>
      <c r="N47" s="547"/>
      <c r="O47" s="547"/>
      <c r="P47" s="549"/>
    </row>
    <row r="48" spans="1:16" s="497" customFormat="1" ht="14.4" thickBot="1" x14ac:dyDescent="0.35">
      <c r="A48" s="550" t="s">
        <v>59</v>
      </c>
      <c r="B48" s="551"/>
      <c r="C48" s="551"/>
      <c r="D48" s="551"/>
      <c r="E48" s="552"/>
      <c r="F48" s="522">
        <v>44</v>
      </c>
      <c r="G48" s="553"/>
      <c r="H48" s="554"/>
      <c r="I48" s="555"/>
      <c r="J48" s="555"/>
      <c r="K48" s="556"/>
      <c r="L48" s="556"/>
      <c r="M48" s="556"/>
      <c r="N48" s="555"/>
      <c r="O48" s="555"/>
      <c r="P48" s="557"/>
    </row>
    <row r="49" spans="1:16" ht="14.4" thickBot="1" x14ac:dyDescent="0.35">
      <c r="A49" s="535" t="s">
        <v>60</v>
      </c>
      <c r="B49" s="536"/>
      <c r="C49" s="536"/>
      <c r="D49" s="536"/>
      <c r="E49" s="536"/>
      <c r="F49" s="482">
        <v>45</v>
      </c>
      <c r="G49" s="537"/>
      <c r="H49" s="484">
        <f t="shared" ref="H49:P49" si="3">H30-H3</f>
        <v>0</v>
      </c>
      <c r="I49" s="485">
        <f t="shared" si="3"/>
        <v>0</v>
      </c>
      <c r="J49" s="486">
        <f t="shared" si="3"/>
        <v>0</v>
      </c>
      <c r="K49" s="487">
        <f t="shared" si="3"/>
        <v>0</v>
      </c>
      <c r="L49" s="487">
        <f t="shared" si="3"/>
        <v>0</v>
      </c>
      <c r="M49" s="487">
        <f t="shared" si="3"/>
        <v>0</v>
      </c>
      <c r="N49" s="486">
        <f t="shared" si="3"/>
        <v>0</v>
      </c>
      <c r="O49" s="486">
        <f t="shared" si="3"/>
        <v>0</v>
      </c>
      <c r="P49" s="488">
        <f t="shared" si="3"/>
        <v>0</v>
      </c>
    </row>
    <row r="50" spans="1:16" x14ac:dyDescent="0.3">
      <c r="A50" s="558" t="s">
        <v>61</v>
      </c>
      <c r="B50" s="558"/>
      <c r="C50" s="558"/>
      <c r="D50" s="558"/>
      <c r="E50" s="558"/>
      <c r="F50" s="559"/>
      <c r="G50" s="560" t="s">
        <v>62</v>
      </c>
    </row>
    <row r="51" spans="1:16" s="558" customFormat="1" x14ac:dyDescent="0.3">
      <c r="F51" s="559"/>
      <c r="G51" s="560"/>
      <c r="H51" s="468"/>
      <c r="J51" s="497"/>
      <c r="K51" s="497"/>
      <c r="L51" s="497"/>
      <c r="M51" s="497"/>
      <c r="N51" s="497"/>
      <c r="O51" s="497"/>
    </row>
    <row r="52" spans="1:16" s="558" customFormat="1" x14ac:dyDescent="0.3">
      <c r="A52" s="561" t="s">
        <v>63</v>
      </c>
      <c r="F52" s="559"/>
      <c r="G52" s="560"/>
      <c r="H52" s="468"/>
      <c r="J52" s="497"/>
      <c r="K52" s="497"/>
      <c r="L52" s="497"/>
      <c r="M52" s="497"/>
      <c r="N52" s="497"/>
      <c r="O52" s="497"/>
    </row>
    <row r="53" spans="1:16" s="558" customFormat="1" x14ac:dyDescent="0.3">
      <c r="A53" s="561" t="s">
        <v>144</v>
      </c>
      <c r="F53" s="559"/>
      <c r="G53" s="560"/>
      <c r="H53" s="468"/>
      <c r="J53" s="497"/>
      <c r="K53" s="497"/>
      <c r="L53" s="497"/>
      <c r="M53" s="497"/>
      <c r="N53" s="497"/>
      <c r="O53" s="497"/>
    </row>
    <row r="54" spans="1:16" s="558" customFormat="1" x14ac:dyDescent="0.3">
      <c r="A54" s="561" t="s">
        <v>65</v>
      </c>
      <c r="F54" s="559"/>
      <c r="G54" s="560"/>
      <c r="H54" s="562"/>
      <c r="J54" s="497"/>
      <c r="K54" s="497"/>
      <c r="L54" s="497"/>
      <c r="M54" s="497"/>
      <c r="N54" s="497"/>
      <c r="O54" s="497"/>
    </row>
    <row r="55" spans="1:16" s="561" customFormat="1" x14ac:dyDescent="0.3">
      <c r="A55" s="563" t="s">
        <v>150</v>
      </c>
      <c r="F55" s="564"/>
      <c r="G55" s="565"/>
      <c r="H55" s="566"/>
      <c r="J55" s="567"/>
      <c r="K55" s="567"/>
      <c r="L55" s="567"/>
      <c r="M55" s="567"/>
      <c r="N55" s="567"/>
      <c r="O55" s="567"/>
    </row>
    <row r="56" spans="1:16" s="561" customFormat="1" x14ac:dyDescent="0.3">
      <c r="A56" s="561" t="s">
        <v>67</v>
      </c>
      <c r="F56" s="564"/>
      <c r="G56" s="565"/>
      <c r="H56" s="566"/>
      <c r="J56" s="567"/>
      <c r="K56" s="567"/>
      <c r="L56" s="567"/>
      <c r="M56" s="567"/>
      <c r="N56" s="567"/>
      <c r="O56" s="567"/>
    </row>
    <row r="57" spans="1:16" s="561" customFormat="1" x14ac:dyDescent="0.3">
      <c r="A57" s="561" t="s">
        <v>151</v>
      </c>
      <c r="F57" s="564"/>
      <c r="G57" s="565"/>
      <c r="H57" s="566"/>
      <c r="J57" s="567"/>
      <c r="K57" s="567"/>
      <c r="L57" s="567"/>
      <c r="M57" s="567"/>
      <c r="N57" s="567"/>
      <c r="O57" s="567"/>
    </row>
    <row r="58" spans="1:16" s="558" customFormat="1" x14ac:dyDescent="0.3">
      <c r="A58" s="561"/>
      <c r="B58" s="561"/>
      <c r="C58" s="561"/>
      <c r="D58" s="561"/>
      <c r="E58" s="561"/>
      <c r="F58" s="559"/>
      <c r="G58" s="560"/>
      <c r="H58" s="468"/>
      <c r="J58" s="497"/>
      <c r="K58" s="497"/>
      <c r="L58" s="497"/>
      <c r="M58" s="497"/>
      <c r="N58" s="497"/>
      <c r="O58" s="497"/>
    </row>
    <row r="59" spans="1:16" s="558" customFormat="1" x14ac:dyDescent="0.3">
      <c r="A59" s="561"/>
      <c r="B59" s="561"/>
      <c r="C59" s="561"/>
      <c r="D59" s="561"/>
      <c r="E59" s="561"/>
      <c r="F59" s="559"/>
      <c r="G59" s="560"/>
      <c r="H59" s="468"/>
      <c r="J59" s="497"/>
      <c r="K59" s="497"/>
      <c r="L59" s="497"/>
      <c r="M59" s="497"/>
      <c r="N59" s="497"/>
      <c r="O59" s="497"/>
    </row>
    <row r="60" spans="1:16" s="558" customFormat="1" x14ac:dyDescent="0.3">
      <c r="A60" s="561"/>
      <c r="B60" s="561"/>
      <c r="C60" s="561"/>
      <c r="D60" s="561"/>
      <c r="E60" s="561"/>
      <c r="F60" s="559"/>
      <c r="G60" s="560"/>
      <c r="H60" s="468"/>
      <c r="J60" s="497"/>
      <c r="K60" s="497"/>
      <c r="L60" s="497"/>
      <c r="M60" s="497"/>
      <c r="N60" s="497"/>
      <c r="O60" s="497"/>
    </row>
    <row r="61" spans="1:16" s="558" customFormat="1" x14ac:dyDescent="0.3">
      <c r="A61" s="561"/>
      <c r="B61" s="561"/>
      <c r="C61" s="561"/>
      <c r="D61" s="561"/>
      <c r="E61" s="561"/>
      <c r="F61" s="559"/>
      <c r="G61" s="560"/>
      <c r="H61" s="468"/>
      <c r="J61" s="497"/>
      <c r="K61" s="497"/>
      <c r="L61" s="497"/>
      <c r="M61" s="497"/>
      <c r="N61" s="497"/>
      <c r="O61" s="497"/>
    </row>
  </sheetData>
  <mergeCells count="2">
    <mergeCell ref="A1:D1"/>
    <mergeCell ref="K1:O1"/>
  </mergeCells>
  <pageMargins left="0.51181102362204722" right="0.31496062992125984" top="0.27559055118110237" bottom="0.27559055118110237" header="0.15748031496062992" footer="0.19685039370078741"/>
  <pageSetup paperSize="9" scale="75" orientation="landscape"/>
  <headerFooter alignWithMargins="0">
    <oddFooter>&amp;C&amp;9 13&amp;R&amp;8Příloha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3:AB53"/>
  <sheetViews>
    <sheetView showGridLines="0" zoomScaleNormal="100" workbookViewId="0"/>
  </sheetViews>
  <sheetFormatPr defaultColWidth="8.5546875" defaultRowHeight="13.2" x14ac:dyDescent="0.25"/>
  <cols>
    <col min="1" max="1" width="8.44140625" customWidth="1"/>
    <col min="2" max="2" width="5.5546875" customWidth="1"/>
    <col min="3" max="3" width="6.44140625" customWidth="1"/>
    <col min="4" max="4" width="28.5546875" customWidth="1"/>
    <col min="5" max="5" width="3.5546875" style="35" bestFit="1" customWidth="1"/>
    <col min="6" max="7" width="7.44140625" style="35" customWidth="1"/>
    <col min="8" max="16" width="7.44140625" style="34" customWidth="1"/>
    <col min="17" max="17" width="8.5546875" style="263" customWidth="1"/>
    <col min="18" max="18" width="8.44140625" style="34" customWidth="1"/>
    <col min="19" max="25" width="6.5546875" style="34" customWidth="1"/>
    <col min="26" max="26" width="8.44140625" style="444" customWidth="1"/>
    <col min="27" max="27" width="8.88671875" style="34" customWidth="1"/>
    <col min="28" max="28" width="14.88671875" style="765" bestFit="1" customWidth="1"/>
  </cols>
  <sheetData>
    <row r="3" spans="1:28" ht="27" customHeight="1" x14ac:dyDescent="0.3">
      <c r="A3" s="1595" t="s">
        <v>203</v>
      </c>
      <c r="B3" s="1589"/>
      <c r="C3" s="1589"/>
      <c r="D3" s="1590"/>
      <c r="E3" s="1298"/>
      <c r="F3" s="1431" t="s">
        <v>155</v>
      </c>
      <c r="G3" s="1431" t="s">
        <v>156</v>
      </c>
      <c r="H3" s="1371" t="s">
        <v>88</v>
      </c>
      <c r="I3" s="1336" t="s">
        <v>89</v>
      </c>
      <c r="J3" s="1336" t="s">
        <v>90</v>
      </c>
      <c r="K3" s="1336" t="s">
        <v>91</v>
      </c>
      <c r="L3" s="1336" t="s">
        <v>107</v>
      </c>
      <c r="M3" s="1336" t="s">
        <v>93</v>
      </c>
      <c r="N3" s="1336" t="s">
        <v>94</v>
      </c>
      <c r="O3" s="1336" t="s">
        <v>95</v>
      </c>
      <c r="P3" s="1371" t="s">
        <v>96</v>
      </c>
      <c r="Q3" s="1443" t="s">
        <v>7</v>
      </c>
      <c r="R3" s="1299" t="s">
        <v>164</v>
      </c>
      <c r="S3" s="1594" t="s">
        <v>3</v>
      </c>
      <c r="T3" s="1594"/>
      <c r="U3" s="1594"/>
      <c r="V3" s="1594"/>
      <c r="W3" s="1594"/>
      <c r="X3" s="1594"/>
      <c r="Y3" s="1594"/>
      <c r="Z3" s="1398" t="s">
        <v>118</v>
      </c>
    </row>
    <row r="4" spans="1:28" s="7" customFormat="1" x14ac:dyDescent="0.25">
      <c r="A4" s="1373" t="s">
        <v>109</v>
      </c>
      <c r="B4" s="1349"/>
      <c r="C4" s="1591" t="s">
        <v>195</v>
      </c>
      <c r="D4" s="1592"/>
      <c r="E4" s="1350" t="s">
        <v>5</v>
      </c>
      <c r="F4" s="1433">
        <v>71</v>
      </c>
      <c r="G4" s="1433">
        <v>76</v>
      </c>
      <c r="H4" s="1374">
        <v>81</v>
      </c>
      <c r="I4" s="1359">
        <v>82</v>
      </c>
      <c r="J4" s="1359">
        <v>83</v>
      </c>
      <c r="K4" s="1359">
        <v>84</v>
      </c>
      <c r="L4" s="1359">
        <v>87</v>
      </c>
      <c r="M4" s="1359">
        <v>92</v>
      </c>
      <c r="N4" s="1359">
        <v>96</v>
      </c>
      <c r="O4" s="1359">
        <v>97</v>
      </c>
      <c r="P4" s="1374">
        <v>99</v>
      </c>
      <c r="Q4" s="1444" t="s">
        <v>97</v>
      </c>
      <c r="R4" s="1354" t="s">
        <v>8</v>
      </c>
      <c r="S4" s="1345" t="s">
        <v>9</v>
      </c>
      <c r="T4" s="1346" t="s">
        <v>10</v>
      </c>
      <c r="U4" s="1346" t="s">
        <v>11</v>
      </c>
      <c r="V4" s="1347" t="s">
        <v>167</v>
      </c>
      <c r="W4" s="1346" t="s">
        <v>108</v>
      </c>
      <c r="X4" s="1346" t="s">
        <v>12</v>
      </c>
      <c r="Y4" s="1396" t="s">
        <v>176</v>
      </c>
      <c r="Z4" s="1399">
        <v>2020</v>
      </c>
      <c r="AA4" s="34"/>
      <c r="AB4" s="765"/>
    </row>
    <row r="5" spans="1:28" x14ac:dyDescent="0.25">
      <c r="A5" s="1323" t="s">
        <v>172</v>
      </c>
      <c r="B5" s="1324"/>
      <c r="C5" s="1324"/>
      <c r="D5" s="1324"/>
      <c r="E5" s="1360">
        <v>1</v>
      </c>
      <c r="F5" s="1434">
        <f>SUM(F7:F27)</f>
        <v>759499.4</v>
      </c>
      <c r="G5" s="1434">
        <f t="shared" ref="G5:Z5" si="0">SUM(G7:G27)</f>
        <v>0</v>
      </c>
      <c r="H5" s="1434">
        <f t="shared" si="0"/>
        <v>177888</v>
      </c>
      <c r="I5" s="1434">
        <f t="shared" si="0"/>
        <v>86139</v>
      </c>
      <c r="J5" s="1434">
        <f t="shared" si="0"/>
        <v>13965</v>
      </c>
      <c r="K5" s="1434">
        <f t="shared" si="0"/>
        <v>31796</v>
      </c>
      <c r="L5" s="1434">
        <f t="shared" si="0"/>
        <v>17956</v>
      </c>
      <c r="M5" s="1434">
        <f t="shared" si="0"/>
        <v>335245.99101</v>
      </c>
      <c r="N5" s="1434">
        <f t="shared" si="0"/>
        <v>55202</v>
      </c>
      <c r="O5" s="1434">
        <f t="shared" si="0"/>
        <v>155432</v>
      </c>
      <c r="P5" s="1435">
        <f t="shared" si="0"/>
        <v>561849.72304700001</v>
      </c>
      <c r="Q5" s="1434">
        <f t="shared" si="0"/>
        <v>2194973.1140569998</v>
      </c>
      <c r="R5" s="1436">
        <f t="shared" si="0"/>
        <v>1908779.1230470003</v>
      </c>
      <c r="S5" s="1436">
        <f t="shared" si="0"/>
        <v>154600</v>
      </c>
      <c r="T5" s="1434">
        <f t="shared" si="0"/>
        <v>114186.99101</v>
      </c>
      <c r="U5" s="1434">
        <f t="shared" si="0"/>
        <v>8500</v>
      </c>
      <c r="V5" s="1434">
        <f t="shared" si="0"/>
        <v>0</v>
      </c>
      <c r="W5" s="1434">
        <f t="shared" si="0"/>
        <v>7907</v>
      </c>
      <c r="X5" s="1434">
        <f t="shared" si="0"/>
        <v>1000</v>
      </c>
      <c r="Y5" s="1435">
        <f>SUM(Y7:Y27)</f>
        <v>0</v>
      </c>
      <c r="Z5" s="1434">
        <f t="shared" si="0"/>
        <v>2231796.6836599996</v>
      </c>
      <c r="AA5" s="153"/>
    </row>
    <row r="6" spans="1:28" s="14" customFormat="1" ht="11.4" x14ac:dyDescent="0.2">
      <c r="A6" s="1300" t="s">
        <v>14</v>
      </c>
      <c r="B6" s="16" t="s">
        <v>15</v>
      </c>
      <c r="C6" s="16"/>
      <c r="D6" s="16"/>
      <c r="E6" s="17">
        <v>2</v>
      </c>
      <c r="F6" s="1319">
        <f>SUM(F7:F17)</f>
        <v>351234</v>
      </c>
      <c r="G6" s="1319">
        <f>SUM(G7:G17)</f>
        <v>0</v>
      </c>
      <c r="H6" s="775">
        <f t="shared" ref="H6:Q6" si="1">SUM(H7:H17)</f>
        <v>163741</v>
      </c>
      <c r="I6" s="1319">
        <f t="shared" si="1"/>
        <v>84428</v>
      </c>
      <c r="J6" s="1319">
        <f t="shared" si="1"/>
        <v>12665</v>
      </c>
      <c r="K6" s="1319">
        <f t="shared" si="1"/>
        <v>6431</v>
      </c>
      <c r="L6" s="1319">
        <f>SUM(L7:L17)</f>
        <v>10604</v>
      </c>
      <c r="M6" s="1319">
        <f t="shared" si="1"/>
        <v>226683.99101</v>
      </c>
      <c r="N6" s="1319">
        <f t="shared" si="1"/>
        <v>48182</v>
      </c>
      <c r="O6" s="1319">
        <f t="shared" si="1"/>
        <v>21517</v>
      </c>
      <c r="P6" s="775">
        <f t="shared" si="1"/>
        <v>470695.72304700001</v>
      </c>
      <c r="Q6" s="1332">
        <f t="shared" si="1"/>
        <v>1396181.7140570001</v>
      </c>
      <c r="R6" s="772">
        <f t="shared" ref="R6:Z6" si="2">SUM(R7:R17)</f>
        <v>1191600.7230470001</v>
      </c>
      <c r="S6" s="773">
        <f t="shared" si="2"/>
        <v>154600</v>
      </c>
      <c r="T6" s="774">
        <f t="shared" ref="T6:Y6" si="3">SUM(T7:T17)</f>
        <v>32573.991010000002</v>
      </c>
      <c r="U6" s="774">
        <f t="shared" si="3"/>
        <v>8500</v>
      </c>
      <c r="V6" s="774">
        <f t="shared" si="3"/>
        <v>0</v>
      </c>
      <c r="W6" s="774">
        <f t="shared" si="3"/>
        <v>7907</v>
      </c>
      <c r="X6" s="774">
        <f t="shared" si="3"/>
        <v>1000</v>
      </c>
      <c r="Y6" s="775">
        <f t="shared" si="3"/>
        <v>0</v>
      </c>
      <c r="Z6" s="1407">
        <f t="shared" si="2"/>
        <v>1272499.1227299997</v>
      </c>
      <c r="AA6" s="153"/>
      <c r="AB6" s="765"/>
    </row>
    <row r="7" spans="1:28" s="40" customFormat="1" ht="11.4" x14ac:dyDescent="0.2">
      <c r="A7" s="1372"/>
      <c r="B7" s="15"/>
      <c r="C7" s="15" t="s">
        <v>16</v>
      </c>
      <c r="D7" s="16" t="s">
        <v>17</v>
      </c>
      <c r="E7" s="17">
        <v>3</v>
      </c>
      <c r="F7" s="806">
        <f>CEITEC!F7</f>
        <v>50000</v>
      </c>
      <c r="G7" s="806">
        <f>CŘS!F7</f>
        <v>0</v>
      </c>
      <c r="H7" s="780">
        <f>SKM!F7</f>
        <v>59689</v>
      </c>
      <c r="I7" s="799">
        <f>SUKB!F7</f>
        <v>47994</v>
      </c>
      <c r="J7" s="799">
        <f>UCT!F7</f>
        <v>4000</v>
      </c>
      <c r="K7" s="799">
        <f>SPSSN!F7</f>
        <v>1500</v>
      </c>
      <c r="L7" s="799">
        <f>CTT!F7</f>
        <v>5251</v>
      </c>
      <c r="M7" s="799">
        <f>ÚVT!F7</f>
        <v>77930</v>
      </c>
      <c r="N7" s="799">
        <f>CJV!F7</f>
        <v>33802</v>
      </c>
      <c r="O7" s="799">
        <f>CZS!F7</f>
        <v>10600</v>
      </c>
      <c r="P7" s="780">
        <f>RMU!F7</f>
        <v>123179.89352522255</v>
      </c>
      <c r="Q7" s="1328">
        <f t="shared" ref="Q7:Q27" si="4">SUM(F7:P7)</f>
        <v>413945.89352522255</v>
      </c>
      <c r="R7" s="777">
        <f>CEITEC!G7+CŘS!G7+SKM!G7+SUKB!G7+UCT!G7+SPSSN!G7+CTT!G7+ÚVT!G7+CJV!G7+CZS!G7+RMU!G7</f>
        <v>310339.89352522255</v>
      </c>
      <c r="S7" s="780">
        <f>CEITEC!H7+CŘS!H7+SKM!H7+SUKB!H7+UCT!H7+SPSSN!H7+CTT!H7+ÚVT!H7+CJV!H7+CZS!H7+RMU!H7</f>
        <v>81666</v>
      </c>
      <c r="T7" s="779">
        <f>CEITEC!I7+CŘS!I7+SKM!I7+SUKB!I7+UCT!I7+SPSSN!I7+CTT!I7+ÚVT!I7+CJV!I7+CZS!I7+RMU!I7</f>
        <v>15636</v>
      </c>
      <c r="U7" s="779">
        <f>CEITEC!J7+CŘS!J7+SKM!J7+SUKB!J7+UCT!J7+SPSSN!J7+CTT!J7+ÚVT!J7+CJV!J7+CZS!J7+RMU!J7</f>
        <v>6304</v>
      </c>
      <c r="V7" s="779">
        <f>CEITEC!K7+CŘS!K7+SKM!K7+SUKB!K7+UCT!K7+SPSSN!K7+CTT!K7+ÚVT!K7+CJV!K7+CZS!K7+RMU!K7</f>
        <v>0</v>
      </c>
      <c r="W7" s="840">
        <f>CEITEC!L7+CŘS!L7+SKM!L7+SUKB!L7+UCT!L7+SPSSN!L7+CTT!L7+ÚVT!L7+CJV!L7+CZS!L7+RMU!L7</f>
        <v>0</v>
      </c>
      <c r="X7" s="779">
        <f>CEITEC!M7+CŘS!M7+SKM!M7+SUKB!M7+UCT!M7+SPSSN!M7+CTT!M7+ÚVT!M7+CJV!M7+CZS!M7+RMU!M7</f>
        <v>0</v>
      </c>
      <c r="Y7" s="780">
        <f>CEITEC!N7+CŘS!N7+SKM!N7+SUKB!N7+UCT!N7+SPSSN!N7+CTT!N7+ÚVT!N7+CJV!N7+CZS!N7+RMU!N7</f>
        <v>0</v>
      </c>
      <c r="Z7" s="1437">
        <f>ostatni!S7</f>
        <v>411395.60504999995</v>
      </c>
      <c r="AA7" s="153"/>
      <c r="AB7" s="765"/>
    </row>
    <row r="8" spans="1:28" s="40" customFormat="1" ht="11.4" x14ac:dyDescent="0.2">
      <c r="A8" s="1372"/>
      <c r="B8" s="15"/>
      <c r="C8" s="15"/>
      <c r="D8" s="16" t="s">
        <v>18</v>
      </c>
      <c r="E8" s="17">
        <v>4</v>
      </c>
      <c r="F8" s="806">
        <f>CEITEC!F8</f>
        <v>560</v>
      </c>
      <c r="G8" s="806">
        <f>CŘS!F8</f>
        <v>0</v>
      </c>
      <c r="H8" s="780">
        <f>SKM!F8</f>
        <v>798</v>
      </c>
      <c r="I8" s="799">
        <f>SUKB!F8</f>
        <v>1200</v>
      </c>
      <c r="J8" s="799">
        <f>UCT!F8</f>
        <v>335</v>
      </c>
      <c r="K8" s="799">
        <f>SPSSN!F8</f>
        <v>350</v>
      </c>
      <c r="L8" s="799">
        <f>CTT!F8</f>
        <v>150</v>
      </c>
      <c r="M8" s="799">
        <f>ÚVT!F8</f>
        <v>2000</v>
      </c>
      <c r="N8" s="799">
        <f>CJV!F8</f>
        <v>850</v>
      </c>
      <c r="O8" s="799">
        <f>CZS!F8</f>
        <v>300</v>
      </c>
      <c r="P8" s="780">
        <f>RMU!F8</f>
        <v>6294</v>
      </c>
      <c r="Q8" s="1328">
        <f t="shared" si="4"/>
        <v>12837</v>
      </c>
      <c r="R8" s="777">
        <f>CEITEC!G8+CŘS!G8+SKM!G8+SUKB!G8+UCT!G8+SPSSN!G8+CTT!G8+ÚVT!G8+CJV!G8+CZS!G8+RMU!G8</f>
        <v>11870</v>
      </c>
      <c r="S8" s="780">
        <f>CEITEC!H8+CŘS!H8+SKM!H8+SUKB!H8+UCT!H8+SPSSN!H8+CTT!H8+ÚVT!H8+CJV!H8+CZS!H8+RMU!H8</f>
        <v>967</v>
      </c>
      <c r="T8" s="779">
        <f>CEITEC!I8+CŘS!I8+SKM!I8+SUKB!I8+UCT!I8+SPSSN!I8+CTT!I8+ÚVT!I8+CJV!I8+CZS!I8+RMU!I8</f>
        <v>0</v>
      </c>
      <c r="U8" s="779">
        <f>CEITEC!J8+CŘS!J8+SKM!J8+SUKB!J8+UCT!J8+SPSSN!J8+CTT!J8+ÚVT!J8+CJV!J8+CZS!J8+RMU!J8</f>
        <v>0</v>
      </c>
      <c r="V8" s="779">
        <f>CEITEC!K8+CŘS!K8+SKM!K8+SUKB!K8+UCT!K8+SPSSN!K8+CTT!K8+ÚVT!K8+CJV!K8+CZS!K8+RMU!K8</f>
        <v>0</v>
      </c>
      <c r="W8" s="779">
        <f>CEITEC!L8+CŘS!L8+SKM!L8+SUKB!L8+UCT!L8+SPSSN!L8+CTT!L8+ÚVT!L8+CJV!L8+CZS!L8+RMU!L8</f>
        <v>0</v>
      </c>
      <c r="X8" s="779">
        <f>CEITEC!M8+CŘS!M8+SKM!M8+SUKB!M8+UCT!M8+SPSSN!M8+CTT!M8+ÚVT!M8+CJV!M8+CZS!M8+RMU!M8</f>
        <v>0</v>
      </c>
      <c r="Y8" s="780">
        <f>CEITEC!N8+CŘS!N8+SKM!N8+SUKB!N8+UCT!N8+SPSSN!N8+CTT!N8+ÚVT!N8+CJV!N8+CZS!N8+RMU!N8</f>
        <v>0</v>
      </c>
      <c r="Z8" s="1437">
        <f>ostatni!S8</f>
        <v>20201.520369999998</v>
      </c>
      <c r="AA8" s="153"/>
      <c r="AB8" s="958"/>
    </row>
    <row r="9" spans="1:28" s="40" customFormat="1" ht="11.4" x14ac:dyDescent="0.2">
      <c r="A9" s="1372"/>
      <c r="B9" s="15"/>
      <c r="C9" s="15"/>
      <c r="D9" s="16" t="s">
        <v>19</v>
      </c>
      <c r="E9" s="17">
        <v>5</v>
      </c>
      <c r="F9" s="806">
        <f>CEITEC!F9</f>
        <v>15150</v>
      </c>
      <c r="G9" s="806">
        <f>CŘS!F9</f>
        <v>0</v>
      </c>
      <c r="H9" s="780">
        <f>SKM!F9</f>
        <v>20891</v>
      </c>
      <c r="I9" s="799">
        <f>SUKB!F9</f>
        <v>17128</v>
      </c>
      <c r="J9" s="799">
        <f>UCT!F9</f>
        <v>1480</v>
      </c>
      <c r="K9" s="799">
        <f>SPSSN!F9</f>
        <v>431</v>
      </c>
      <c r="L9" s="799">
        <f>CTT!F9</f>
        <v>1838</v>
      </c>
      <c r="M9" s="799">
        <f>ÚVT!F9</f>
        <v>27593</v>
      </c>
      <c r="N9" s="799">
        <f>CJV!F9</f>
        <v>11830</v>
      </c>
      <c r="O9" s="799">
        <f>CZS!F9</f>
        <v>3737</v>
      </c>
      <c r="P9" s="780">
        <f>RMU!F9</f>
        <v>43787.724321777445</v>
      </c>
      <c r="Q9" s="1328">
        <f t="shared" si="4"/>
        <v>143865.72432177744</v>
      </c>
      <c r="R9" s="777">
        <f>CEITEC!G9+CŘS!G9+SKM!G9+SUKB!G9+UCT!G9+SPSSN!G9+CTT!G9+ÚVT!G9+CJV!G9+CZS!G9+RMU!G9</f>
        <v>122746.72432177744</v>
      </c>
      <c r="S9" s="780">
        <f>CEITEC!H9+CŘS!H9+SKM!H9+SUKB!H9+UCT!H9+SPSSN!H9+CTT!H9+ÚVT!H9+CJV!H9+CZS!H9+RMU!H9</f>
        <v>18881</v>
      </c>
      <c r="T9" s="779">
        <f>CEITEC!I9+CŘS!I9+SKM!I9+SUKB!I9+UCT!I9+SPSSN!I9+CTT!I9+ÚVT!I9+CJV!I9+CZS!I9+RMU!I9</f>
        <v>42</v>
      </c>
      <c r="U9" s="779">
        <f>CEITEC!J9+CŘS!J9+SKM!J9+SUKB!J9+UCT!J9+SPSSN!J9+CTT!J9+ÚVT!J9+CJV!J9+CZS!J9+RMU!J9</f>
        <v>2196</v>
      </c>
      <c r="V9" s="779">
        <f>CEITEC!K9+CŘS!K9+SKM!K9+SUKB!K9+UCT!K9+SPSSN!K9+CTT!K9+ÚVT!K9+CJV!K9+CZS!K9+RMU!K9</f>
        <v>0</v>
      </c>
      <c r="W9" s="779">
        <f>CEITEC!L9+CŘS!L9+SKM!L9+SUKB!L9+UCT!L9+SPSSN!L9+CTT!L9+ÚVT!L9+CJV!L9+CZS!L9+RMU!L9</f>
        <v>0</v>
      </c>
      <c r="X9" s="779">
        <f>CEITEC!M9+CŘS!M9+SKM!M9+SUKB!M9+UCT!M9+SPSSN!M9+CTT!M9+ÚVT!M9+CJV!M9+CZS!M9+RMU!M9</f>
        <v>0</v>
      </c>
      <c r="Y9" s="780">
        <f>CEITEC!N9+CŘS!N9+SKM!N9+SUKB!N9+UCT!N9+SPSSN!N9+CTT!N9+ÚVT!N9+CJV!N9+CZS!N9+RMU!N9</f>
        <v>0</v>
      </c>
      <c r="Z9" s="1437">
        <f>ostatni!S9</f>
        <v>143821.34987999999</v>
      </c>
      <c r="AA9" s="153"/>
      <c r="AB9" s="958"/>
    </row>
    <row r="10" spans="1:28" s="40" customFormat="1" ht="11.4" x14ac:dyDescent="0.2">
      <c r="A10" s="1372"/>
      <c r="B10" s="15"/>
      <c r="C10" s="15"/>
      <c r="D10" s="16" t="s">
        <v>20</v>
      </c>
      <c r="E10" s="17">
        <v>6</v>
      </c>
      <c r="F10" s="806">
        <f>CEITEC!F10</f>
        <v>26500</v>
      </c>
      <c r="G10" s="806">
        <f>CŘS!F10</f>
        <v>0</v>
      </c>
      <c r="H10" s="780">
        <f>SKM!F10</f>
        <v>25563</v>
      </c>
      <c r="I10" s="799">
        <f>SUKB!F10</f>
        <v>0</v>
      </c>
      <c r="J10" s="799">
        <f>UCT!F10</f>
        <v>1700</v>
      </c>
      <c r="K10" s="799">
        <f>SPSSN!F10</f>
        <v>400</v>
      </c>
      <c r="L10" s="799">
        <f>CTT!F10</f>
        <v>110</v>
      </c>
      <c r="M10" s="799">
        <f>ÚVT!F10</f>
        <v>4200</v>
      </c>
      <c r="N10" s="799">
        <f>CJV!F10</f>
        <v>200</v>
      </c>
      <c r="O10" s="799">
        <f>CZS!F10</f>
        <v>230</v>
      </c>
      <c r="P10" s="780">
        <f>RMU!F10</f>
        <v>4298</v>
      </c>
      <c r="Q10" s="1328">
        <f t="shared" si="4"/>
        <v>63201</v>
      </c>
      <c r="R10" s="777">
        <f>CEITEC!G10+CŘS!G10+SKM!G10+SUKB!G10+UCT!G10+SPSSN!G10+CTT!G10+ÚVT!G10+CJV!G10+CZS!G10+RMU!G10</f>
        <v>57638</v>
      </c>
      <c r="S10" s="780">
        <f>CEITEC!H10+CŘS!H10+SKM!H10+SUKB!H10+UCT!H10+SPSSN!H10+CTT!H10+ÚVT!H10+CJV!H10+CZS!H10+RMU!H10</f>
        <v>5563</v>
      </c>
      <c r="T10" s="779">
        <f>CEITEC!I10+CŘS!I10+SKM!I10+SUKB!I10+UCT!I10+SPSSN!I10+CTT!I10+ÚVT!I10+CJV!I10+CZS!I10+RMU!I10</f>
        <v>0</v>
      </c>
      <c r="U10" s="779">
        <f>CEITEC!J10+CŘS!J10+SKM!J10+SUKB!J10+UCT!J10+SPSSN!J10+CTT!J10+ÚVT!J10+CJV!J10+CZS!J10+RMU!J10</f>
        <v>0</v>
      </c>
      <c r="V10" s="779">
        <f>CEITEC!K10+CŘS!K10+SKM!K10+SUKB!K10+UCT!K10+SPSSN!K10+CTT!K10+ÚVT!K10+CJV!K10+CZS!K10+RMU!K10</f>
        <v>0</v>
      </c>
      <c r="W10" s="779">
        <f>CEITEC!L10+CŘS!L10+SKM!L10+SUKB!L10+UCT!L10+SPSSN!L10+CTT!L10+ÚVT!L10+CJV!L10+CZS!L10+RMU!L10</f>
        <v>0</v>
      </c>
      <c r="X10" s="779">
        <f>CEITEC!M10+CŘS!M10+SKM!M10+SUKB!M10+UCT!M10+SPSSN!M10+CTT!M10+ÚVT!M10+CJV!M10+CZS!M10+RMU!M10</f>
        <v>0</v>
      </c>
      <c r="Y10" s="780">
        <f>CEITEC!N10+CŘS!N10+SKM!N10+SUKB!N10+UCT!N10+SPSSN!N10+CTT!N10+ÚVT!N10+CJV!N10+CZS!N10+RMU!N10</f>
        <v>0</v>
      </c>
      <c r="Z10" s="1437">
        <f>ostatni!S10</f>
        <v>52475.539780000006</v>
      </c>
      <c r="AA10" s="153"/>
      <c r="AB10" s="958"/>
    </row>
    <row r="11" spans="1:28" s="40" customFormat="1" ht="11.4" x14ac:dyDescent="0.2">
      <c r="A11" s="1372"/>
      <c r="B11" s="15"/>
      <c r="C11" s="15"/>
      <c r="D11" s="16" t="s">
        <v>21</v>
      </c>
      <c r="E11" s="17">
        <v>7</v>
      </c>
      <c r="F11" s="806">
        <f>CEITEC!F11</f>
        <v>8000</v>
      </c>
      <c r="G11" s="806">
        <f>CŘS!F11</f>
        <v>0</v>
      </c>
      <c r="H11" s="780">
        <f>SKM!F11</f>
        <v>8053</v>
      </c>
      <c r="I11" s="799">
        <f>SUKB!F11</f>
        <v>4</v>
      </c>
      <c r="J11" s="799">
        <f>UCT!F11</f>
        <v>1500</v>
      </c>
      <c r="K11" s="799">
        <f>SPSSN!F11</f>
        <v>300</v>
      </c>
      <c r="L11" s="799">
        <f>CTT!F11</f>
        <v>120</v>
      </c>
      <c r="M11" s="799">
        <f>ÚVT!F11</f>
        <v>3800</v>
      </c>
      <c r="N11" s="799">
        <f>CJV!F11</f>
        <v>50</v>
      </c>
      <c r="O11" s="799">
        <f>CZS!F11</f>
        <v>200</v>
      </c>
      <c r="P11" s="780">
        <f>RMU!F11</f>
        <v>11615</v>
      </c>
      <c r="Q11" s="1328">
        <f t="shared" si="4"/>
        <v>33642</v>
      </c>
      <c r="R11" s="777">
        <f>CEITEC!G11+CŘS!G11+SKM!G11+SUKB!G11+UCT!G11+SPSSN!G11+CTT!G11+ÚVT!G11+CJV!G11+CZS!G11+RMU!G11</f>
        <v>23392</v>
      </c>
      <c r="S11" s="780">
        <f>CEITEC!H11+CŘS!H11+SKM!H11+SUKB!H11+UCT!H11+SPSSN!H11+CTT!H11+ÚVT!H11+CJV!H11+CZS!H11+RMU!H11</f>
        <v>10250</v>
      </c>
      <c r="T11" s="779">
        <f>CEITEC!I11+CŘS!I11+SKM!I11+SUKB!I11+UCT!I11+SPSSN!I11+CTT!I11+ÚVT!I11+CJV!I11+CZS!I11+RMU!I11</f>
        <v>0</v>
      </c>
      <c r="U11" s="779">
        <f>CEITEC!J11+CŘS!J11+SKM!J11+SUKB!J11+UCT!J11+SPSSN!J11+CTT!J11+ÚVT!J11+CJV!J11+CZS!J11+RMU!J11</f>
        <v>0</v>
      </c>
      <c r="V11" s="779">
        <f>CEITEC!K11+CŘS!K11+SKM!K11+SUKB!K11+UCT!K11+SPSSN!K11+CTT!K11+ÚVT!K11+CJV!K11+CZS!K11+RMU!K11</f>
        <v>0</v>
      </c>
      <c r="W11" s="779">
        <f>CEITEC!L11+CŘS!L11+SKM!L11+SUKB!L11+UCT!L11+SPSSN!L11+CTT!L11+ÚVT!L11+CJV!L11+CZS!L11+RMU!L11</f>
        <v>0</v>
      </c>
      <c r="X11" s="779">
        <f>CEITEC!M11+CŘS!M11+SKM!M11+SUKB!M11+UCT!M11+SPSSN!M11+CTT!M11+ÚVT!M11+CJV!M11+CZS!M11+RMU!M11</f>
        <v>0</v>
      </c>
      <c r="Y11" s="780">
        <f>CEITEC!N11+CŘS!N11+SKM!N11+SUKB!N11+UCT!N11+SPSSN!N11+CTT!N11+ÚVT!N11+CJV!N11+CZS!N11+RMU!N11</f>
        <v>0</v>
      </c>
      <c r="Z11" s="1437">
        <f>ostatni!S11</f>
        <v>19965.219389999998</v>
      </c>
      <c r="AA11" s="153"/>
      <c r="AB11" s="958"/>
    </row>
    <row r="12" spans="1:28" s="40" customFormat="1" ht="11.4" x14ac:dyDescent="0.2">
      <c r="A12" s="1372"/>
      <c r="B12" s="15"/>
      <c r="C12" s="15"/>
      <c r="D12" s="16" t="s">
        <v>22</v>
      </c>
      <c r="E12" s="17">
        <v>8</v>
      </c>
      <c r="F12" s="806">
        <f>CEITEC!F12</f>
        <v>11000</v>
      </c>
      <c r="G12" s="806">
        <f>CŘS!F12</f>
        <v>0</v>
      </c>
      <c r="H12" s="780">
        <f>SKM!F12</f>
        <v>15294</v>
      </c>
      <c r="I12" s="799">
        <f>SUKB!F12</f>
        <v>580</v>
      </c>
      <c r="J12" s="799">
        <f>UCT!F12</f>
        <v>320</v>
      </c>
      <c r="K12" s="799">
        <f>SPSSN!F12</f>
        <v>300</v>
      </c>
      <c r="L12" s="799">
        <f>CTT!F12</f>
        <v>120</v>
      </c>
      <c r="M12" s="799">
        <f>ÚVT!F12</f>
        <v>4550</v>
      </c>
      <c r="N12" s="799">
        <f>CJV!F12</f>
        <v>350</v>
      </c>
      <c r="O12" s="799">
        <f>CZS!F12</f>
        <v>300</v>
      </c>
      <c r="P12" s="780">
        <f>RMU!F12</f>
        <v>10935.370999999999</v>
      </c>
      <c r="Q12" s="1328">
        <f t="shared" si="4"/>
        <v>43749.370999999999</v>
      </c>
      <c r="R12" s="777">
        <f>CEITEC!G12+CŘS!G12+SKM!G12+SUKB!G12+UCT!G12+SPSSN!G12+CTT!G12+ÚVT!G12+CJV!G12+CZS!G12+RMU!G12</f>
        <v>42362.370999999999</v>
      </c>
      <c r="S12" s="780">
        <f>CEITEC!H12+CŘS!H12+SKM!H12+SUKB!H12+UCT!H12+SPSSN!H12+CTT!H12+ÚVT!H12+CJV!H12+CZS!H12+RMU!H12</f>
        <v>1387</v>
      </c>
      <c r="T12" s="779">
        <f>CEITEC!I12+CŘS!I12+SKM!I12+SUKB!I12+UCT!I12+SPSSN!I12+CTT!I12+ÚVT!I12+CJV!I12+CZS!I12+RMU!I12</f>
        <v>0</v>
      </c>
      <c r="U12" s="779">
        <f>CEITEC!J12+CŘS!J12+SKM!J12+SUKB!J12+UCT!J12+SPSSN!J12+CTT!J12+ÚVT!J12+CJV!J12+CZS!J12+RMU!J12</f>
        <v>0</v>
      </c>
      <c r="V12" s="779">
        <f>CEITEC!K12+CŘS!K12+SKM!K12+SUKB!K12+UCT!K12+SPSSN!K12+CTT!K12+ÚVT!K12+CJV!K12+CZS!K12+RMU!K12</f>
        <v>0</v>
      </c>
      <c r="W12" s="779">
        <f>CEITEC!L12+CŘS!L12+SKM!L12+SUKB!L12+UCT!L12+SPSSN!L12+CTT!L12+ÚVT!L12+CJV!L12+CZS!L12+RMU!L12</f>
        <v>0</v>
      </c>
      <c r="X12" s="779">
        <f>CEITEC!M12+CŘS!M12+SKM!M12+SUKB!M12+UCT!M12+SPSSN!M12+CTT!M12+ÚVT!M12+CJV!M12+CZS!M12+RMU!M12</f>
        <v>0</v>
      </c>
      <c r="Y12" s="780">
        <f>CEITEC!N12+CŘS!N12+SKM!N12+SUKB!N12+UCT!N12+SPSSN!N12+CTT!N12+ÚVT!N12+CJV!N12+CZS!N12+RMU!N12</f>
        <v>0</v>
      </c>
      <c r="Z12" s="1437">
        <f>ostatni!S12</f>
        <v>52751.562810000003</v>
      </c>
      <c r="AA12" s="153"/>
      <c r="AB12" s="958"/>
    </row>
    <row r="13" spans="1:28" s="40" customFormat="1" ht="11.4" x14ac:dyDescent="0.2">
      <c r="A13" s="1372"/>
      <c r="B13" s="15"/>
      <c r="C13" s="15"/>
      <c r="D13" s="16" t="s">
        <v>23</v>
      </c>
      <c r="E13" s="17">
        <v>9</v>
      </c>
      <c r="F13" s="806">
        <f>CEITEC!F13</f>
        <v>5000</v>
      </c>
      <c r="G13" s="806">
        <f>CŘS!F13</f>
        <v>0</v>
      </c>
      <c r="H13" s="780">
        <f>SKM!F13</f>
        <v>21020</v>
      </c>
      <c r="I13" s="799">
        <f>SUKB!F13</f>
        <v>40</v>
      </c>
      <c r="J13" s="799">
        <f>UCT!F13</f>
        <v>350</v>
      </c>
      <c r="K13" s="799">
        <f>SPSSN!F13</f>
        <v>2500</v>
      </c>
      <c r="L13" s="799">
        <f>CTT!F13</f>
        <v>950</v>
      </c>
      <c r="M13" s="799">
        <f>ÚVT!F13</f>
        <v>40080</v>
      </c>
      <c r="N13" s="799">
        <f>CJV!F13</f>
        <v>900</v>
      </c>
      <c r="O13" s="799">
        <f>CZS!F13</f>
        <v>1330</v>
      </c>
      <c r="P13" s="780">
        <f>RMU!F13</f>
        <v>57433.734200000006</v>
      </c>
      <c r="Q13" s="1328">
        <f t="shared" si="4"/>
        <v>129603.73420000001</v>
      </c>
      <c r="R13" s="777">
        <f>CEITEC!G13+CŘS!G13+SKM!G13+SUKB!G13+UCT!G13+SPSSN!G13+CTT!G13+ÚVT!G13+CJV!G13+CZS!G13+RMU!G13</f>
        <v>105653.73420000001</v>
      </c>
      <c r="S13" s="780">
        <f>CEITEC!H13+CŘS!H13+SKM!H13+SUKB!H13+UCT!H13+SPSSN!H13+CTT!H13+ÚVT!H13+CJV!H13+CZS!H13+RMU!H13</f>
        <v>7624</v>
      </c>
      <c r="T13" s="779">
        <f>CEITEC!I13+CŘS!I13+SKM!I13+SUKB!I13+UCT!I13+SPSSN!I13+CTT!I13+ÚVT!I13+CJV!I13+CZS!I13+RMU!I13</f>
        <v>16326</v>
      </c>
      <c r="U13" s="779">
        <f>CEITEC!J13+CŘS!J13+SKM!J13+SUKB!J13+UCT!J13+SPSSN!J13+CTT!J13+ÚVT!J13+CJV!J13+CZS!J13+RMU!J13</f>
        <v>0</v>
      </c>
      <c r="V13" s="779">
        <f>CEITEC!K13+CŘS!K13+SKM!K13+SUKB!K13+UCT!K13+SPSSN!K13+CTT!K13+ÚVT!K13+CJV!K13+CZS!K13+RMU!K13</f>
        <v>0</v>
      </c>
      <c r="W13" s="779">
        <f>CEITEC!L13+CŘS!L13+SKM!L13+SUKB!L13+UCT!L13+SPSSN!L13+CTT!L13+ÚVT!L13+CJV!L13+CZS!L13+RMU!L13</f>
        <v>0</v>
      </c>
      <c r="X13" s="779">
        <f>CEITEC!M13+CŘS!M13+SKM!M13+SUKB!M13+UCT!M13+SPSSN!M13+CTT!M13+ÚVT!M13+CJV!M13+CZS!M13+RMU!M13</f>
        <v>0</v>
      </c>
      <c r="Y13" s="780">
        <f>CEITEC!N13+CŘS!N13+SKM!N13+SUKB!N13+UCT!N13+SPSSN!N13+CTT!N13+ÚVT!N13+CJV!N13+CZS!N13+RMU!N13</f>
        <v>0</v>
      </c>
      <c r="Z13" s="1437">
        <f>ostatni!S13</f>
        <v>106584.86992999999</v>
      </c>
      <c r="AA13" s="153"/>
      <c r="AB13" s="958"/>
    </row>
    <row r="14" spans="1:28" s="40" customFormat="1" ht="11.4" x14ac:dyDescent="0.2">
      <c r="A14" s="1372"/>
      <c r="B14" s="15"/>
      <c r="C14" s="15"/>
      <c r="D14" s="16" t="s">
        <v>24</v>
      </c>
      <c r="E14" s="17">
        <v>10</v>
      </c>
      <c r="F14" s="806">
        <f>CEITEC!F14</f>
        <v>500</v>
      </c>
      <c r="G14" s="806">
        <f>CŘS!F14</f>
        <v>0</v>
      </c>
      <c r="H14" s="780">
        <f>SKM!F14</f>
        <v>65</v>
      </c>
      <c r="I14" s="799">
        <f>SUKB!F14</f>
        <v>20</v>
      </c>
      <c r="J14" s="799">
        <f>UCT!F14</f>
        <v>50</v>
      </c>
      <c r="K14" s="799">
        <f>SPSSN!F14</f>
        <v>100</v>
      </c>
      <c r="L14" s="799">
        <f>CTT!F14</f>
        <v>100</v>
      </c>
      <c r="M14" s="799">
        <f>ÚVT!F14</f>
        <v>1212.99101</v>
      </c>
      <c r="N14" s="799">
        <f>CJV!F14</f>
        <v>100</v>
      </c>
      <c r="O14" s="799">
        <f>CZS!F14</f>
        <v>100</v>
      </c>
      <c r="P14" s="780">
        <f>RMU!F14</f>
        <v>2833</v>
      </c>
      <c r="Q14" s="1328">
        <f t="shared" si="4"/>
        <v>5080.9910099999997</v>
      </c>
      <c r="R14" s="777">
        <f>CEITEC!G14+CŘS!G14+SKM!G14+SUKB!G14+UCT!G14+SPSSN!G14+CTT!G14+ÚVT!G14+CJV!G14+CZS!G14+RMU!G14</f>
        <v>4342</v>
      </c>
      <c r="S14" s="780">
        <f>CEITEC!H14+CŘS!H14+SKM!H14+SUKB!H14+UCT!H14+SPSSN!H14+CTT!H14+ÚVT!H14+CJV!H14+CZS!H14+RMU!H14</f>
        <v>203</v>
      </c>
      <c r="T14" s="779">
        <f>CEITEC!I14+CŘS!I14+SKM!I14+SUKB!I14+UCT!I14+SPSSN!I14+CTT!I14+ÚVT!I14+CJV!I14+CZS!I14+RMU!I14</f>
        <v>535.99100999999996</v>
      </c>
      <c r="U14" s="779">
        <f>CEITEC!J14+CŘS!J14+SKM!J14+SUKB!J14+UCT!J14+SPSSN!J14+CTT!J14+ÚVT!J14+CJV!J14+CZS!J14+RMU!J14</f>
        <v>0</v>
      </c>
      <c r="V14" s="779">
        <f>CEITEC!K14+CŘS!K14+SKM!K14+SUKB!K14+UCT!K14+SPSSN!K14+CTT!K14+ÚVT!K14+CJV!K14+CZS!K14+RMU!K14</f>
        <v>0</v>
      </c>
      <c r="W14" s="779">
        <f>CEITEC!L14+CŘS!L14+SKM!L14+SUKB!L14+UCT!L14+SPSSN!L14+CTT!L14+ÚVT!L14+CJV!L14+CZS!L14+RMU!L14</f>
        <v>0</v>
      </c>
      <c r="X14" s="779">
        <f>CEITEC!M14+CŘS!M14+SKM!M14+SUKB!M14+UCT!M14+SPSSN!M14+CTT!M14+ÚVT!M14+CJV!M14+CZS!M14+RMU!M14</f>
        <v>0</v>
      </c>
      <c r="Y14" s="780">
        <f>CEITEC!N14+CŘS!N14+SKM!N14+SUKB!N14+UCT!N14+SPSSN!N14+CTT!N14+ÚVT!N14+CJV!N14+CZS!N14+RMU!N14</f>
        <v>0</v>
      </c>
      <c r="Z14" s="1437">
        <f>ostatni!S14</f>
        <v>1414.2489399999999</v>
      </c>
      <c r="AA14" s="153"/>
      <c r="AB14" s="958"/>
    </row>
    <row r="15" spans="1:28" s="40" customFormat="1" ht="11.4" x14ac:dyDescent="0.2">
      <c r="A15" s="1372"/>
      <c r="B15" s="15"/>
      <c r="C15" s="15"/>
      <c r="D15" s="16" t="s">
        <v>25</v>
      </c>
      <c r="E15" s="17">
        <v>11</v>
      </c>
      <c r="F15" s="806">
        <f>CEITEC!F15</f>
        <v>206221</v>
      </c>
      <c r="G15" s="806">
        <f>CŘS!F15</f>
        <v>0</v>
      </c>
      <c r="H15" s="780">
        <f>SKM!F15</f>
        <v>11270</v>
      </c>
      <c r="I15" s="799">
        <f>SUKB!F15</f>
        <v>73000</v>
      </c>
      <c r="J15" s="799">
        <f>UCT!F15</f>
        <v>2000</v>
      </c>
      <c r="K15" s="799">
        <f>SPSSN!F15</f>
        <v>50</v>
      </c>
      <c r="L15" s="799">
        <f>CTT!F15</f>
        <v>1055</v>
      </c>
      <c r="M15" s="799">
        <f>ÚVT!F15</f>
        <v>65118</v>
      </c>
      <c r="N15" s="799">
        <f>CJV!F15</f>
        <v>0</v>
      </c>
      <c r="O15" s="799">
        <f>CZS!F15</f>
        <v>120</v>
      </c>
      <c r="P15" s="780">
        <f>RMU!F15</f>
        <v>9000</v>
      </c>
      <c r="Q15" s="1328">
        <f t="shared" si="4"/>
        <v>367834</v>
      </c>
      <c r="R15" s="777">
        <f>CEITEC!G15+CŘS!G15+SKM!G15+SUKB!G15+UCT!G15+SPSSN!G15+CTT!G15+ÚVT!G15+CJV!G15+CZS!G15+RMU!G15</f>
        <v>367834</v>
      </c>
      <c r="S15" s="780">
        <f>CEITEC!H15+CŘS!H15+SKM!H15+SUKB!H15+UCT!H15+SPSSN!H15+CTT!H15+ÚVT!H15+CJV!H15+CZS!H15+RMU!H15</f>
        <v>0</v>
      </c>
      <c r="T15" s="779">
        <f>CEITEC!I15+CŘS!I15+SKM!I15+SUKB!I15+UCT!I15+SPSSN!I15+CTT!I15+ÚVT!I15+CJV!I15+CZS!I15+RMU!I15</f>
        <v>0</v>
      </c>
      <c r="U15" s="779">
        <f>CEITEC!J15+CŘS!J15+SKM!J15+SUKB!J15+UCT!J15+SPSSN!J15+CTT!J15+ÚVT!J15+CJV!J15+CZS!J15+RMU!J15</f>
        <v>0</v>
      </c>
      <c r="V15" s="779">
        <f>CEITEC!K15+CŘS!K15+SKM!K15+SUKB!K15+UCT!K15+SPSSN!K15+CTT!K15+ÚVT!K15+CJV!K15+CZS!K15+RMU!K15</f>
        <v>0</v>
      </c>
      <c r="W15" s="779">
        <f>CEITEC!L15+CŘS!L15+SKM!L15+SUKB!L15+UCT!L15+SPSSN!L15+CTT!L15+ÚVT!L15+CJV!L15+CZS!L15+RMU!L15</f>
        <v>0</v>
      </c>
      <c r="X15" s="779">
        <f>CEITEC!M15+CŘS!M15+SKM!M15+SUKB!M15+UCT!M15+SPSSN!M15+CTT!M15+ÚVT!M15+CJV!M15+CZS!M15+RMU!M15</f>
        <v>0</v>
      </c>
      <c r="Y15" s="780">
        <f>CEITEC!N15+CŘS!N15+SKM!N15+SUKB!N15+UCT!N15+SPSSN!N15+CTT!N15+ÚVT!N15+CJV!N15+CZS!N15+RMU!N15</f>
        <v>0</v>
      </c>
      <c r="Z15" s="1437">
        <f>ostatni!S15</f>
        <v>370136.53409999999</v>
      </c>
      <c r="AA15" s="153"/>
      <c r="AB15" s="958"/>
    </row>
    <row r="16" spans="1:28" s="40" customFormat="1" ht="11.4" x14ac:dyDescent="0.2">
      <c r="A16" s="1372"/>
      <c r="B16" s="15"/>
      <c r="C16" s="15"/>
      <c r="D16" s="16" t="s">
        <v>26</v>
      </c>
      <c r="E16" s="17">
        <v>12</v>
      </c>
      <c r="F16" s="806">
        <f>CEITEC!F16</f>
        <v>3000</v>
      </c>
      <c r="G16" s="806">
        <f>CŘS!F16</f>
        <v>0</v>
      </c>
      <c r="H16" s="780">
        <f>SKM!F16</f>
        <v>0</v>
      </c>
      <c r="I16" s="799">
        <f>SUKB!F16</f>
        <v>0</v>
      </c>
      <c r="J16" s="799">
        <f>UCT!F16</f>
        <v>0</v>
      </c>
      <c r="K16" s="799">
        <f>SPSSN!F16</f>
        <v>0</v>
      </c>
      <c r="L16" s="799">
        <f>CTT!F16</f>
        <v>0</v>
      </c>
      <c r="M16" s="799">
        <f>ÚVT!F16</f>
        <v>200</v>
      </c>
      <c r="N16" s="799">
        <f>CJV!F16</f>
        <v>0</v>
      </c>
      <c r="O16" s="799">
        <f>CZS!F16</f>
        <v>3200</v>
      </c>
      <c r="P16" s="780">
        <f>RMU!F16</f>
        <v>89330</v>
      </c>
      <c r="Q16" s="1328">
        <f t="shared" si="4"/>
        <v>95730</v>
      </c>
      <c r="R16" s="777">
        <f>CEITEC!G16+CŘS!G16+SKM!G16+SUKB!G16+UCT!G16+SPSSN!G16+CTT!G16+ÚVT!G16+CJV!G16+CZS!G16+RMU!G16</f>
        <v>90924</v>
      </c>
      <c r="S16" s="780">
        <f>CEITEC!H16+CŘS!H16+SKM!H16+SUKB!H16+UCT!H16+SPSSN!H16+CTT!H16+ÚVT!H16+CJV!H16+CZS!H16+RMU!H16</f>
        <v>3806</v>
      </c>
      <c r="T16" s="779">
        <f>CEITEC!I16+CŘS!I16+SKM!I16+SUKB!I16+UCT!I16+SPSSN!I16+CTT!I16+ÚVT!I16+CJV!I16+CZS!I16+RMU!I16</f>
        <v>0</v>
      </c>
      <c r="U16" s="779">
        <f>CEITEC!J16+CŘS!J16+SKM!J16+SUKB!J16+UCT!J16+SPSSN!J16+CTT!J16+ÚVT!J16+CJV!J16+CZS!J16+RMU!J16</f>
        <v>0</v>
      </c>
      <c r="V16" s="779">
        <f>CEITEC!K16+CŘS!K16+SKM!K16+SUKB!K16+UCT!K16+SPSSN!K16+CTT!K16+ÚVT!K16+CJV!K16+CZS!K16+RMU!K16</f>
        <v>0</v>
      </c>
      <c r="W16" s="779">
        <f>CEITEC!L16+CŘS!L16+SKM!L16+SUKB!L16+UCT!L16+SPSSN!L16+CTT!L16+ÚVT!L16+CJV!L16+CZS!L16+RMU!L16</f>
        <v>0</v>
      </c>
      <c r="X16" s="779">
        <f>CEITEC!M16+CŘS!M16+SKM!M16+SUKB!M16+UCT!M16+SPSSN!M16+CTT!M16+ÚVT!M16+CJV!M16+CZS!M16+RMU!M16</f>
        <v>1000</v>
      </c>
      <c r="Y16" s="780">
        <f>CEITEC!N16+CŘS!N16+SKM!N16+SUKB!N16+UCT!N16+SPSSN!N16+CTT!N16+ÚVT!N16+CJV!N16+CZS!N16+RMU!N16</f>
        <v>0</v>
      </c>
      <c r="Z16" s="1437">
        <f>ostatni!S16</f>
        <v>93340.875669999994</v>
      </c>
      <c r="AA16" s="153"/>
      <c r="AB16" s="958"/>
    </row>
    <row r="17" spans="1:28" s="40" customFormat="1" ht="11.4" x14ac:dyDescent="0.2">
      <c r="A17" s="1372"/>
      <c r="B17" s="15"/>
      <c r="C17" s="15"/>
      <c r="D17" s="15" t="s">
        <v>27</v>
      </c>
      <c r="E17" s="656">
        <v>13</v>
      </c>
      <c r="F17" s="807">
        <f>CEITEC!F17</f>
        <v>25303</v>
      </c>
      <c r="G17" s="807">
        <f>CŘS!F17</f>
        <v>0</v>
      </c>
      <c r="H17" s="800">
        <f>SKM!F17</f>
        <v>1098</v>
      </c>
      <c r="I17" s="801">
        <f>SUKB!F17</f>
        <v>-55538</v>
      </c>
      <c r="J17" s="801">
        <f>UCT!F17</f>
        <v>930</v>
      </c>
      <c r="K17" s="801">
        <f>SPSSN!F17</f>
        <v>500</v>
      </c>
      <c r="L17" s="801">
        <f>CTT!F17</f>
        <v>910</v>
      </c>
      <c r="M17" s="801">
        <f>ÚVT!F17</f>
        <v>0</v>
      </c>
      <c r="N17" s="801">
        <f>CJV!F17</f>
        <v>100</v>
      </c>
      <c r="O17" s="801">
        <f>CZS!F17</f>
        <v>1400</v>
      </c>
      <c r="P17" s="800">
        <f>RMU!F17</f>
        <v>111989</v>
      </c>
      <c r="Q17" s="1445">
        <f t="shared" si="4"/>
        <v>86692</v>
      </c>
      <c r="R17" s="1442">
        <f>CEITEC!G17+CŘS!G17+SKM!G17+SUKB!G17+UCT!G17+SPSSN!G17+CTT!G17+ÚVT!G17+CJV!G17+CZS!G17+RMU!G17</f>
        <v>54498</v>
      </c>
      <c r="S17" s="800">
        <f>CEITEC!H17+CŘS!H17+SKM!H17+SUKB!H17+UCT!H17+SPSSN!H17+CTT!H17+ÚVT!H17+CJV!H17+CZS!H17+RMU!H17</f>
        <v>24253</v>
      </c>
      <c r="T17" s="802">
        <f>CEITEC!I17+CŘS!I17+SKM!I17+SUKB!I17+UCT!I17+SPSSN!I17+CTT!I17+ÚVT!I17+CJV!I17+CZS!I17+RMU!I17</f>
        <v>34</v>
      </c>
      <c r="U17" s="802">
        <f>CEITEC!J17+CŘS!J17+SKM!J17+SUKB!J17+UCT!J17+SPSSN!J17+CTT!J17+ÚVT!J17+CJV!J17+CZS!J17+RMU!J17</f>
        <v>0</v>
      </c>
      <c r="V17" s="802">
        <f>CEITEC!K17+CŘS!K17+SKM!K17+SUKB!K17+UCT!K17+SPSSN!K17+CTT!K17+ÚVT!K17+CJV!K17+CZS!K17+RMU!K17</f>
        <v>0</v>
      </c>
      <c r="W17" s="802">
        <f>CEITEC!L17+CŘS!L17+SKM!L17+SUKB!L17+UCT!L17+SPSSN!L17+CTT!L17+ÚVT!L17+CJV!L17+CZS!L17+RMU!L17</f>
        <v>7907</v>
      </c>
      <c r="X17" s="802">
        <f>CEITEC!M17+CŘS!M17+SKM!M17+SUKB!M17+UCT!M17+SPSSN!M17+CTT!M17+ÚVT!M17+CJV!M17+CZS!M17+RMU!M17</f>
        <v>0</v>
      </c>
      <c r="Y17" s="800">
        <f>CEITEC!N17+CŘS!N17+SKM!N17+SUKB!N17+UCT!N17+SPSSN!N17+CTT!N17+ÚVT!N17+CJV!N17+CZS!N17+RMU!N17</f>
        <v>0</v>
      </c>
      <c r="Z17" s="1438">
        <f>ostatni!S17</f>
        <v>411.79680999998527</v>
      </c>
      <c r="AA17" s="153"/>
      <c r="AB17" s="958"/>
    </row>
    <row r="18" spans="1:28" s="14" customFormat="1" ht="11.4" x14ac:dyDescent="0.2">
      <c r="A18" s="1300"/>
      <c r="B18" s="1301" t="s">
        <v>28</v>
      </c>
      <c r="C18" s="1301"/>
      <c r="D18" s="1301"/>
      <c r="E18" s="1302">
        <v>14</v>
      </c>
      <c r="F18" s="1432">
        <f>CEITEC!F18</f>
        <v>0</v>
      </c>
      <c r="G18" s="1432">
        <f>CŘS!F18</f>
        <v>0</v>
      </c>
      <c r="H18" s="1303">
        <f>SKM!F18</f>
        <v>0</v>
      </c>
      <c r="I18" s="1318">
        <f>SUKB!F18</f>
        <v>0</v>
      </c>
      <c r="J18" s="1318">
        <f>UCT!F18</f>
        <v>0</v>
      </c>
      <c r="K18" s="1318">
        <f>SPSSN!F18</f>
        <v>0</v>
      </c>
      <c r="L18" s="1318">
        <f>CTT!F18</f>
        <v>0</v>
      </c>
      <c r="M18" s="1318">
        <f>ÚVT!F18</f>
        <v>0</v>
      </c>
      <c r="N18" s="1318">
        <f>CJV!F18</f>
        <v>0</v>
      </c>
      <c r="O18" s="1318">
        <f>CZS!F18</f>
        <v>0</v>
      </c>
      <c r="P18" s="1303">
        <f>RMU!F18</f>
        <v>0</v>
      </c>
      <c r="Q18" s="1331">
        <f t="shared" si="4"/>
        <v>0</v>
      </c>
      <c r="R18" s="1304">
        <f>CEITEC!G18+CŘS!G18+SKM!G18+SUKB!G18+UCT!G18+SPSSN!G18+CTT!G18+ÚVT!G18+CJV!G18+CZS!G18+RMU!G18</f>
        <v>0</v>
      </c>
      <c r="S18" s="1303">
        <f>CEITEC!H18+CŘS!H18+SKM!H18+SUKB!H18+UCT!H18+SPSSN!H18+CTT!H18+ÚVT!H18+CJV!H18+CZS!H18+RMU!H18</f>
        <v>0</v>
      </c>
      <c r="T18" s="1306">
        <f>CEITEC!I18+CŘS!I18+SKM!I18+SUKB!I18+UCT!I18+SPSSN!I18+CTT!I18+ÚVT!I18+CJV!I18+CZS!I18+RMU!I18</f>
        <v>0</v>
      </c>
      <c r="U18" s="1306">
        <f>CEITEC!J18+CŘS!J18+SKM!J18+SUKB!J18+UCT!J18+SPSSN!J18+CTT!J18+ÚVT!J18+CJV!J18+CZS!J18+RMU!J18</f>
        <v>0</v>
      </c>
      <c r="V18" s="1306">
        <f>CEITEC!K18+CŘS!K18+SKM!K18+SUKB!K18+UCT!K18+SPSSN!K18+CTT!K18+ÚVT!K18+CJV!K18+CZS!K18+RMU!K18</f>
        <v>0</v>
      </c>
      <c r="W18" s="1306">
        <f>CEITEC!L18+CŘS!L18+SKM!L18+SUKB!L18+UCT!L18+SPSSN!L18+CTT!L18+ÚVT!L18+CJV!L18+CZS!L18+RMU!L18</f>
        <v>0</v>
      </c>
      <c r="X18" s="1306">
        <f>CEITEC!M18+CŘS!M18+SKM!M18+SUKB!M18+UCT!M18+SPSSN!M18+CTT!M18+ÚVT!M18+CJV!M18+CZS!M18+RMU!M18</f>
        <v>0</v>
      </c>
      <c r="Y18" s="1303">
        <f>CEITEC!N18+CŘS!N18+SKM!N18+SUKB!N18+UCT!N18+SPSSN!N18+CTT!N18+ÚVT!N18+CJV!N18+CZS!N18+RMU!N18</f>
        <v>0</v>
      </c>
      <c r="Z18" s="1404">
        <f>ostatni!S18</f>
        <v>0</v>
      </c>
      <c r="AA18" s="153"/>
      <c r="AB18" s="765"/>
    </row>
    <row r="19" spans="1:28" s="14" customFormat="1" ht="11.4" x14ac:dyDescent="0.2">
      <c r="A19" s="1300"/>
      <c r="B19" s="18" t="s">
        <v>30</v>
      </c>
      <c r="C19" s="16"/>
      <c r="D19" s="16"/>
      <c r="E19" s="17">
        <v>15</v>
      </c>
      <c r="F19" s="766">
        <f>CEITEC!F19</f>
        <v>0</v>
      </c>
      <c r="G19" s="766">
        <f>CŘS!F19</f>
        <v>0</v>
      </c>
      <c r="H19" s="767">
        <f>SKM!F19</f>
        <v>0</v>
      </c>
      <c r="I19" s="613">
        <f>SUKB!F19</f>
        <v>0</v>
      </c>
      <c r="J19" s="613">
        <f>UCT!F19</f>
        <v>0</v>
      </c>
      <c r="K19" s="613">
        <f>SPSSN!F19</f>
        <v>0</v>
      </c>
      <c r="L19" s="613">
        <f>CTT!F19</f>
        <v>0</v>
      </c>
      <c r="M19" s="613">
        <f>ÚVT!F19</f>
        <v>0</v>
      </c>
      <c r="N19" s="613">
        <f>CJV!F19</f>
        <v>0</v>
      </c>
      <c r="O19" s="613">
        <f>CZS!F19</f>
        <v>815</v>
      </c>
      <c r="P19" s="767">
        <f>RMU!F19</f>
        <v>0</v>
      </c>
      <c r="Q19" s="1446">
        <f t="shared" si="4"/>
        <v>815</v>
      </c>
      <c r="R19" s="770">
        <f>CEITEC!G19+CŘS!G19+SKM!G19+SUKB!G19+UCT!G19+SPSSN!G19+CTT!G19+ÚVT!G19+CJV!G19+CZS!G19+RMU!G19</f>
        <v>815</v>
      </c>
      <c r="S19" s="767">
        <f>CEITEC!H19+CŘS!H19+SKM!H19+SUKB!H19+UCT!H19+SPSSN!H19+CTT!H19+ÚVT!H19+CJV!H19+CZS!H19+RMU!H19</f>
        <v>0</v>
      </c>
      <c r="T19" s="771">
        <f>CEITEC!I19+CŘS!I19+SKM!I19+SUKB!I19+UCT!I19+SPSSN!I19+CTT!I19+ÚVT!I19+CJV!I19+CZS!I19+RMU!I19</f>
        <v>0</v>
      </c>
      <c r="U19" s="771">
        <f>CEITEC!J19+CŘS!J19+SKM!J19+SUKB!J19+UCT!J19+SPSSN!J19+CTT!J19+ÚVT!J19+CJV!J19+CZS!J19+RMU!J19</f>
        <v>0</v>
      </c>
      <c r="V19" s="771">
        <f>CEITEC!K19+CŘS!K19+SKM!K19+SUKB!K19+UCT!K19+SPSSN!K19+CTT!K19+ÚVT!K19+CJV!K19+CZS!K19+RMU!K19</f>
        <v>0</v>
      </c>
      <c r="W19" s="771">
        <f>CEITEC!L19+CŘS!L19+SKM!L19+SUKB!L19+UCT!L19+SPSSN!L19+CTT!L19+ÚVT!L19+CJV!L19+CZS!L19+RMU!L19</f>
        <v>0</v>
      </c>
      <c r="X19" s="771">
        <f>CEITEC!M19+CŘS!M19+SKM!M19+SUKB!M19+UCT!M19+SPSSN!M19+CTT!M19+ÚVT!M19+CJV!M19+CZS!M19+RMU!M19</f>
        <v>0</v>
      </c>
      <c r="Y19" s="767">
        <f>CEITEC!N19+CŘS!N19+SKM!N19+SUKB!N19+UCT!N19+SPSSN!N19+CTT!N19+ÚVT!N19+CJV!N19+CZS!N19+RMU!N19</f>
        <v>0</v>
      </c>
      <c r="Z19" s="612">
        <f>ostatni!S19</f>
        <v>31364</v>
      </c>
      <c r="AA19" s="153"/>
      <c r="AB19" s="765"/>
    </row>
    <row r="20" spans="1:28" s="14" customFormat="1" ht="11.4" x14ac:dyDescent="0.2">
      <c r="A20" s="1300"/>
      <c r="B20" s="19" t="s">
        <v>32</v>
      </c>
      <c r="C20" s="20"/>
      <c r="D20" s="20"/>
      <c r="E20" s="21">
        <v>16</v>
      </c>
      <c r="F20" s="766">
        <f>CEITEC!F20</f>
        <v>150</v>
      </c>
      <c r="G20" s="766">
        <f>CŘS!F20</f>
        <v>0</v>
      </c>
      <c r="H20" s="767">
        <f>SKM!F20</f>
        <v>0</v>
      </c>
      <c r="I20" s="613">
        <f>SUKB!F20</f>
        <v>0</v>
      </c>
      <c r="J20" s="613">
        <f>UCT!F20</f>
        <v>0</v>
      </c>
      <c r="K20" s="613">
        <f>SPSSN!F20</f>
        <v>16015</v>
      </c>
      <c r="L20" s="613">
        <f>CTT!F20</f>
        <v>4200</v>
      </c>
      <c r="M20" s="613">
        <f>ÚVT!F20</f>
        <v>3615</v>
      </c>
      <c r="N20" s="613">
        <f>CJV!F20</f>
        <v>539</v>
      </c>
      <c r="O20" s="613">
        <f>CZS!F20</f>
        <v>43100</v>
      </c>
      <c r="P20" s="767">
        <f>RMU!F20</f>
        <v>53512</v>
      </c>
      <c r="Q20" s="1446">
        <f t="shared" si="4"/>
        <v>121131</v>
      </c>
      <c r="R20" s="770">
        <f>CEITEC!G20+CŘS!G20+SKM!G20+SUKB!G20+UCT!G20+SPSSN!G20+CTT!G20+ÚVT!G20+CJV!G20+CZS!G20+RMU!G20</f>
        <v>121131</v>
      </c>
      <c r="S20" s="767">
        <f>CEITEC!H20+CŘS!H20+SKM!H20+SUKB!H20+UCT!H20+SPSSN!H20+CTT!H20+ÚVT!H20+CJV!H20+CZS!H20+RMU!H20</f>
        <v>0</v>
      </c>
      <c r="T20" s="771">
        <f>CEITEC!I20+CŘS!I20+SKM!I20+SUKB!I20+UCT!I20+SPSSN!I20+CTT!I20+ÚVT!I20+CJV!I20+CZS!I20+RMU!I20</f>
        <v>0</v>
      </c>
      <c r="U20" s="771">
        <f>CEITEC!J20+CŘS!J20+SKM!J20+SUKB!J20+UCT!J20+SPSSN!J20+CTT!J20+ÚVT!J20+CJV!J20+CZS!J20+RMU!J20</f>
        <v>0</v>
      </c>
      <c r="V20" s="771">
        <f>CEITEC!K20+CŘS!K20+SKM!K20+SUKB!K20+UCT!K20+SPSSN!K20+CTT!K20+ÚVT!K20+CJV!K20+CZS!K20+RMU!K20</f>
        <v>0</v>
      </c>
      <c r="W20" s="771">
        <f>CEITEC!L20+CŘS!L20+SKM!L20+SUKB!L20+UCT!L20+SPSSN!L20+CTT!L20+ÚVT!L20+CJV!L20+CZS!L20+RMU!L20</f>
        <v>0</v>
      </c>
      <c r="X20" s="771">
        <f>CEITEC!M20+CŘS!M20+SKM!M20+SUKB!M20+UCT!M20+SPSSN!M20+CTT!M20+ÚVT!M20+CJV!M20+CZS!M20+RMU!M20</f>
        <v>0</v>
      </c>
      <c r="Y20" s="767">
        <f>CEITEC!N20+CŘS!N20+SKM!N20+SUKB!N20+UCT!N20+SPSSN!N20+CTT!N20+ÚVT!N20+CJV!N20+CZS!N20+RMU!N20</f>
        <v>0</v>
      </c>
      <c r="Z20" s="612">
        <f>ostatni!S20</f>
        <v>71451.82935</v>
      </c>
      <c r="AA20" s="153"/>
      <c r="AB20" s="765"/>
    </row>
    <row r="21" spans="1:28" s="14" customFormat="1" ht="11.4" x14ac:dyDescent="0.2">
      <c r="A21" s="1300"/>
      <c r="B21" s="19" t="s">
        <v>36</v>
      </c>
      <c r="C21" s="19"/>
      <c r="D21" s="19"/>
      <c r="E21" s="21">
        <v>17</v>
      </c>
      <c r="F21" s="766">
        <f>CEITEC!F21</f>
        <v>0</v>
      </c>
      <c r="G21" s="766">
        <f>CŘS!F21</f>
        <v>0</v>
      </c>
      <c r="H21" s="767">
        <f>SKM!F21</f>
        <v>0</v>
      </c>
      <c r="I21" s="613">
        <f>SUKB!F21</f>
        <v>0</v>
      </c>
      <c r="J21" s="613">
        <f>UCT!F21</f>
        <v>0</v>
      </c>
      <c r="K21" s="613">
        <f>SPSSN!F21</f>
        <v>0</v>
      </c>
      <c r="L21" s="613">
        <f>CTT!F21</f>
        <v>0</v>
      </c>
      <c r="M21" s="613">
        <f>ÚVT!F21</f>
        <v>365</v>
      </c>
      <c r="N21" s="613">
        <f>CJV!F21</f>
        <v>0</v>
      </c>
      <c r="O21" s="613">
        <f>CZS!F21</f>
        <v>0</v>
      </c>
      <c r="P21" s="767">
        <f>RMU!F21</f>
        <v>60</v>
      </c>
      <c r="Q21" s="1446">
        <f t="shared" si="4"/>
        <v>425</v>
      </c>
      <c r="R21" s="770">
        <f>CEITEC!G21+CŘS!G21+SKM!G21+SUKB!G21+UCT!G21+SPSSN!G21+CTT!G21+ÚVT!G21+CJV!G21+CZS!G21+RMU!G21</f>
        <v>425</v>
      </c>
      <c r="S21" s="767">
        <f>CEITEC!H21+CŘS!H21+SKM!H21+SUKB!H21+UCT!H21+SPSSN!H21+CTT!H21+ÚVT!H21+CJV!H21+CZS!H21+RMU!H21</f>
        <v>0</v>
      </c>
      <c r="T21" s="771">
        <f>CEITEC!I21+CŘS!I21+SKM!I21+SUKB!I21+UCT!I21+SPSSN!I21+CTT!I21+ÚVT!I21+CJV!I21+CZS!I21+RMU!I21</f>
        <v>0</v>
      </c>
      <c r="U21" s="771">
        <f>CEITEC!J21+CŘS!J21+SKM!J21+SUKB!J21+UCT!J21+SPSSN!J21+CTT!J21+ÚVT!J21+CJV!J21+CZS!J21+RMU!J21</f>
        <v>0</v>
      </c>
      <c r="V21" s="771">
        <f>CEITEC!K21+CŘS!K21+SKM!K21+SUKB!K21+UCT!K21+SPSSN!K21+CTT!K21+ÚVT!K21+CJV!K21+CZS!K21+RMU!K21</f>
        <v>0</v>
      </c>
      <c r="W21" s="771">
        <f>CEITEC!L21+CŘS!L21+SKM!L21+SUKB!L21+UCT!L21+SPSSN!L21+CTT!L21+ÚVT!L21+CJV!L21+CZS!L21+RMU!L21</f>
        <v>0</v>
      </c>
      <c r="X21" s="771">
        <f>CEITEC!M21+CŘS!M21+SKM!M21+SUKB!M21+UCT!M21+SPSSN!M21+CTT!M21+ÚVT!M21+CJV!M21+CZS!M21+RMU!M21</f>
        <v>0</v>
      </c>
      <c r="Y21" s="767">
        <f>CEITEC!N21+CŘS!N21+SKM!N21+SUKB!N21+UCT!N21+SPSSN!N21+CTT!N21+ÚVT!N21+CJV!N21+CZS!N21+RMU!N21</f>
        <v>0</v>
      </c>
      <c r="Z21" s="612">
        <f>ostatni!S21</f>
        <v>719</v>
      </c>
      <c r="AA21" s="153"/>
      <c r="AB21" s="765"/>
    </row>
    <row r="22" spans="1:28" s="14" customFormat="1" ht="11.4" x14ac:dyDescent="0.2">
      <c r="A22" s="1300"/>
      <c r="B22" s="318" t="s">
        <v>171</v>
      </c>
      <c r="C22" s="318"/>
      <c r="D22" s="318"/>
      <c r="E22" s="962">
        <v>18</v>
      </c>
      <c r="F22" s="612">
        <f>CEITEC!F22</f>
        <v>0</v>
      </c>
      <c r="G22" s="612">
        <f>CŘS!F22</f>
        <v>0</v>
      </c>
      <c r="H22" s="612">
        <f>SKM!F22</f>
        <v>0</v>
      </c>
      <c r="I22" s="612">
        <f>SUKB!F22</f>
        <v>0</v>
      </c>
      <c r="J22" s="612">
        <f>UCT!F22</f>
        <v>0</v>
      </c>
      <c r="K22" s="612">
        <f>SPSSN!F22</f>
        <v>3978</v>
      </c>
      <c r="L22" s="612">
        <f>CTT!F22</f>
        <v>0</v>
      </c>
      <c r="M22" s="612">
        <f>ÚVT!F22</f>
        <v>0</v>
      </c>
      <c r="N22" s="612">
        <f>CJV!F22</f>
        <v>2589</v>
      </c>
      <c r="O22" s="612">
        <f>CZS!F22</f>
        <v>0</v>
      </c>
      <c r="P22" s="1425">
        <f>RMU!F22</f>
        <v>10172</v>
      </c>
      <c r="Q22" s="1447">
        <f t="shared" si="4"/>
        <v>16739</v>
      </c>
      <c r="R22" s="969">
        <f>CEITEC!G22+CŘS!G22+SKM!G22+SUKB!G22+UCT!G22+SPSSN!G22+CTT!G22+ÚVT!G22+CJV!G22+CZS!G22+RMU!G22</f>
        <v>16739</v>
      </c>
      <c r="S22" s="964">
        <f>CEITEC!H22+CŘS!H22+SKM!H22+SUKB!H22+UCT!H22+SPSSN!H22+CTT!H22+ÚVT!H22+CJV!H22+CZS!H22+RMU!H22</f>
        <v>0</v>
      </c>
      <c r="T22" s="965">
        <f>CEITEC!I22+CŘS!I22+SKM!I22+SUKB!I22+UCT!I22+SPSSN!I22+CTT!I22+ÚVT!I22+CJV!I22+CZS!I22+RMU!I22</f>
        <v>0</v>
      </c>
      <c r="U22" s="965">
        <f>CEITEC!J22+CŘS!J22+SKM!J22+SUKB!J22+UCT!J22+SPSSN!J22+CTT!J22+ÚVT!J22+CJV!J22+CZS!J22+RMU!J22</f>
        <v>0</v>
      </c>
      <c r="V22" s="965">
        <f>CEITEC!K22+CŘS!K22+SKM!K22+SUKB!K22+UCT!K22+SPSSN!K22+CTT!K22+ÚVT!K22+CJV!K22+CZS!K22+RMU!K22</f>
        <v>0</v>
      </c>
      <c r="W22" s="965">
        <f>CEITEC!L22+CŘS!L22+SKM!L22+SUKB!L22+UCT!L22+SPSSN!L22+CTT!L22+ÚVT!L22+CJV!L22+CZS!L22+RMU!L22</f>
        <v>0</v>
      </c>
      <c r="X22" s="965">
        <f>CEITEC!M22+CŘS!M22+SKM!M22+SUKB!M22+UCT!M22+SPSSN!M22+CTT!M22+ÚVT!M22+CJV!M22+CZS!M22+RMU!M22</f>
        <v>0</v>
      </c>
      <c r="Y22" s="964">
        <f>CEITEC!N22+CŘS!N22+SKM!N22+SUKB!N22+UCT!N22+SPSSN!N22+CTT!N22+ÚVT!N22+CJV!N22+CZS!N22+RMU!N22</f>
        <v>0</v>
      </c>
      <c r="Z22" s="963">
        <f>ostatni!S22</f>
        <v>23136.221250000002</v>
      </c>
      <c r="AA22" s="153"/>
      <c r="AB22" s="765"/>
    </row>
    <row r="23" spans="1:28" s="14" customFormat="1" ht="11.4" x14ac:dyDescent="0.2">
      <c r="A23" s="1300"/>
      <c r="B23" s="19" t="s">
        <v>40</v>
      </c>
      <c r="C23" s="19"/>
      <c r="D23" s="19"/>
      <c r="E23" s="21">
        <v>19</v>
      </c>
      <c r="F23" s="766">
        <f>CEITEC!F23</f>
        <v>0</v>
      </c>
      <c r="G23" s="766">
        <f>CŘS!F23</f>
        <v>0</v>
      </c>
      <c r="H23" s="767">
        <f>SKM!F23</f>
        <v>0</v>
      </c>
      <c r="I23" s="613">
        <f>SUKB!F23</f>
        <v>0</v>
      </c>
      <c r="J23" s="613">
        <f>UCT!F23</f>
        <v>300</v>
      </c>
      <c r="K23" s="613">
        <f>SPSSN!F23</f>
        <v>4922</v>
      </c>
      <c r="L23" s="613">
        <f>CTT!F23</f>
        <v>0</v>
      </c>
      <c r="M23" s="613">
        <f>ÚVT!F23</f>
        <v>0</v>
      </c>
      <c r="N23" s="613">
        <f>CJV!F23</f>
        <v>1120</v>
      </c>
      <c r="O23" s="613">
        <f>CZS!F23</f>
        <v>90000</v>
      </c>
      <c r="P23" s="767">
        <f>RMU!F23</f>
        <v>815</v>
      </c>
      <c r="Q23" s="1446">
        <f t="shared" si="4"/>
        <v>97157</v>
      </c>
      <c r="R23" s="770">
        <f>CEITEC!G23+CŘS!G23+SKM!G23+SUKB!G23+UCT!G23+SPSSN!G23+CTT!G23+ÚVT!G23+CJV!G23+CZS!G23+RMU!G23</f>
        <v>32729</v>
      </c>
      <c r="S23" s="767">
        <f>CEITEC!H23+CŘS!H23+SKM!H23+SUKB!H23+UCT!H23+SPSSN!H23+CTT!H23+ÚVT!H23+CJV!H23+CZS!H23+RMU!H23</f>
        <v>0</v>
      </c>
      <c r="T23" s="771">
        <f>CEITEC!I23+CŘS!I23+SKM!I23+SUKB!I23+UCT!I23+SPSSN!I23+CTT!I23+ÚVT!I23+CJV!I23+CZS!I23+RMU!I23</f>
        <v>64428</v>
      </c>
      <c r="U23" s="771">
        <f>CEITEC!J23+CŘS!J23+SKM!J23+SUKB!J23+UCT!J23+SPSSN!J23+CTT!J23+ÚVT!J23+CJV!J23+CZS!J23+RMU!J23</f>
        <v>0</v>
      </c>
      <c r="V23" s="771">
        <f>CEITEC!K23+CŘS!K23+SKM!K23+SUKB!K23+UCT!K23+SPSSN!K23+CTT!K23+ÚVT!K23+CJV!K23+CZS!K23+RMU!K23</f>
        <v>0</v>
      </c>
      <c r="W23" s="771">
        <f>CEITEC!L23+CŘS!L23+SKM!L23+SUKB!L23+UCT!L23+SPSSN!L23+CTT!L23+ÚVT!L23+CJV!L23+CZS!L23+RMU!L23</f>
        <v>0</v>
      </c>
      <c r="X23" s="771">
        <f>CEITEC!M23+CŘS!M23+SKM!M23+SUKB!M23+UCT!M23+SPSSN!M23+CTT!M23+ÚVT!M23+CJV!M23+CZS!M23+RMU!M23</f>
        <v>0</v>
      </c>
      <c r="Y23" s="767">
        <f>CEITEC!N23+CŘS!N23+SKM!N23+SUKB!N23+UCT!N23+SPSSN!N23+CTT!N23+ÚVT!N23+CJV!N23+CZS!N23+RMU!N23</f>
        <v>0</v>
      </c>
      <c r="Z23" s="612">
        <f>ostatni!S23</f>
        <v>133182.02182999998</v>
      </c>
      <c r="AA23" s="153"/>
      <c r="AB23" s="765"/>
    </row>
    <row r="24" spans="1:28" s="14" customFormat="1" ht="11.4" x14ac:dyDescent="0.2">
      <c r="A24" s="1300"/>
      <c r="B24" s="19" t="s">
        <v>43</v>
      </c>
      <c r="C24" s="19"/>
      <c r="D24" s="19"/>
      <c r="E24" s="21">
        <v>20</v>
      </c>
      <c r="F24" s="766">
        <f>CEITEC!F24</f>
        <v>252610.1</v>
      </c>
      <c r="G24" s="766">
        <f>CŘS!F24</f>
        <v>0</v>
      </c>
      <c r="H24" s="767">
        <f>SKM!F24</f>
        <v>0</v>
      </c>
      <c r="I24" s="613">
        <f>SUKB!F24</f>
        <v>0</v>
      </c>
      <c r="J24" s="613">
        <f>UCT!F24</f>
        <v>0</v>
      </c>
      <c r="K24" s="613">
        <f>SPSSN!F24</f>
        <v>0</v>
      </c>
      <c r="L24" s="613">
        <f>CTT!F24</f>
        <v>602</v>
      </c>
      <c r="M24" s="613">
        <f>ÚVT!F24</f>
        <v>10073</v>
      </c>
      <c r="N24" s="613">
        <f>CJV!F24</f>
        <v>0</v>
      </c>
      <c r="O24" s="613">
        <f>CZS!F24</f>
        <v>0</v>
      </c>
      <c r="P24" s="767">
        <f>RMU!F24</f>
        <v>4633</v>
      </c>
      <c r="Q24" s="1446">
        <f t="shared" si="4"/>
        <v>267918.09999999998</v>
      </c>
      <c r="R24" s="770">
        <f>CEITEC!G24+CŘS!G24+SKM!G24+SUKB!G24+UCT!G24+SPSSN!G24+CTT!G24+ÚVT!G24+CJV!G24+CZS!G24+RMU!G24</f>
        <v>259496.1</v>
      </c>
      <c r="S24" s="767">
        <f>CEITEC!H24+CŘS!H24+SKM!H24+SUKB!H24+UCT!H24+SPSSN!H24+CTT!H24+ÚVT!H24+CJV!H24+CZS!H24+RMU!H24</f>
        <v>0</v>
      </c>
      <c r="T24" s="771">
        <f>CEITEC!I24+CŘS!I24+SKM!I24+SUKB!I24+UCT!I24+SPSSN!I24+CTT!I24+ÚVT!I24+CJV!I24+CZS!I24+RMU!I24</f>
        <v>8422</v>
      </c>
      <c r="U24" s="771">
        <f>CEITEC!J24+CŘS!J24+SKM!J24+SUKB!J24+UCT!J24+SPSSN!J24+CTT!J24+ÚVT!J24+CJV!J24+CZS!J24+RMU!J24</f>
        <v>0</v>
      </c>
      <c r="V24" s="771">
        <f>CEITEC!K24+CŘS!K24+SKM!K24+SUKB!K24+UCT!K24+SPSSN!K24+CTT!K24+ÚVT!K24+CJV!K24+CZS!K24+RMU!K24</f>
        <v>0</v>
      </c>
      <c r="W24" s="771">
        <f>CEITEC!L24+CŘS!L24+SKM!L24+SUKB!L24+UCT!L24+SPSSN!L24+CTT!L24+ÚVT!L24+CJV!L24+CZS!L24+RMU!L24</f>
        <v>0</v>
      </c>
      <c r="X24" s="771">
        <f>CEITEC!M24+CŘS!M24+SKM!M24+SUKB!M24+UCT!M24+SPSSN!M24+CTT!M24+ÚVT!M24+CJV!M24+CZS!M24+RMU!M24</f>
        <v>0</v>
      </c>
      <c r="Y24" s="767">
        <f>CEITEC!N24+CŘS!N24+SKM!N24+SUKB!N24+UCT!N24+SPSSN!N24+CTT!N24+ÚVT!N24+CJV!N24+CZS!N24+RMU!N24</f>
        <v>0</v>
      </c>
      <c r="Z24" s="612">
        <f>ostatni!S24</f>
        <v>333056.54687000002</v>
      </c>
      <c r="AA24" s="153"/>
      <c r="AB24" s="765"/>
    </row>
    <row r="25" spans="1:28" s="14" customFormat="1" ht="11.4" x14ac:dyDescent="0.2">
      <c r="A25" s="1300"/>
      <c r="B25" s="966" t="s">
        <v>147</v>
      </c>
      <c r="C25" s="966"/>
      <c r="D25" s="966"/>
      <c r="E25" s="967">
        <v>21</v>
      </c>
      <c r="F25" s="973">
        <f>CEITEC!F25</f>
        <v>72844.5</v>
      </c>
      <c r="G25" s="973">
        <f>CŘS!F25</f>
        <v>0</v>
      </c>
      <c r="H25" s="970">
        <f>SKM!F25</f>
        <v>0</v>
      </c>
      <c r="I25" s="971">
        <f>SUKB!F25</f>
        <v>0</v>
      </c>
      <c r="J25" s="971">
        <f>UCT!F25</f>
        <v>0</v>
      </c>
      <c r="K25" s="971">
        <f>SPSSN!F25</f>
        <v>0</v>
      </c>
      <c r="L25" s="971">
        <f>CTT!F25</f>
        <v>2000</v>
      </c>
      <c r="M25" s="971">
        <f>ÚVT!F25</f>
        <v>54712</v>
      </c>
      <c r="N25" s="971">
        <f>CJV!F25</f>
        <v>2769</v>
      </c>
      <c r="O25" s="971">
        <f>CZS!F25</f>
        <v>0</v>
      </c>
      <c r="P25" s="970">
        <f>RMU!F25</f>
        <v>11133</v>
      </c>
      <c r="Q25" s="1448">
        <f t="shared" si="4"/>
        <v>143458.5</v>
      </c>
      <c r="R25" s="972">
        <f>CEITEC!G25+CŘS!G25+SKM!G25+SUKB!G25+UCT!G25+SPSSN!G25+CTT!G25+ÚVT!G25+CJV!G25+CZS!G25+RMU!G25</f>
        <v>135425.5</v>
      </c>
      <c r="S25" s="970">
        <f>CEITEC!H25+CŘS!H25+SKM!H25+SUKB!H25+UCT!H25+SPSSN!H25+CTT!H25+ÚVT!H25+CJV!H25+CZS!H25+RMU!H25</f>
        <v>0</v>
      </c>
      <c r="T25" s="968">
        <f>CEITEC!I25+CŘS!I25+SKM!I25+SUKB!I25+UCT!I25+SPSSN!I25+CTT!I25+ÚVT!I25+CJV!I25+CZS!I25+RMU!I25</f>
        <v>8033</v>
      </c>
      <c r="U25" s="968">
        <f>CEITEC!J25+CŘS!J25+SKM!J25+SUKB!J25+UCT!J25+SPSSN!J25+CTT!J25+ÚVT!J25+CJV!J25+CZS!J25+RMU!J25</f>
        <v>0</v>
      </c>
      <c r="V25" s="968">
        <f>CEITEC!K25+CŘS!K25+SKM!K25+SUKB!K25+UCT!K25+SPSSN!K25+CTT!K25+ÚVT!K25+CJV!K25+CZS!K25+RMU!K25</f>
        <v>0</v>
      </c>
      <c r="W25" s="968">
        <f>CEITEC!L25+CŘS!L25+SKM!L25+SUKB!L25+UCT!L25+SPSSN!L25+CTT!L25+ÚVT!L25+CJV!L25+CZS!L25+RMU!L25</f>
        <v>0</v>
      </c>
      <c r="X25" s="968">
        <f>CEITEC!M25+CŘS!M25+SKM!M25+SUKB!M25+UCT!M25+SPSSN!M25+CTT!M25+ÚVT!M25+CJV!M25+CZS!M25+RMU!M25</f>
        <v>0</v>
      </c>
      <c r="Y25" s="970">
        <f>CEITEC!N25+CŘS!N25+SKM!N25+SUKB!N25+UCT!N25+SPSSN!N25+CTT!N25+ÚVT!N25+CJV!N25+CZS!N25+RMU!N25</f>
        <v>0</v>
      </c>
      <c r="Z25" s="612">
        <f>ostatni!S25</f>
        <v>202916.98313000001</v>
      </c>
      <c r="AA25" s="153"/>
      <c r="AB25" s="765"/>
    </row>
    <row r="26" spans="1:28" s="14" customFormat="1" ht="11.4" x14ac:dyDescent="0.2">
      <c r="A26" s="1300"/>
      <c r="B26" s="19" t="s">
        <v>44</v>
      </c>
      <c r="C26" s="19"/>
      <c r="D26" s="19"/>
      <c r="E26" s="21">
        <v>22</v>
      </c>
      <c r="F26" s="766">
        <f>CEITEC!F26</f>
        <v>72660.800000000003</v>
      </c>
      <c r="G26" s="766">
        <f>CŘS!F26</f>
        <v>0</v>
      </c>
      <c r="H26" s="767">
        <f>SKM!F26</f>
        <v>0</v>
      </c>
      <c r="I26" s="613">
        <f>SUKB!F26</f>
        <v>0</v>
      </c>
      <c r="J26" s="613">
        <f>UCT!F26</f>
        <v>0</v>
      </c>
      <c r="K26" s="613">
        <f>SPSSN!F26</f>
        <v>0</v>
      </c>
      <c r="L26" s="613">
        <f>CTT!F26</f>
        <v>0</v>
      </c>
      <c r="M26" s="613">
        <f>ÚVT!F26</f>
        <v>22797</v>
      </c>
      <c r="N26" s="613">
        <f>CJV!F26</f>
        <v>0</v>
      </c>
      <c r="O26" s="613">
        <f>CZS!F26</f>
        <v>0</v>
      </c>
      <c r="P26" s="767">
        <f>RMU!F26</f>
        <v>0</v>
      </c>
      <c r="Q26" s="1446">
        <f t="shared" si="4"/>
        <v>95457.8</v>
      </c>
      <c r="R26" s="770">
        <f>CEITEC!G26+CŘS!G26+SKM!G26+SUKB!G26+UCT!G26+SPSSN!G26+CTT!G26+ÚVT!G26+CJV!G26+CZS!G26+RMU!G26</f>
        <v>94727.8</v>
      </c>
      <c r="S26" s="767">
        <f>CEITEC!H26+CŘS!H26+SKM!H26+SUKB!H26+UCT!H26+SPSSN!H26+CTT!H26+ÚVT!H26+CJV!H26+CZS!H26+RMU!H26</f>
        <v>0</v>
      </c>
      <c r="T26" s="771">
        <f>CEITEC!I26+CŘS!I26+SKM!I26+SUKB!I26+UCT!I26+SPSSN!I26+CTT!I26+ÚVT!I26+CJV!I26+CZS!I26+RMU!I26</f>
        <v>730</v>
      </c>
      <c r="U26" s="771">
        <f>CEITEC!J26+CŘS!J26+SKM!J26+SUKB!J26+UCT!J26+SPSSN!J26+CTT!J26+ÚVT!J26+CJV!J26+CZS!J26+RMU!J26</f>
        <v>0</v>
      </c>
      <c r="V26" s="771">
        <f>CEITEC!K26+CŘS!K26+SKM!K26+SUKB!K26+UCT!K26+SPSSN!K26+CTT!K26+ÚVT!K26+CJV!K26+CZS!K26+RMU!K26</f>
        <v>0</v>
      </c>
      <c r="W26" s="771">
        <f>CEITEC!L26+CŘS!L26+SKM!L26+SUKB!L26+UCT!L26+SPSSN!L26+CTT!L26+ÚVT!L26+CJV!L26+CZS!L26+RMU!L26</f>
        <v>0</v>
      </c>
      <c r="X26" s="771">
        <f>CEITEC!M26+CŘS!M26+SKM!M26+SUKB!M26+UCT!M26+SPSSN!M26+CTT!M26+ÚVT!M26+CJV!M26+CZS!M26+RMU!M26</f>
        <v>0</v>
      </c>
      <c r="Y26" s="767">
        <f>CEITEC!N26+CŘS!N26+SKM!N26+SUKB!N26+UCT!N26+SPSSN!N26+CTT!N26+ÚVT!N26+CJV!N26+CZS!N26+RMU!N26</f>
        <v>0</v>
      </c>
      <c r="Z26" s="612">
        <f>ostatni!S26</f>
        <v>104918.74176999999</v>
      </c>
      <c r="AA26" s="153"/>
      <c r="AB26" s="765"/>
    </row>
    <row r="27" spans="1:28" s="14" customFormat="1" ht="11.4" x14ac:dyDescent="0.2">
      <c r="A27" s="1300"/>
      <c r="B27" s="1367" t="s">
        <v>46</v>
      </c>
      <c r="C27" s="1367"/>
      <c r="D27" s="1367"/>
      <c r="E27" s="656">
        <v>23</v>
      </c>
      <c r="F27" s="768">
        <f>CEITEC!F27</f>
        <v>10000</v>
      </c>
      <c r="G27" s="768">
        <f>CŘS!F27</f>
        <v>0</v>
      </c>
      <c r="H27" s="769">
        <f>SKM!F27</f>
        <v>14147</v>
      </c>
      <c r="I27" s="732">
        <f>SUKB!F27</f>
        <v>1711</v>
      </c>
      <c r="J27" s="732">
        <f>UCT!F27</f>
        <v>1000</v>
      </c>
      <c r="K27" s="732">
        <f>SPSSN!F27</f>
        <v>450</v>
      </c>
      <c r="L27" s="732">
        <f>CTT!F27</f>
        <v>550</v>
      </c>
      <c r="M27" s="732">
        <f>ÚVT!F27</f>
        <v>17000</v>
      </c>
      <c r="N27" s="732">
        <f>CJV!F27</f>
        <v>3</v>
      </c>
      <c r="O27" s="732">
        <f>CZS!F27</f>
        <v>0</v>
      </c>
      <c r="P27" s="769">
        <f>RMU!F27</f>
        <v>10829</v>
      </c>
      <c r="Q27" s="1449">
        <f t="shared" si="4"/>
        <v>55690</v>
      </c>
      <c r="R27" s="803">
        <f>CEITEC!G27+CŘS!G27+SKM!G27+SUKB!G27+UCT!G27+SPSSN!G27+CTT!G27+ÚVT!G27+CJV!G27+CZS!G27+RMU!G27</f>
        <v>55690</v>
      </c>
      <c r="S27" s="769">
        <f>CEITEC!H27+CŘS!H27+SKM!H27+SUKB!H27+UCT!H27+SPSSN!H27+CTT!H27+ÚVT!H27+CJV!H27+CZS!H27+RMU!H27</f>
        <v>0</v>
      </c>
      <c r="T27" s="804">
        <f>CEITEC!I27+CŘS!I27+SKM!I27+SUKB!I27+UCT!I27+SPSSN!I27+CTT!I27+ÚVT!I27+CJV!I27+CZS!I27+RMU!I27</f>
        <v>0</v>
      </c>
      <c r="U27" s="804">
        <f>CEITEC!J27+CŘS!J27+SKM!J27+SUKB!J27+UCT!J27+SPSSN!J27+CTT!J27+ÚVT!J27+CJV!J27+CZS!J27+RMU!J27</f>
        <v>0</v>
      </c>
      <c r="V27" s="804">
        <f>CEITEC!K27+CŘS!K27+SKM!K27+SUKB!K27+UCT!K27+SPSSN!K27+CTT!K27+ÚVT!K27+CJV!K27+CZS!K27+RMU!K27</f>
        <v>0</v>
      </c>
      <c r="W27" s="804">
        <f>CEITEC!L27+CŘS!L27+SKM!L27+SUKB!L27+UCT!L27+SPSSN!L27+CTT!L27+ÚVT!L27+CJV!L27+CZS!L27+RMU!L27</f>
        <v>0</v>
      </c>
      <c r="X27" s="804">
        <f>CEITEC!M27+CŘS!M27+SKM!M27+SUKB!M27+UCT!M27+SPSSN!M27+CTT!M27+ÚVT!M27+CJV!M27+CZS!M27+RMU!M27</f>
        <v>0</v>
      </c>
      <c r="Y27" s="769">
        <f>CEITEC!N27+CŘS!N27+SKM!N27+SUKB!N27+UCT!N27+SPSSN!N27+CTT!N27+ÚVT!N27+CJV!N27+CZS!N27+RMU!N27</f>
        <v>0</v>
      </c>
      <c r="Z27" s="1405">
        <f>ostatni!S27</f>
        <v>58552.21673</v>
      </c>
      <c r="AA27" s="153"/>
      <c r="AB27" s="765"/>
    </row>
    <row r="28" spans="1:28" x14ac:dyDescent="0.25">
      <c r="A28" s="1323" t="s">
        <v>173</v>
      </c>
      <c r="B28" s="1324"/>
      <c r="C28" s="1324"/>
      <c r="D28" s="1324"/>
      <c r="E28" s="1439">
        <v>24</v>
      </c>
      <c r="F28" s="1326">
        <f t="shared" ref="F28:X28" si="5">SUM(F29:F43)</f>
        <v>769349.39999999991</v>
      </c>
      <c r="G28" s="1326">
        <f t="shared" si="5"/>
        <v>0</v>
      </c>
      <c r="H28" s="1326">
        <f t="shared" si="5"/>
        <v>177888</v>
      </c>
      <c r="I28" s="1326">
        <f t="shared" si="5"/>
        <v>86144</v>
      </c>
      <c r="J28" s="1326">
        <f t="shared" si="5"/>
        <v>14275</v>
      </c>
      <c r="K28" s="1326">
        <f t="shared" si="5"/>
        <v>31846</v>
      </c>
      <c r="L28" s="1326">
        <f t="shared" si="5"/>
        <v>17956</v>
      </c>
      <c r="M28" s="1326">
        <f t="shared" si="5"/>
        <v>336246</v>
      </c>
      <c r="N28" s="1326">
        <f t="shared" si="5"/>
        <v>55319</v>
      </c>
      <c r="O28" s="1326">
        <f t="shared" si="5"/>
        <v>155844</v>
      </c>
      <c r="P28" s="1413">
        <f t="shared" si="5"/>
        <v>565511</v>
      </c>
      <c r="Q28" s="1326">
        <f>SUM(Q29:Q43)</f>
        <v>2210378.4000000004</v>
      </c>
      <c r="R28" s="1344">
        <f t="shared" si="5"/>
        <v>1924184.4000000001</v>
      </c>
      <c r="S28" s="1342">
        <f t="shared" si="5"/>
        <v>154600</v>
      </c>
      <c r="T28" s="1343">
        <f t="shared" si="5"/>
        <v>114187</v>
      </c>
      <c r="U28" s="1343">
        <f t="shared" si="5"/>
        <v>8500</v>
      </c>
      <c r="V28" s="1343">
        <f>SUM(V29:V43)</f>
        <v>0</v>
      </c>
      <c r="W28" s="1343">
        <f t="shared" si="5"/>
        <v>7907</v>
      </c>
      <c r="X28" s="1343">
        <f t="shared" si="5"/>
        <v>1000</v>
      </c>
      <c r="Y28" s="1397">
        <f>SUM(Y29:Y43)</f>
        <v>0</v>
      </c>
      <c r="Z28" s="1406">
        <f>ostatni!S28</f>
        <v>2281802.1095699999</v>
      </c>
      <c r="AA28" s="153"/>
    </row>
    <row r="29" spans="1:28" s="14" customFormat="1" ht="11.4" x14ac:dyDescent="0.2">
      <c r="A29" s="1300" t="s">
        <v>14</v>
      </c>
      <c r="B29" s="16" t="s">
        <v>49</v>
      </c>
      <c r="C29" s="16"/>
      <c r="D29" s="16"/>
      <c r="E29" s="17">
        <v>25</v>
      </c>
      <c r="F29" s="766">
        <f>CEITEC!F29</f>
        <v>21905</v>
      </c>
      <c r="G29" s="766">
        <f>CŘS!F29</f>
        <v>0</v>
      </c>
      <c r="H29" s="775">
        <f>SKM!F29</f>
        <v>0</v>
      </c>
      <c r="I29" s="1319">
        <f>SUKB!F29</f>
        <v>9595</v>
      </c>
      <c r="J29" s="1319">
        <f>UCT!F29</f>
        <v>8500</v>
      </c>
      <c r="K29" s="1319">
        <f>SPSSN!F29</f>
        <v>1000</v>
      </c>
      <c r="L29" s="1319">
        <f>CTT!F29</f>
        <v>0</v>
      </c>
      <c r="M29" s="1319">
        <f>ÚVT!F29</f>
        <v>176612</v>
      </c>
      <c r="N29" s="1319">
        <f>CJV!F29</f>
        <v>42900</v>
      </c>
      <c r="O29" s="1319">
        <f>CZS!F29</f>
        <v>13200</v>
      </c>
      <c r="P29" s="775">
        <f>RMU!F29</f>
        <v>199183</v>
      </c>
      <c r="Q29" s="1332">
        <f t="shared" ref="Q29:Q43" si="6">SUM(F29:P29)</f>
        <v>472895</v>
      </c>
      <c r="R29" s="772">
        <f>CEITEC!G29+CŘS!G29+SKM!G29+SUKB!G29+UCT!G29+SPSSN!G29+CTT!G29+ÚVT!G29+CJV!G29+CZS!G29+RMU!G29</f>
        <v>472895</v>
      </c>
      <c r="S29" s="775">
        <f>CEITEC!H29+CŘS!H29+SKM!H29+SUKB!H29+UCT!H29+SPSSN!H29+CTT!H29+ÚVT!H29+CJV!H29+CZS!H29+RMU!H29</f>
        <v>0</v>
      </c>
      <c r="T29" s="774">
        <f>CEITEC!I29+CŘS!I29+SKM!I29+SUKB!I29+UCT!I29+SPSSN!I29+CTT!I29+ÚVT!I29+CJV!I29+CZS!I29+RMU!I29</f>
        <v>0</v>
      </c>
      <c r="U29" s="774">
        <f>CEITEC!J29+CŘS!J29+SKM!J29+SUKB!J29+UCT!J29+SPSSN!J29+CTT!J29+ÚVT!J29+CJV!J29+CZS!J29+RMU!J29</f>
        <v>0</v>
      </c>
      <c r="V29" s="774">
        <f>CEITEC!K29+CŘS!K29+SKM!K29+SUKB!K29+UCT!K29+SPSSN!K29+CTT!K29+ÚVT!K29+CJV!K29+CZS!K29+RMU!K29</f>
        <v>0</v>
      </c>
      <c r="W29" s="774">
        <f>CEITEC!L29+CŘS!L29+SKM!L29+SUKB!L29+UCT!L29+SPSSN!L29+CTT!L29+ÚVT!L29+CJV!L29+CZS!L29+RMU!L29</f>
        <v>0</v>
      </c>
      <c r="X29" s="774">
        <f>CEITEC!M29+CŘS!M29+SKM!M29+SUKB!M29+UCT!M29+SPSSN!M29+CTT!M29+ÚVT!M29+CJV!M29+CZS!M29+RMU!M29</f>
        <v>0</v>
      </c>
      <c r="Y29" s="775">
        <f>CEITEC!N29+CŘS!N29+SKM!N29+SUKB!N29+UCT!N29+SPSSN!N29+CTT!N29+ÚVT!N29+CJV!N29+CZS!N29+RMU!N29</f>
        <v>0</v>
      </c>
      <c r="Z29" s="1407">
        <f>ostatni!S29</f>
        <v>512582</v>
      </c>
      <c r="AA29" s="153"/>
      <c r="AB29" s="761"/>
    </row>
    <row r="30" spans="1:28" s="14" customFormat="1" ht="11.4" x14ac:dyDescent="0.2">
      <c r="A30" s="1300"/>
      <c r="B30" s="18" t="s">
        <v>28</v>
      </c>
      <c r="C30" s="18"/>
      <c r="D30" s="18"/>
      <c r="E30" s="17">
        <v>26</v>
      </c>
      <c r="F30" s="766">
        <f>CEITEC!F30</f>
        <v>0</v>
      </c>
      <c r="G30" s="766">
        <f>CŘS!F30</f>
        <v>0</v>
      </c>
      <c r="H30" s="767">
        <f>SKM!F30</f>
        <v>0</v>
      </c>
      <c r="I30" s="613">
        <f>SUKB!F30</f>
        <v>0</v>
      </c>
      <c r="J30" s="613">
        <f>UCT!F30</f>
        <v>0</v>
      </c>
      <c r="K30" s="613">
        <f>SPSSN!F30</f>
        <v>0</v>
      </c>
      <c r="L30" s="613">
        <f>CTT!F30</f>
        <v>0</v>
      </c>
      <c r="M30" s="613">
        <f>ÚVT!F30</f>
        <v>0</v>
      </c>
      <c r="N30" s="613">
        <f>CJV!F30</f>
        <v>0</v>
      </c>
      <c r="O30" s="613">
        <f>CZS!F30</f>
        <v>0</v>
      </c>
      <c r="P30" s="767">
        <f>RMU!F30</f>
        <v>0</v>
      </c>
      <c r="Q30" s="1446">
        <f t="shared" si="6"/>
        <v>0</v>
      </c>
      <c r="R30" s="770">
        <f>CEITEC!G30+CŘS!G30+SKM!G30+SUKB!G30+UCT!G30+SPSSN!G30+CTT!G30+ÚVT!G30+CJV!G30+CZS!G30+RMU!G30</f>
        <v>0</v>
      </c>
      <c r="S30" s="767">
        <f>CEITEC!H30+CŘS!H30+SKM!H30+SUKB!H30+UCT!H30+SPSSN!H30+CTT!H30+ÚVT!H30+CJV!H30+CZS!H30+RMU!H30</f>
        <v>0</v>
      </c>
      <c r="T30" s="771">
        <f>CEITEC!I30+CŘS!I30+SKM!I30+SUKB!I30+UCT!I30+SPSSN!I30+CTT!I30+ÚVT!I30+CJV!I30+CZS!I30+RMU!I30</f>
        <v>0</v>
      </c>
      <c r="U30" s="771">
        <f>CEITEC!J30+CŘS!J30+SKM!J30+SUKB!J30+UCT!J30+SPSSN!J30+CTT!J30+ÚVT!J30+CJV!J30+CZS!J30+RMU!J30</f>
        <v>0</v>
      </c>
      <c r="V30" s="771">
        <f>CEITEC!K30+CŘS!K30+SKM!K30+SUKB!K30+UCT!K30+SPSSN!K30+CTT!K30+ÚVT!K30+CJV!K30+CZS!K30+RMU!K30</f>
        <v>0</v>
      </c>
      <c r="W30" s="771">
        <f>CEITEC!L30+CŘS!L30+SKM!L30+SUKB!L30+UCT!L30+SPSSN!L30+CTT!L30+ÚVT!L30+CJV!L30+CZS!L30+RMU!L30</f>
        <v>0</v>
      </c>
      <c r="X30" s="771">
        <f>CEITEC!M30+CŘS!M30+SKM!M30+SUKB!M30+UCT!M30+SPSSN!M30+CTT!M30+ÚVT!M30+CJV!M30+CZS!M30+RMU!M30</f>
        <v>0</v>
      </c>
      <c r="Y30" s="767">
        <f>CEITEC!N30+CŘS!N30+SKM!N30+SUKB!N30+UCT!N30+SPSSN!N30+CTT!N30+ÚVT!N30+CJV!N30+CZS!N30+RMU!N30</f>
        <v>0</v>
      </c>
      <c r="Z30" s="612">
        <f>ostatni!S30</f>
        <v>0</v>
      </c>
      <c r="AA30" s="153"/>
      <c r="AB30" s="765"/>
    </row>
    <row r="31" spans="1:28" s="14" customFormat="1" ht="11.4" x14ac:dyDescent="0.2">
      <c r="A31" s="1300"/>
      <c r="B31" s="18" t="s">
        <v>30</v>
      </c>
      <c r="C31" s="18"/>
      <c r="D31" s="18"/>
      <c r="E31" s="17">
        <v>27</v>
      </c>
      <c r="F31" s="766">
        <f>CEITEC!F31</f>
        <v>0</v>
      </c>
      <c r="G31" s="766">
        <f>CŘS!F31</f>
        <v>0</v>
      </c>
      <c r="H31" s="767">
        <f>SKM!F31</f>
        <v>0</v>
      </c>
      <c r="I31" s="613">
        <f>SUKB!F31</f>
        <v>0</v>
      </c>
      <c r="J31" s="613">
        <f>UCT!F31</f>
        <v>0</v>
      </c>
      <c r="K31" s="613">
        <f>SPSSN!F31</f>
        <v>0</v>
      </c>
      <c r="L31" s="613">
        <f>CTT!F31</f>
        <v>0</v>
      </c>
      <c r="M31" s="613">
        <f>ÚVT!F31</f>
        <v>0</v>
      </c>
      <c r="N31" s="613">
        <f>CJV!F31</f>
        <v>0</v>
      </c>
      <c r="O31" s="613">
        <f>CZS!F31</f>
        <v>815</v>
      </c>
      <c r="P31" s="767">
        <f>RMU!F31</f>
        <v>0</v>
      </c>
      <c r="Q31" s="1446">
        <f t="shared" si="6"/>
        <v>815</v>
      </c>
      <c r="R31" s="770">
        <f>CEITEC!G31+CŘS!G31+SKM!G31+SUKB!G31+UCT!G31+SPSSN!G31+CTT!G31+ÚVT!G31+CJV!G31+CZS!G31+RMU!G31</f>
        <v>815</v>
      </c>
      <c r="S31" s="767">
        <f>CEITEC!H31+CŘS!H31+SKM!H31+SUKB!H31+UCT!H31+SPSSN!H31+CTT!H31+ÚVT!H31+CJV!H31+CZS!H31+RMU!H31</f>
        <v>0</v>
      </c>
      <c r="T31" s="771">
        <f>CEITEC!I31+CŘS!I31+SKM!I31+SUKB!I31+UCT!I31+SPSSN!I31+CTT!I31+ÚVT!I31+CJV!I31+CZS!I31+RMU!I31</f>
        <v>0</v>
      </c>
      <c r="U31" s="771">
        <f>CEITEC!J31+CŘS!J31+SKM!J31+SUKB!J31+UCT!J31+SPSSN!J31+CTT!J31+ÚVT!J31+CJV!J31+CZS!J31+RMU!J31</f>
        <v>0</v>
      </c>
      <c r="V31" s="771">
        <f>CEITEC!K31+CŘS!K31+SKM!K31+SUKB!K31+UCT!K31+SPSSN!K31+CTT!K31+ÚVT!K31+CJV!K31+CZS!K31+RMU!K31</f>
        <v>0</v>
      </c>
      <c r="W31" s="771">
        <f>CEITEC!L31+CŘS!L31+SKM!L31+SUKB!L31+UCT!L31+SPSSN!L31+CTT!L31+ÚVT!L31+CJV!L31+CZS!L31+RMU!L31</f>
        <v>0</v>
      </c>
      <c r="X31" s="771">
        <f>CEITEC!M31+CŘS!M31+SKM!M31+SUKB!M31+UCT!M31+SPSSN!M31+CTT!M31+ÚVT!M31+CJV!M31+CZS!M31+RMU!M31</f>
        <v>0</v>
      </c>
      <c r="Y31" s="767">
        <f>CEITEC!N31+CŘS!N31+SKM!N31+SUKB!N31+UCT!N31+SPSSN!N31+CTT!N31+ÚVT!N31+CJV!N31+CZS!N31+RMU!N31</f>
        <v>0</v>
      </c>
      <c r="Z31" s="612">
        <f>ostatni!S31</f>
        <v>31364</v>
      </c>
      <c r="AA31" s="153"/>
      <c r="AB31" s="765"/>
    </row>
    <row r="32" spans="1:28" s="14" customFormat="1" ht="11.4" x14ac:dyDescent="0.2">
      <c r="A32" s="1300"/>
      <c r="B32" s="19" t="s">
        <v>32</v>
      </c>
      <c r="C32" s="20"/>
      <c r="D32" s="20"/>
      <c r="E32" s="21">
        <v>28</v>
      </c>
      <c r="F32" s="766">
        <f>CEITEC!F32</f>
        <v>150</v>
      </c>
      <c r="G32" s="766">
        <f>CŘS!F32</f>
        <v>0</v>
      </c>
      <c r="H32" s="767">
        <f>SKM!F32</f>
        <v>0</v>
      </c>
      <c r="I32" s="613">
        <f>SUKB!F32</f>
        <v>0</v>
      </c>
      <c r="J32" s="613">
        <f>UCT!F32</f>
        <v>0</v>
      </c>
      <c r="K32" s="613">
        <f>SPSSN!F32</f>
        <v>16015</v>
      </c>
      <c r="L32" s="613">
        <f>CTT!F32</f>
        <v>4200</v>
      </c>
      <c r="M32" s="613">
        <f>ÚVT!F32</f>
        <v>3615</v>
      </c>
      <c r="N32" s="613">
        <f>CJV!F32</f>
        <v>539</v>
      </c>
      <c r="O32" s="613">
        <f>CZS!F32</f>
        <v>43100</v>
      </c>
      <c r="P32" s="767">
        <f>RMU!F32</f>
        <v>53512</v>
      </c>
      <c r="Q32" s="1446">
        <f t="shared" si="6"/>
        <v>121131</v>
      </c>
      <c r="R32" s="770">
        <f>CEITEC!G32+CŘS!G32+SKM!G32+SUKB!G32+UCT!G32+SPSSN!G32+CTT!G32+ÚVT!G32+CJV!G32+CZS!G32+RMU!G32</f>
        <v>121131</v>
      </c>
      <c r="S32" s="767">
        <f>CEITEC!H32+CŘS!H32+SKM!H32+SUKB!H32+UCT!H32+SPSSN!H32+CTT!H32+ÚVT!H32+CJV!H32+CZS!H32+RMU!H32</f>
        <v>0</v>
      </c>
      <c r="T32" s="771">
        <f>CEITEC!I32+CŘS!I32+SKM!I32+SUKB!I32+UCT!I32+SPSSN!I32+CTT!I32+ÚVT!I32+CJV!I32+CZS!I32+RMU!I32</f>
        <v>0</v>
      </c>
      <c r="U32" s="771">
        <f>CEITEC!J32+CŘS!J32+SKM!J32+SUKB!J32+UCT!J32+SPSSN!J32+CTT!J32+ÚVT!J32+CJV!J32+CZS!J32+RMU!J32</f>
        <v>0</v>
      </c>
      <c r="V32" s="771">
        <f>CEITEC!K32+CŘS!K32+SKM!K32+SUKB!K32+UCT!K32+SPSSN!K32+CTT!K32+ÚVT!K32+CJV!K32+CZS!K32+RMU!K32</f>
        <v>0</v>
      </c>
      <c r="W32" s="771">
        <f>CEITEC!L32+CŘS!L32+SKM!L32+SUKB!L32+UCT!L32+SPSSN!L32+CTT!L32+ÚVT!L32+CJV!L32+CZS!L32+RMU!L32</f>
        <v>0</v>
      </c>
      <c r="X32" s="771">
        <f>CEITEC!M32+CŘS!M32+SKM!M32+SUKB!M32+UCT!M32+SPSSN!M32+CTT!M32+ÚVT!M32+CJV!M32+CZS!M32+RMU!M32</f>
        <v>0</v>
      </c>
      <c r="Y32" s="767">
        <f>CEITEC!N32+CŘS!N32+SKM!N32+SUKB!N32+UCT!N32+SPSSN!N32+CTT!N32+ÚVT!N32+CJV!N32+CZS!N32+RMU!N32</f>
        <v>0</v>
      </c>
      <c r="Z32" s="612">
        <f>ostatni!S32</f>
        <v>71452</v>
      </c>
      <c r="AA32" s="153"/>
      <c r="AB32" s="765"/>
    </row>
    <row r="33" spans="1:28" s="14" customFormat="1" ht="11.4" x14ac:dyDescent="0.2">
      <c r="A33" s="1300"/>
      <c r="B33" s="19" t="s">
        <v>51</v>
      </c>
      <c r="C33" s="19"/>
      <c r="D33" s="19"/>
      <c r="E33" s="21">
        <v>29</v>
      </c>
      <c r="F33" s="766">
        <f>CEITEC!F33</f>
        <v>0</v>
      </c>
      <c r="G33" s="766">
        <f>CŘS!F33</f>
        <v>0</v>
      </c>
      <c r="H33" s="767">
        <f>SKM!F33</f>
        <v>11308</v>
      </c>
      <c r="I33" s="613">
        <f>SUKB!F33</f>
        <v>0</v>
      </c>
      <c r="J33" s="613">
        <f>UCT!F33</f>
        <v>0</v>
      </c>
      <c r="K33" s="613">
        <f>SPSSN!F33</f>
        <v>0</v>
      </c>
      <c r="L33" s="613">
        <f>CTT!F33</f>
        <v>0</v>
      </c>
      <c r="M33" s="613">
        <f>ÚVT!F33</f>
        <v>0</v>
      </c>
      <c r="N33" s="613">
        <f>CJV!F33</f>
        <v>0</v>
      </c>
      <c r="O33" s="613">
        <f>CZS!F33</f>
        <v>0</v>
      </c>
      <c r="P33" s="767">
        <f>RMU!F33</f>
        <v>87000</v>
      </c>
      <c r="Q33" s="1446">
        <f t="shared" si="6"/>
        <v>98308</v>
      </c>
      <c r="R33" s="770">
        <f>CEITEC!G33+CŘS!G33+SKM!G33+SUKB!G33+UCT!G33+SPSSN!G33+CTT!G33+ÚVT!G33+CJV!G33+CZS!G33+RMU!G33</f>
        <v>98308</v>
      </c>
      <c r="S33" s="767">
        <f>CEITEC!H33+CŘS!H33+SKM!H33+SUKB!H33+UCT!H33+SPSSN!H33+CTT!H33+ÚVT!H33+CJV!H33+CZS!H33+RMU!H33</f>
        <v>0</v>
      </c>
      <c r="T33" s="771">
        <f>CEITEC!I33+CŘS!I33+SKM!I33+SUKB!I33+UCT!I33+SPSSN!I33+CTT!I33+ÚVT!I33+CJV!I33+CZS!I33+RMU!I33</f>
        <v>0</v>
      </c>
      <c r="U33" s="771">
        <f>CEITEC!J33+CŘS!J33+SKM!J33+SUKB!J33+UCT!J33+SPSSN!J33+CTT!J33+ÚVT!J33+CJV!J33+CZS!J33+RMU!J33</f>
        <v>0</v>
      </c>
      <c r="V33" s="771">
        <f>CEITEC!K33+CŘS!K33+SKM!K33+SUKB!K33+UCT!K33+SPSSN!K33+CTT!K33+ÚVT!K33+CJV!K33+CZS!K33+RMU!K33</f>
        <v>0</v>
      </c>
      <c r="W33" s="771">
        <f>CEITEC!L33+CŘS!L33+SKM!L33+SUKB!L33+UCT!L33+SPSSN!L33+CTT!L33+ÚVT!L33+CJV!L33+CZS!L33+RMU!L33</f>
        <v>0</v>
      </c>
      <c r="X33" s="771">
        <f>CEITEC!M33+CŘS!M33+SKM!M33+SUKB!M33+UCT!M33+SPSSN!M33+CTT!M33+ÚVT!M33+CJV!M33+CZS!M33+RMU!M33</f>
        <v>0</v>
      </c>
      <c r="Y33" s="767">
        <f>CEITEC!N33+CŘS!N33+SKM!N33+SUKB!N33+UCT!N33+SPSSN!N33+CTT!N33+ÚVT!N33+CJV!N33+CZS!N33+RMU!N33</f>
        <v>0</v>
      </c>
      <c r="Z33" s="612">
        <f>ostatni!S33</f>
        <v>97695</v>
      </c>
      <c r="AA33" s="153"/>
      <c r="AB33" s="765"/>
    </row>
    <row r="34" spans="1:28" s="14" customFormat="1" ht="11.4" x14ac:dyDescent="0.2">
      <c r="A34" s="1300"/>
      <c r="B34" s="19" t="s">
        <v>36</v>
      </c>
      <c r="C34" s="19"/>
      <c r="D34" s="19"/>
      <c r="E34" s="21">
        <v>30</v>
      </c>
      <c r="F34" s="766">
        <f>CEITEC!F34</f>
        <v>0</v>
      </c>
      <c r="G34" s="766">
        <f>CŘS!F34</f>
        <v>0</v>
      </c>
      <c r="H34" s="767">
        <f>SKM!F34</f>
        <v>0</v>
      </c>
      <c r="I34" s="613">
        <f>SUKB!F34</f>
        <v>0</v>
      </c>
      <c r="J34" s="613">
        <f>UCT!F34</f>
        <v>0</v>
      </c>
      <c r="K34" s="613">
        <f>SPSSN!F34</f>
        <v>0</v>
      </c>
      <c r="L34" s="613">
        <f>CTT!F34</f>
        <v>0</v>
      </c>
      <c r="M34" s="613">
        <f>ÚVT!F34</f>
        <v>365</v>
      </c>
      <c r="N34" s="613">
        <f>CJV!F34</f>
        <v>0</v>
      </c>
      <c r="O34" s="613">
        <f>CZS!F34</f>
        <v>0</v>
      </c>
      <c r="P34" s="767">
        <f>RMU!F34</f>
        <v>60</v>
      </c>
      <c r="Q34" s="1446">
        <f t="shared" si="6"/>
        <v>425</v>
      </c>
      <c r="R34" s="770">
        <f>CEITEC!G34+CŘS!G34+SKM!G34+SUKB!G34+UCT!G34+SPSSN!G34+CTT!G34+ÚVT!G34+CJV!G34+CZS!G34+RMU!G34</f>
        <v>425</v>
      </c>
      <c r="S34" s="767">
        <f>CEITEC!H34+CŘS!H34+SKM!H34+SUKB!H34+UCT!H34+SPSSN!H34+CTT!H34+ÚVT!H34+CJV!H34+CZS!H34+RMU!H34</f>
        <v>0</v>
      </c>
      <c r="T34" s="771">
        <f>CEITEC!I34+CŘS!I34+SKM!I34+SUKB!I34+UCT!I34+SPSSN!I34+CTT!I34+ÚVT!I34+CJV!I34+CZS!I34+RMU!I34</f>
        <v>0</v>
      </c>
      <c r="U34" s="771">
        <f>CEITEC!J34+CŘS!J34+SKM!J34+SUKB!J34+UCT!J34+SPSSN!J34+CTT!J34+ÚVT!J34+CJV!J34+CZS!J34+RMU!J34</f>
        <v>0</v>
      </c>
      <c r="V34" s="771">
        <f>CEITEC!K34+CŘS!K34+SKM!K34+SUKB!K34+UCT!K34+SPSSN!K34+CTT!K34+ÚVT!K34+CJV!K34+CZS!K34+RMU!K34</f>
        <v>0</v>
      </c>
      <c r="W34" s="771">
        <f>CEITEC!L34+CŘS!L34+SKM!L34+SUKB!L34+UCT!L34+SPSSN!L34+CTT!L34+ÚVT!L34+CJV!L34+CZS!L34+RMU!L34</f>
        <v>0</v>
      </c>
      <c r="X34" s="771">
        <f>CEITEC!M34+CŘS!M34+SKM!M34+SUKB!M34+UCT!M34+SPSSN!M34+CTT!M34+ÚVT!M34+CJV!M34+CZS!M34+RMU!M34</f>
        <v>0</v>
      </c>
      <c r="Y34" s="767">
        <f>CEITEC!N34+CŘS!N34+SKM!N34+SUKB!N34+UCT!N34+SPSSN!N34+CTT!N34+ÚVT!N34+CJV!N34+CZS!N34+RMU!N34</f>
        <v>0</v>
      </c>
      <c r="Z34" s="612">
        <f>ostatni!S34</f>
        <v>719</v>
      </c>
      <c r="AA34" s="153"/>
      <c r="AB34" s="765"/>
    </row>
    <row r="35" spans="1:28" s="14" customFormat="1" ht="11.4" x14ac:dyDescent="0.2">
      <c r="A35" s="1307"/>
      <c r="B35" s="318" t="s">
        <v>171</v>
      </c>
      <c r="C35" s="318"/>
      <c r="D35" s="318"/>
      <c r="E35" s="319">
        <v>31</v>
      </c>
      <c r="F35" s="974">
        <f>CEITEC!F35</f>
        <v>0</v>
      </c>
      <c r="G35" s="974">
        <f>CŘS!F35</f>
        <v>0</v>
      </c>
      <c r="H35" s="964">
        <f>SKM!F35</f>
        <v>0</v>
      </c>
      <c r="I35" s="963">
        <f>SUKB!F35</f>
        <v>0</v>
      </c>
      <c r="J35" s="963">
        <f>UCT!F35</f>
        <v>0</v>
      </c>
      <c r="K35" s="963">
        <f>SPSSN!F35</f>
        <v>3978</v>
      </c>
      <c r="L35" s="963">
        <f>CTT!F35</f>
        <v>0</v>
      </c>
      <c r="M35" s="963">
        <f>ÚVT!F35</f>
        <v>0</v>
      </c>
      <c r="N35" s="963">
        <f>CJV!F35</f>
        <v>2589</v>
      </c>
      <c r="O35" s="963">
        <f>CZS!F35</f>
        <v>0</v>
      </c>
      <c r="P35" s="964">
        <f>RMU!F35</f>
        <v>10171</v>
      </c>
      <c r="Q35" s="1447">
        <f t="shared" si="6"/>
        <v>16738</v>
      </c>
      <c r="R35" s="969">
        <f>CEITEC!G35+CŘS!G35+SKM!G35+SUKB!G35+UCT!G35+SPSSN!G35+CTT!G35+ÚVT!G35+CJV!G35+CZS!G35+RMU!G35</f>
        <v>16738</v>
      </c>
      <c r="S35" s="964">
        <f>CEITEC!H35+CŘS!H35+SKM!H35+SUKB!H35+UCT!H35+SPSSN!H35+CTT!H35+ÚVT!H35+CJV!H35+CZS!H35+RMU!H35</f>
        <v>0</v>
      </c>
      <c r="T35" s="965">
        <f>CEITEC!I35+CŘS!I35+SKM!I35+SUKB!I35+UCT!I35+SPSSN!I35+CTT!I35+ÚVT!I35+CJV!I35+CZS!I35+RMU!I35</f>
        <v>0</v>
      </c>
      <c r="U35" s="965">
        <f>CEITEC!J35+CŘS!J35+SKM!J35+SUKB!J35+UCT!J35+SPSSN!J35+CTT!J35+ÚVT!J35+CJV!J35+CZS!J35+RMU!J35</f>
        <v>0</v>
      </c>
      <c r="V35" s="965">
        <f>CEITEC!K35+CŘS!K35+SKM!K35+SUKB!K35+UCT!K35+SPSSN!K35+CTT!K35+ÚVT!K35+CJV!K35+CZS!K35+RMU!K35</f>
        <v>0</v>
      </c>
      <c r="W35" s="965">
        <f>CEITEC!L35+CŘS!L35+SKM!L35+SUKB!L35+UCT!L35+SPSSN!L35+CTT!L35+ÚVT!L35+CJV!L35+CZS!L35+RMU!L35</f>
        <v>0</v>
      </c>
      <c r="X35" s="965">
        <f>CEITEC!M35+CŘS!M35+SKM!M35+SUKB!M35+UCT!M35+SPSSN!M35+CTT!M35+ÚVT!M35+CJV!M35+CZS!M35+RMU!M35</f>
        <v>0</v>
      </c>
      <c r="Y35" s="964">
        <f>CEITEC!N35+CŘS!N35+SKM!N35+SUKB!N35+UCT!N35+SPSSN!N35+CTT!N35+ÚVT!N35+CJV!N35+CZS!N35+RMU!N35</f>
        <v>0</v>
      </c>
      <c r="Z35" s="612">
        <f>ostatni!S35</f>
        <v>23136.221250000002</v>
      </c>
      <c r="AA35" s="153"/>
      <c r="AB35" s="765"/>
    </row>
    <row r="36" spans="1:28" s="14" customFormat="1" ht="11.4" x14ac:dyDescent="0.2">
      <c r="A36" s="1300"/>
      <c r="B36" s="19" t="s">
        <v>53</v>
      </c>
      <c r="C36" s="19"/>
      <c r="D36" s="19"/>
      <c r="E36" s="21">
        <v>32</v>
      </c>
      <c r="F36" s="766">
        <f>CEITEC!F36</f>
        <v>0</v>
      </c>
      <c r="G36" s="766">
        <f>CŘS!F36</f>
        <v>0</v>
      </c>
      <c r="H36" s="767">
        <f>SKM!F36</f>
        <v>0</v>
      </c>
      <c r="I36" s="613">
        <f>SUKB!F36</f>
        <v>0</v>
      </c>
      <c r="J36" s="613">
        <f>UCT!F36</f>
        <v>300</v>
      </c>
      <c r="K36" s="613">
        <f>SPSSN!F36</f>
        <v>4922</v>
      </c>
      <c r="L36" s="613">
        <f>CTT!F36</f>
        <v>0</v>
      </c>
      <c r="M36" s="613">
        <f>ÚVT!F36</f>
        <v>0</v>
      </c>
      <c r="N36" s="613">
        <f>CJV!F36</f>
        <v>1120</v>
      </c>
      <c r="O36" s="613">
        <f>CZS!F36</f>
        <v>90000</v>
      </c>
      <c r="P36" s="767">
        <f>RMU!F36</f>
        <v>815</v>
      </c>
      <c r="Q36" s="1446">
        <f t="shared" si="6"/>
        <v>97157</v>
      </c>
      <c r="R36" s="770">
        <f>CEITEC!G36+CŘS!G36+SKM!G36+SUKB!G36+UCT!G36+SPSSN!G36+CTT!G36+ÚVT!G36+CJV!G36+CZS!G36+RMU!G36</f>
        <v>32729</v>
      </c>
      <c r="S36" s="767">
        <f>CEITEC!H36+CŘS!H36+SKM!H36+SUKB!H36+UCT!H36+SPSSN!H36+CTT!H36+ÚVT!H36+CJV!H36+CZS!H36+RMU!H36</f>
        <v>0</v>
      </c>
      <c r="T36" s="771">
        <f>CEITEC!I36+CŘS!I36+SKM!I36+SUKB!I36+UCT!I36+SPSSN!I36+CTT!I36+ÚVT!I36+CJV!I36+CZS!I36+RMU!I36</f>
        <v>64428</v>
      </c>
      <c r="U36" s="771">
        <f>CEITEC!J36+CŘS!J36+SKM!J36+SUKB!J36+UCT!J36+SPSSN!J36+CTT!J36+ÚVT!J36+CJV!J36+CZS!J36+RMU!J36</f>
        <v>0</v>
      </c>
      <c r="V36" s="771">
        <f>CEITEC!K36+CŘS!K36+SKM!K36+SUKB!K36+UCT!K36+SPSSN!K36+CTT!K36+ÚVT!K36+CJV!K36+CZS!K36+RMU!K36</f>
        <v>0</v>
      </c>
      <c r="W36" s="771">
        <f>CEITEC!L36+CŘS!L36+SKM!L36+SUKB!L36+UCT!L36+SPSSN!L36+CTT!L36+ÚVT!L36+CJV!L36+CZS!L36+RMU!L36</f>
        <v>0</v>
      </c>
      <c r="X36" s="771">
        <f>CEITEC!M36+CŘS!M36+SKM!M36+SUKB!M36+UCT!M36+SPSSN!M36+CTT!M36+ÚVT!M36+CJV!M36+CZS!M36+RMU!M36</f>
        <v>0</v>
      </c>
      <c r="Y36" s="767">
        <f>CEITEC!N36+CŘS!N36+SKM!N36+SUKB!N36+UCT!N36+SPSSN!N36+CTT!N36+ÚVT!N36+CJV!N36+CZS!N36+RMU!N36</f>
        <v>0</v>
      </c>
      <c r="Z36" s="612">
        <f>ostatni!S36</f>
        <v>133182.17496999999</v>
      </c>
      <c r="AA36" s="153"/>
      <c r="AB36" s="765"/>
    </row>
    <row r="37" spans="1:28" s="14" customFormat="1" ht="11.4" x14ac:dyDescent="0.2">
      <c r="A37" s="1300"/>
      <c r="B37" s="19" t="s">
        <v>128</v>
      </c>
      <c r="C37" s="19"/>
      <c r="D37" s="19"/>
      <c r="E37" s="21">
        <v>33</v>
      </c>
      <c r="F37" s="805">
        <f>CEITEC!F37</f>
        <v>94136</v>
      </c>
      <c r="G37" s="766">
        <f>CŘS!F37</f>
        <v>0</v>
      </c>
      <c r="H37" s="767">
        <f>SKM!F37</f>
        <v>0</v>
      </c>
      <c r="I37" s="613">
        <f>SUKB!F37</f>
        <v>0</v>
      </c>
      <c r="J37" s="613">
        <f>UCT!F37</f>
        <v>0</v>
      </c>
      <c r="K37" s="613">
        <f>SPSSN!F37</f>
        <v>581</v>
      </c>
      <c r="L37" s="613">
        <f>CTT!F37</f>
        <v>9630</v>
      </c>
      <c r="M37" s="613">
        <f>ÚVT!F37</f>
        <v>8213</v>
      </c>
      <c r="N37" s="613">
        <f>CJV!F37</f>
        <v>897</v>
      </c>
      <c r="O37" s="613">
        <f>CZS!F37</f>
        <v>0</v>
      </c>
      <c r="P37" s="767">
        <f>RMU!F37</f>
        <v>91071</v>
      </c>
      <c r="Q37" s="1446">
        <f t="shared" si="6"/>
        <v>204528</v>
      </c>
      <c r="R37" s="770">
        <f>CEITEC!G37+CŘS!G37+SKM!G37+SUKB!G37+UCT!G37+SPSSN!G37+CTT!G37+ÚVT!G37+CJV!G37+CZS!G37+RMU!G37</f>
        <v>172154</v>
      </c>
      <c r="S37" s="767">
        <f>CEITEC!H37+CŘS!H37+SKM!H37+SUKB!H37+UCT!H37+SPSSN!H37+CTT!H37+ÚVT!H37+CJV!H37+CZS!H37+RMU!H37</f>
        <v>0</v>
      </c>
      <c r="T37" s="771">
        <f>CEITEC!I37+CŘS!I37+SKM!I37+SUKB!I37+UCT!I37+SPSSN!I37+CTT!I37+ÚVT!I37+CJV!I37+CZS!I37+RMU!I37</f>
        <v>32374</v>
      </c>
      <c r="U37" s="771">
        <f>CEITEC!J37+CŘS!J37+SKM!J37+SUKB!J37+UCT!J37+SPSSN!J37+CTT!J37+ÚVT!J37+CJV!J37+CZS!J37+RMU!J37</f>
        <v>0</v>
      </c>
      <c r="V37" s="771">
        <f>CEITEC!K37+CŘS!K37+SKM!K37+SUKB!K37+UCT!K37+SPSSN!K37+CTT!K37+ÚVT!K37+CJV!K37+CZS!K37+RMU!K37</f>
        <v>0</v>
      </c>
      <c r="W37" s="771">
        <f>CEITEC!L37+CŘS!L37+SKM!L37+SUKB!L37+UCT!L37+SPSSN!L37+CTT!L37+ÚVT!L37+CJV!L37+CZS!L37+RMU!L37</f>
        <v>0</v>
      </c>
      <c r="X37" s="771">
        <f>CEITEC!M37+CŘS!M37+SKM!M37+SUKB!M37+UCT!M37+SPSSN!M37+CTT!M37+ÚVT!M37+CJV!M37+CZS!M37+RMU!M37</f>
        <v>0</v>
      </c>
      <c r="Y37" s="767">
        <f>CEITEC!N37+CŘS!N37+SKM!N37+SUKB!N37+UCT!N37+SPSSN!N37+CTT!N37+ÚVT!N37+CJV!N37+CZS!N37+RMU!N37</f>
        <v>0</v>
      </c>
      <c r="Z37" s="612">
        <f>ostatni!S37</f>
        <v>146320.01349000001</v>
      </c>
      <c r="AA37" s="153"/>
      <c r="AB37" s="765"/>
    </row>
    <row r="38" spans="1:28" s="14" customFormat="1" ht="11.4" x14ac:dyDescent="0.2">
      <c r="A38" s="1300"/>
      <c r="B38" s="19" t="s">
        <v>55</v>
      </c>
      <c r="C38" s="19"/>
      <c r="D38" s="19"/>
      <c r="E38" s="21">
        <v>34</v>
      </c>
      <c r="F38" s="766">
        <f>CEITEC!F38</f>
        <v>252610.1</v>
      </c>
      <c r="G38" s="766">
        <f>CŘS!F38</f>
        <v>0</v>
      </c>
      <c r="H38" s="767">
        <f>SKM!F38</f>
        <v>0</v>
      </c>
      <c r="I38" s="613">
        <f>SUKB!F38</f>
        <v>0</v>
      </c>
      <c r="J38" s="613">
        <f>UCT!F38</f>
        <v>0</v>
      </c>
      <c r="K38" s="613">
        <f>SPSSN!F38</f>
        <v>0</v>
      </c>
      <c r="L38" s="613">
        <f>CTT!F38</f>
        <v>602</v>
      </c>
      <c r="M38" s="613">
        <f>ÚVT!F38</f>
        <v>10073</v>
      </c>
      <c r="N38" s="613">
        <f>CJV!F38</f>
        <v>0</v>
      </c>
      <c r="O38" s="613">
        <f>CZS!F38</f>
        <v>0</v>
      </c>
      <c r="P38" s="767">
        <f>RMU!F38</f>
        <v>4633</v>
      </c>
      <c r="Q38" s="1446">
        <f t="shared" si="6"/>
        <v>267918.09999999998</v>
      </c>
      <c r="R38" s="770">
        <f>CEITEC!G38+CŘS!G38+SKM!G38+SUKB!G38+UCT!G38+SPSSN!G38+CTT!G38+ÚVT!G38+CJV!G38+CZS!G38+RMU!G38</f>
        <v>259496.1</v>
      </c>
      <c r="S38" s="767">
        <f>CEITEC!H38+CŘS!H38+SKM!H38+SUKB!H38+UCT!H38+SPSSN!H38+CTT!H38+ÚVT!H38+CJV!H38+CZS!H38+RMU!H38</f>
        <v>0</v>
      </c>
      <c r="T38" s="771">
        <f>CEITEC!I38+CŘS!I38+SKM!I38+SUKB!I38+UCT!I38+SPSSN!I38+CTT!I38+ÚVT!I38+CJV!I38+CZS!I38+RMU!I38</f>
        <v>8422</v>
      </c>
      <c r="U38" s="771">
        <f>CEITEC!J38+CŘS!J38+SKM!J38+SUKB!J38+UCT!J38+SPSSN!J38+CTT!J38+ÚVT!J38+CJV!J38+CZS!J38+RMU!J38</f>
        <v>0</v>
      </c>
      <c r="V38" s="771">
        <f>CEITEC!K38+CŘS!K38+SKM!K38+SUKB!K38+UCT!K38+SPSSN!K38+CTT!K38+ÚVT!K38+CJV!K38+CZS!K38+RMU!K38</f>
        <v>0</v>
      </c>
      <c r="W38" s="771">
        <f>CEITEC!L38+CŘS!L38+SKM!L38+SUKB!L38+UCT!L38+SPSSN!L38+CTT!L38+ÚVT!L38+CJV!L38+CZS!L38+RMU!L38</f>
        <v>0</v>
      </c>
      <c r="X38" s="771">
        <f>CEITEC!M38+CŘS!M38+SKM!M38+SUKB!M38+UCT!M38+SPSSN!M38+CTT!M38+ÚVT!M38+CJV!M38+CZS!M38+RMU!M38</f>
        <v>0</v>
      </c>
      <c r="Y38" s="767">
        <f>CEITEC!N38+CŘS!N38+SKM!N38+SUKB!N38+UCT!N38+SPSSN!N38+CTT!N38+ÚVT!N38+CJV!N38+CZS!N38+RMU!N38</f>
        <v>0</v>
      </c>
      <c r="Z38" s="612">
        <f>ostatni!S38</f>
        <v>333056.54687000002</v>
      </c>
      <c r="AA38" s="153"/>
      <c r="AB38" s="765"/>
    </row>
    <row r="39" spans="1:28" s="14" customFormat="1" ht="11.4" x14ac:dyDescent="0.2">
      <c r="A39" s="1300"/>
      <c r="B39" s="966" t="s">
        <v>147</v>
      </c>
      <c r="C39" s="966"/>
      <c r="D39" s="966"/>
      <c r="E39" s="967">
        <v>35</v>
      </c>
      <c r="F39" s="973">
        <f>CEITEC!F39</f>
        <v>72844.5</v>
      </c>
      <c r="G39" s="973">
        <f>CŘS!F39</f>
        <v>0</v>
      </c>
      <c r="H39" s="970">
        <f>SKM!F39</f>
        <v>0</v>
      </c>
      <c r="I39" s="971">
        <f>SUKB!F39</f>
        <v>0</v>
      </c>
      <c r="J39" s="971">
        <f>UCT!F39</f>
        <v>0</v>
      </c>
      <c r="K39" s="971">
        <f>SPSSN!F39</f>
        <v>0</v>
      </c>
      <c r="L39" s="971">
        <f>CTT!F39</f>
        <v>2000</v>
      </c>
      <c r="M39" s="971">
        <f>ÚVT!F39</f>
        <v>54712</v>
      </c>
      <c r="N39" s="971">
        <f>CJV!F39</f>
        <v>2769</v>
      </c>
      <c r="O39" s="971">
        <f>CZS!F39</f>
        <v>0</v>
      </c>
      <c r="P39" s="970">
        <f>RMU!F39</f>
        <v>11133</v>
      </c>
      <c r="Q39" s="1448">
        <f t="shared" si="6"/>
        <v>143458.5</v>
      </c>
      <c r="R39" s="972">
        <f>CEITEC!G39+CŘS!G39+SKM!G39+SUKB!G39+UCT!G39+SPSSN!G39+CTT!G39+ÚVT!G39+CJV!G39+CZS!G39+RMU!G39</f>
        <v>135425.5</v>
      </c>
      <c r="S39" s="970">
        <f>CEITEC!H39+CŘS!H39+SKM!H39+SUKB!H39+UCT!H39+SPSSN!H39+CTT!H39+ÚVT!H39+CJV!H39+CZS!H39+RMU!H39</f>
        <v>0</v>
      </c>
      <c r="T39" s="968">
        <f>CEITEC!I39+CŘS!I39+SKM!I39+SUKB!I39+UCT!I39+SPSSN!I39+CTT!I39+ÚVT!I39+CJV!I39+CZS!I39+RMU!I39</f>
        <v>8033</v>
      </c>
      <c r="U39" s="968">
        <f>CEITEC!J39+CŘS!J39+SKM!J39+SUKB!J39+UCT!J39+SPSSN!J39+CTT!J39+ÚVT!J39+CJV!J39+CZS!J39+RMU!J39</f>
        <v>0</v>
      </c>
      <c r="V39" s="968">
        <f>CEITEC!K39+CŘS!K39+SKM!K39+SUKB!K39+UCT!K39+SPSSN!K39+CTT!K39+ÚVT!K39+CJV!K39+CZS!K39+RMU!K39</f>
        <v>0</v>
      </c>
      <c r="W39" s="968">
        <f>CEITEC!L39+CŘS!L39+SKM!L39+SUKB!L39+UCT!L39+SPSSN!L39+CTT!L39+ÚVT!L39+CJV!L39+CZS!L39+RMU!L39</f>
        <v>0</v>
      </c>
      <c r="X39" s="968">
        <f>CEITEC!M39+CŘS!M39+SKM!M39+SUKB!M39+UCT!M39+SPSSN!M39+CTT!M39+ÚVT!M39+CJV!M39+CZS!M39+RMU!M39</f>
        <v>0</v>
      </c>
      <c r="Y39" s="970">
        <f>CEITEC!N39+CŘS!N39+SKM!N39+SUKB!N39+UCT!N39+SPSSN!N39+CTT!N39+ÚVT!N39+CJV!N39+CZS!N39+RMU!N39</f>
        <v>0</v>
      </c>
      <c r="Z39" s="612">
        <f>ostatni!S39</f>
        <v>202917.98313000001</v>
      </c>
      <c r="AA39" s="153"/>
      <c r="AB39" s="765"/>
    </row>
    <row r="40" spans="1:28" s="14" customFormat="1" ht="11.4" x14ac:dyDescent="0.2">
      <c r="A40" s="1300"/>
      <c r="B40" s="19" t="s">
        <v>56</v>
      </c>
      <c r="C40" s="19"/>
      <c r="D40" s="19"/>
      <c r="E40" s="21">
        <v>36</v>
      </c>
      <c r="F40" s="766">
        <f>CEITEC!F40</f>
        <v>72660.800000000003</v>
      </c>
      <c r="G40" s="766">
        <f>CŘS!F40</f>
        <v>0</v>
      </c>
      <c r="H40" s="767">
        <f>SKM!F40</f>
        <v>0</v>
      </c>
      <c r="I40" s="613">
        <f>SUKB!F40</f>
        <v>0</v>
      </c>
      <c r="J40" s="613">
        <f>UCT!F40</f>
        <v>0</v>
      </c>
      <c r="K40" s="613">
        <f>SPSSN!F40</f>
        <v>0</v>
      </c>
      <c r="L40" s="613">
        <f>CTT!F40</f>
        <v>0</v>
      </c>
      <c r="M40" s="613">
        <f>ÚVT!F40</f>
        <v>22797</v>
      </c>
      <c r="N40" s="613">
        <f>CJV!F40</f>
        <v>0</v>
      </c>
      <c r="O40" s="613">
        <f>CZS!F40</f>
        <v>0</v>
      </c>
      <c r="P40" s="767">
        <f>RMU!F40</f>
        <v>0</v>
      </c>
      <c r="Q40" s="1446">
        <f t="shared" si="6"/>
        <v>95457.8</v>
      </c>
      <c r="R40" s="770">
        <f>CEITEC!G40+CŘS!G40+SKM!G40+SUKB!G40+UCT!G40+SPSSN!G40+CTT!G40+ÚVT!G40+CJV!G40+CZS!G40+RMU!G40</f>
        <v>94727.8</v>
      </c>
      <c r="S40" s="767">
        <f>CEITEC!H40+CŘS!H40+SKM!H40+SUKB!H40+UCT!H40+SPSSN!H40+CTT!H40+ÚVT!H40+CJV!H40+CZS!H40+RMU!H40</f>
        <v>0</v>
      </c>
      <c r="T40" s="771">
        <f>CEITEC!I40+CŘS!I40+SKM!I40+SUKB!I40+UCT!I40+SPSSN!I40+CTT!I40+ÚVT!I40+CJV!I40+CZS!I40+RMU!I40</f>
        <v>730</v>
      </c>
      <c r="U40" s="771">
        <f>CEITEC!J40+CŘS!J40+SKM!J40+SUKB!J40+UCT!J40+SPSSN!J40+CTT!J40+ÚVT!J40+CJV!J40+CZS!J40+RMU!J40</f>
        <v>0</v>
      </c>
      <c r="V40" s="771">
        <f>CEITEC!K40+CŘS!K40+SKM!K40+SUKB!K40+UCT!K40+SPSSN!K40+CTT!K40+ÚVT!K40+CJV!K40+CZS!K40+RMU!K40</f>
        <v>0</v>
      </c>
      <c r="W40" s="771">
        <f>CEITEC!L40+CŘS!L40+SKM!L40+SUKB!L40+UCT!L40+SPSSN!L40+CTT!L40+ÚVT!L40+CJV!L40+CZS!L40+RMU!L40</f>
        <v>0</v>
      </c>
      <c r="X40" s="771">
        <f>CEITEC!M40+CŘS!M40+SKM!M40+SUKB!M40+UCT!M40+SPSSN!M40+CTT!M40+ÚVT!M40+CJV!M40+CZS!M40+RMU!M40</f>
        <v>0</v>
      </c>
      <c r="Y40" s="767">
        <f>CEITEC!N40+CŘS!N40+SKM!N40+SUKB!N40+UCT!N40+SPSSN!N40+CTT!N40+ÚVT!N40+CJV!N40+CZS!N40+RMU!N40</f>
        <v>0</v>
      </c>
      <c r="Z40" s="612">
        <f>ostatni!S40</f>
        <v>104918.74176999999</v>
      </c>
      <c r="AA40" s="153"/>
      <c r="AB40" s="765"/>
    </row>
    <row r="41" spans="1:28" s="14" customFormat="1" ht="11.4" x14ac:dyDescent="0.2">
      <c r="A41" s="1300"/>
      <c r="B41" s="19" t="s">
        <v>57</v>
      </c>
      <c r="C41" s="19"/>
      <c r="D41" s="19"/>
      <c r="E41" s="21">
        <v>37</v>
      </c>
      <c r="F41" s="766">
        <f>CEITEC!F41</f>
        <v>201260</v>
      </c>
      <c r="G41" s="766">
        <f>CŘS!F41</f>
        <v>0</v>
      </c>
      <c r="H41" s="767">
        <f>SKM!F41</f>
        <v>88717</v>
      </c>
      <c r="I41" s="613">
        <f>SUKB!F41</f>
        <v>73300</v>
      </c>
      <c r="J41" s="613">
        <f>UCT!F41</f>
        <v>1800</v>
      </c>
      <c r="K41" s="613">
        <f>SPSSN!F41</f>
        <v>850</v>
      </c>
      <c r="L41" s="613">
        <f>CTT!F41</f>
        <v>450</v>
      </c>
      <c r="M41" s="613">
        <f>ÚVT!F41</f>
        <v>41859</v>
      </c>
      <c r="N41" s="613">
        <f>CJV!F41</f>
        <v>2000</v>
      </c>
      <c r="O41" s="613">
        <f>CZS!F41</f>
        <v>4800</v>
      </c>
      <c r="P41" s="767">
        <f>RMU!F41</f>
        <v>34514</v>
      </c>
      <c r="Q41" s="1446">
        <f t="shared" si="6"/>
        <v>449550</v>
      </c>
      <c r="R41" s="770">
        <f>CEITEC!G41+CŘS!G41+SKM!G41+SUKB!G41+UCT!G41+SPSSN!G41+CTT!G41+ÚVT!G41+CJV!G41+CZS!G41+RMU!G41</f>
        <v>449350</v>
      </c>
      <c r="S41" s="767">
        <f>CEITEC!H41+CŘS!H41+SKM!H41+SUKB!H41+UCT!H41+SPSSN!H41+CTT!H41+ÚVT!H41+CJV!H41+CZS!H41+RMU!H41</f>
        <v>0</v>
      </c>
      <c r="T41" s="771">
        <f>CEITEC!I41+CŘS!I41+SKM!I41+SUKB!I41+UCT!I41+SPSSN!I41+CTT!I41+ÚVT!I41+CJV!I41+CZS!I41+RMU!I41</f>
        <v>200</v>
      </c>
      <c r="U41" s="771">
        <f>CEITEC!J41+CŘS!J41+SKM!J41+SUKB!J41+UCT!J41+SPSSN!J41+CTT!J41+ÚVT!J41+CJV!J41+CZS!J41+RMU!J41</f>
        <v>0</v>
      </c>
      <c r="V41" s="771">
        <f>CEITEC!K41+CŘS!K41+SKM!K41+SUKB!K41+UCT!K41+SPSSN!K41+CTT!K41+ÚVT!K41+CJV!K41+CZS!K41+RMU!K41</f>
        <v>0</v>
      </c>
      <c r="W41" s="851">
        <f>CEITEC!L41+CŘS!L41+SKM!L41+SUKB!L41+UCT!L41+SPSSN!L41+CTT!L41+ÚVT!L41+CJV!L41+CZS!L41+RMU!L41</f>
        <v>0</v>
      </c>
      <c r="X41" s="771">
        <f>CEITEC!M41+CŘS!M41+SKM!M41+SUKB!M41+UCT!M41+SPSSN!M41+CTT!M41+ÚVT!M41+CJV!M41+CZS!M41+RMU!M41</f>
        <v>0</v>
      </c>
      <c r="Y41" s="767">
        <f>CEITEC!N41+CŘS!N41+SKM!N41+SUKB!N41+UCT!N41+SPSSN!N41+CTT!N41+ÚVT!N41+CJV!N41+CZS!N41+RMU!N41</f>
        <v>0</v>
      </c>
      <c r="Z41" s="612">
        <f>ostatni!S41</f>
        <v>468109.65031000006</v>
      </c>
      <c r="AA41" s="153"/>
      <c r="AB41" s="765"/>
    </row>
    <row r="42" spans="1:28" s="14" customFormat="1" ht="11.4" x14ac:dyDescent="0.2">
      <c r="A42" s="1300"/>
      <c r="B42" s="19" t="s">
        <v>58</v>
      </c>
      <c r="C42" s="19"/>
      <c r="D42" s="19"/>
      <c r="E42" s="21">
        <v>38</v>
      </c>
      <c r="F42" s="766">
        <f>CEITEC!F42</f>
        <v>33783</v>
      </c>
      <c r="G42" s="766">
        <f>CŘS!F42</f>
        <v>0</v>
      </c>
      <c r="H42" s="767">
        <f>SKM!F42</f>
        <v>62971</v>
      </c>
      <c r="I42" s="613">
        <f>SUKB!F42</f>
        <v>1533</v>
      </c>
      <c r="J42" s="613">
        <f>UCT!F42</f>
        <v>2275</v>
      </c>
      <c r="K42" s="613">
        <f>SPSSN!F42</f>
        <v>4000</v>
      </c>
      <c r="L42" s="613">
        <f>CTT!F42</f>
        <v>74</v>
      </c>
      <c r="M42" s="613">
        <f>ÚVT!F42</f>
        <v>0</v>
      </c>
      <c r="N42" s="613">
        <f>CJV!F42</f>
        <v>2500</v>
      </c>
      <c r="O42" s="613">
        <f>CZS!F42</f>
        <v>3922</v>
      </c>
      <c r="P42" s="767">
        <f>RMU!F42</f>
        <v>60949</v>
      </c>
      <c r="Q42" s="1446">
        <f t="shared" si="6"/>
        <v>172007</v>
      </c>
      <c r="R42" s="770">
        <f>CEITEC!G42+CŘS!G42+SKM!G42+SUKB!G42+UCT!G42+SPSSN!G42+CTT!G42+ÚVT!G42+CJV!G42+CZS!G42+RMU!G42</f>
        <v>0</v>
      </c>
      <c r="S42" s="767">
        <f>CEITEC!H42+CŘS!H42+SKM!H42+SUKB!H42+UCT!H42+SPSSN!H42+CTT!H42+ÚVT!H42+CJV!H42+CZS!H42+RMU!H42</f>
        <v>154600</v>
      </c>
      <c r="T42" s="771">
        <f>CEITEC!I42+CŘS!I42+SKM!I42+SUKB!I42+UCT!I42+SPSSN!I42+CTT!I42+ÚVT!I42+CJV!I42+CZS!I42+RMU!I42</f>
        <v>0</v>
      </c>
      <c r="U42" s="771">
        <f>CEITEC!J42+CŘS!J42+SKM!J42+SUKB!J42+UCT!J42+SPSSN!J42+CTT!J42+ÚVT!J42+CJV!J42+CZS!J42+RMU!J42</f>
        <v>8500</v>
      </c>
      <c r="V42" s="771">
        <f>CEITEC!K42+CŘS!K42+SKM!K42+SUKB!K42+UCT!K42+SPSSN!K42+CTT!K42+ÚVT!K42+CJV!K42+CZS!K42+RMU!K42</f>
        <v>0</v>
      </c>
      <c r="W42" s="771">
        <f>CEITEC!L42+CŘS!L42+SKM!L42+SUKB!L42+UCT!L42+SPSSN!L42+CTT!L42+ÚVT!L42+CJV!L42+CZS!L42+RMU!L42</f>
        <v>7907</v>
      </c>
      <c r="X42" s="771">
        <f>CEITEC!M42+CŘS!M42+SKM!M42+SUKB!M42+UCT!M42+SPSSN!M42+CTT!M42+ÚVT!M42+CJV!M42+CZS!M42+RMU!M42</f>
        <v>1000</v>
      </c>
      <c r="Y42" s="767">
        <f>CEITEC!N42+CŘS!N42+SKM!N42+SUKB!N42+UCT!N42+SPSSN!N42+CTT!N42+ÚVT!N42+CJV!N42+CZS!N42+RMU!N42</f>
        <v>0</v>
      </c>
      <c r="Z42" s="612">
        <f>ostatni!S42</f>
        <v>46871.339379999998</v>
      </c>
      <c r="AA42" s="153"/>
      <c r="AB42" s="765"/>
    </row>
    <row r="43" spans="1:28" s="14" customFormat="1" ht="11.4" x14ac:dyDescent="0.2">
      <c r="A43" s="1308"/>
      <c r="B43" s="25" t="s">
        <v>46</v>
      </c>
      <c r="C43" s="25"/>
      <c r="D43" s="25"/>
      <c r="E43" s="26">
        <v>39</v>
      </c>
      <c r="F43" s="768">
        <f>CEITEC!F43</f>
        <v>20000</v>
      </c>
      <c r="G43" s="768">
        <f>CŘS!F43</f>
        <v>0</v>
      </c>
      <c r="H43" s="769">
        <f>SKM!F43</f>
        <v>14892</v>
      </c>
      <c r="I43" s="732">
        <f>SUKB!F43</f>
        <v>1716</v>
      </c>
      <c r="J43" s="732">
        <f>UCT!F43</f>
        <v>1400</v>
      </c>
      <c r="K43" s="732">
        <f>SPSSN!F43</f>
        <v>500</v>
      </c>
      <c r="L43" s="732">
        <f>CTT!F43</f>
        <v>1000</v>
      </c>
      <c r="M43" s="732">
        <f>ÚVT!F43</f>
        <v>18000</v>
      </c>
      <c r="N43" s="732">
        <f>CJV!F43</f>
        <v>5</v>
      </c>
      <c r="O43" s="732">
        <f>CZS!F43</f>
        <v>7</v>
      </c>
      <c r="P43" s="769">
        <f>RMU!F43</f>
        <v>12470</v>
      </c>
      <c r="Q43" s="1449">
        <f t="shared" si="6"/>
        <v>69990</v>
      </c>
      <c r="R43" s="803">
        <f>CEITEC!G43+CŘS!G43+SKM!G43+SUKB!G43+UCT!G43+SPSSN!G43+CTT!G43+ÚVT!G43+CJV!G43+CZS!G43+RMU!G43</f>
        <v>69990</v>
      </c>
      <c r="S43" s="769">
        <f>CEITEC!H43+CŘS!H43+SKM!H43+SUKB!H43+UCT!H43+SPSSN!H43+CTT!H43+ÚVT!H43+CJV!H43+CZS!H43+RMU!H43</f>
        <v>0</v>
      </c>
      <c r="T43" s="804">
        <f>CEITEC!I43+CŘS!I43+SKM!I43+SUKB!I43+UCT!I43+SPSSN!I43+CTT!I43+ÚVT!I43+CJV!I43+CZS!I43+RMU!I43</f>
        <v>0</v>
      </c>
      <c r="U43" s="804">
        <f>CEITEC!J43+CŘS!J43+SKM!J43+SUKB!J43+UCT!J43+SPSSN!J43+CTT!J43+ÚVT!J43+CJV!J43+CZS!J43+RMU!J43</f>
        <v>0</v>
      </c>
      <c r="V43" s="804">
        <f>CEITEC!K43+CŘS!K43+SKM!K43+SUKB!K43+UCT!K43+SPSSN!K43+CTT!K43+ÚVT!K43+CJV!K43+CZS!K43+RMU!K43</f>
        <v>0</v>
      </c>
      <c r="W43" s="804">
        <f>CEITEC!L43+CŘS!L43+SKM!L43+SUKB!L43+UCT!L43+SPSSN!L43+CTT!L43+ÚVT!L43+CJV!L43+CZS!L43+RMU!L43</f>
        <v>0</v>
      </c>
      <c r="X43" s="804">
        <f>CEITEC!M43+CŘS!M43+SKM!M43+SUKB!M43+UCT!M43+SPSSN!M43+CTT!M43+ÚVT!M43+CJV!M43+CZS!M43+RMU!M43</f>
        <v>0</v>
      </c>
      <c r="Y43" s="769">
        <f>CEITEC!N43+CŘS!N43+SKM!N43+SUKB!N43+UCT!N43+SPSSN!N43+CTT!N43+ÚVT!N43+CJV!N43+CZS!N43+RMU!N43</f>
        <v>0</v>
      </c>
      <c r="Z43" s="1405">
        <f>ostatni!S43</f>
        <v>109477.4384</v>
      </c>
      <c r="AA43" s="153"/>
      <c r="AB43" s="765"/>
    </row>
    <row r="44" spans="1:28" s="14" customFormat="1" ht="11.4" x14ac:dyDescent="0.2">
      <c r="A44" s="1300" t="s">
        <v>175</v>
      </c>
      <c r="B44" s="15"/>
      <c r="C44" s="15"/>
      <c r="D44" s="15"/>
      <c r="E44" s="656">
        <v>40</v>
      </c>
      <c r="F44" s="1440">
        <f t="shared" ref="F44:Z44" si="7">F29+F33+F37+F41+F42+F43-F6-F27</f>
        <v>9850</v>
      </c>
      <c r="G44" s="1441">
        <f t="shared" si="7"/>
        <v>0</v>
      </c>
      <c r="H44" s="1417">
        <f t="shared" si="7"/>
        <v>0</v>
      </c>
      <c r="I44" s="1411">
        <f t="shared" si="7"/>
        <v>5</v>
      </c>
      <c r="J44" s="1411">
        <f t="shared" si="7"/>
        <v>310</v>
      </c>
      <c r="K44" s="1411">
        <f t="shared" si="7"/>
        <v>50</v>
      </c>
      <c r="L44" s="1411">
        <f t="shared" si="7"/>
        <v>0</v>
      </c>
      <c r="M44" s="1411">
        <f t="shared" si="7"/>
        <v>1000.0089900000021</v>
      </c>
      <c r="N44" s="1411">
        <f t="shared" si="7"/>
        <v>117</v>
      </c>
      <c r="O44" s="1411">
        <f t="shared" si="7"/>
        <v>412</v>
      </c>
      <c r="P44" s="1417">
        <f t="shared" si="7"/>
        <v>3662.2769529999932</v>
      </c>
      <c r="Q44" s="1450">
        <f t="shared" si="7"/>
        <v>15406.285942999879</v>
      </c>
      <c r="R44" s="1410">
        <f t="shared" si="7"/>
        <v>15406.276952999877</v>
      </c>
      <c r="S44" s="1417">
        <f t="shared" si="7"/>
        <v>0</v>
      </c>
      <c r="T44" s="1416">
        <f t="shared" ref="T44:Y44" si="8">T29+T33+T37+T41+T42+T43-T6-T27</f>
        <v>8.9899999984481838E-3</v>
      </c>
      <c r="U44" s="1416">
        <f t="shared" si="8"/>
        <v>0</v>
      </c>
      <c r="V44" s="1416">
        <f t="shared" si="8"/>
        <v>0</v>
      </c>
      <c r="W44" s="1416">
        <f t="shared" si="8"/>
        <v>0</v>
      </c>
      <c r="X44" s="1416">
        <f t="shared" si="8"/>
        <v>0</v>
      </c>
      <c r="Y44" s="1417">
        <f t="shared" si="8"/>
        <v>0</v>
      </c>
      <c r="Z44" s="1408">
        <f t="shared" si="7"/>
        <v>50004.102120000622</v>
      </c>
      <c r="AA44" s="153"/>
      <c r="AB44" s="761"/>
    </row>
    <row r="45" spans="1:28" x14ac:dyDescent="0.25">
      <c r="A45" s="1323" t="s">
        <v>174</v>
      </c>
      <c r="B45" s="1324"/>
      <c r="C45" s="1324"/>
      <c r="D45" s="1324"/>
      <c r="E45" s="1439">
        <v>41</v>
      </c>
      <c r="F45" s="1326">
        <f t="shared" ref="F45:Z45" si="9">F28-F5</f>
        <v>9849.9999999998836</v>
      </c>
      <c r="G45" s="1326">
        <f t="shared" si="9"/>
        <v>0</v>
      </c>
      <c r="H45" s="1369">
        <f t="shared" si="9"/>
        <v>0</v>
      </c>
      <c r="I45" s="1326">
        <f t="shared" si="9"/>
        <v>5</v>
      </c>
      <c r="J45" s="1326">
        <f t="shared" si="9"/>
        <v>310</v>
      </c>
      <c r="K45" s="1326">
        <f t="shared" si="9"/>
        <v>50</v>
      </c>
      <c r="L45" s="1326">
        <f t="shared" si="9"/>
        <v>0</v>
      </c>
      <c r="M45" s="1326">
        <f t="shared" si="9"/>
        <v>1000.0089900000021</v>
      </c>
      <c r="N45" s="1326">
        <f t="shared" si="9"/>
        <v>117</v>
      </c>
      <c r="O45" s="1326">
        <f t="shared" si="9"/>
        <v>412</v>
      </c>
      <c r="P45" s="1369">
        <f t="shared" si="9"/>
        <v>3661.2769529999932</v>
      </c>
      <c r="Q45" s="1326">
        <f t="shared" si="9"/>
        <v>15405.285943000577</v>
      </c>
      <c r="R45" s="1344">
        <f t="shared" si="9"/>
        <v>15405.276952999877</v>
      </c>
      <c r="S45" s="1342">
        <f t="shared" si="9"/>
        <v>0</v>
      </c>
      <c r="T45" s="1343">
        <f t="shared" si="9"/>
        <v>8.9900000020861626E-3</v>
      </c>
      <c r="U45" s="1343">
        <f t="shared" si="9"/>
        <v>0</v>
      </c>
      <c r="V45" s="1343">
        <f t="shared" si="9"/>
        <v>0</v>
      </c>
      <c r="W45" s="1343">
        <f t="shared" si="9"/>
        <v>0</v>
      </c>
      <c r="X45" s="1343">
        <f t="shared" si="9"/>
        <v>0</v>
      </c>
      <c r="Y45" s="1344">
        <f>Y28-Y5</f>
        <v>0</v>
      </c>
      <c r="Z45" s="1414">
        <f t="shared" si="9"/>
        <v>50005.425910000224</v>
      </c>
      <c r="AA45" s="153"/>
    </row>
    <row r="46" spans="1:28" ht="9" customHeight="1" x14ac:dyDescent="0.25">
      <c r="A46" s="29"/>
      <c r="B46" s="29"/>
      <c r="C46" s="29"/>
      <c r="D46" s="29"/>
      <c r="E46" s="30"/>
      <c r="F46" s="30"/>
      <c r="G46" s="30"/>
    </row>
    <row r="47" spans="1:28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f>CEITEC!F48</f>
        <v>0</v>
      </c>
      <c r="G47" s="717">
        <f>CŘS!F47</f>
        <v>0</v>
      </c>
      <c r="H47" s="717">
        <f>SKM!F47</f>
        <v>0</v>
      </c>
      <c r="I47" s="717">
        <f>SUKB!F47</f>
        <v>0</v>
      </c>
      <c r="J47" s="717">
        <f>UCT!F47</f>
        <v>0</v>
      </c>
      <c r="K47" s="717">
        <f>SPSSN!F47</f>
        <v>0</v>
      </c>
      <c r="L47" s="717">
        <f>CTT!F47</f>
        <v>0</v>
      </c>
      <c r="M47" s="717">
        <f>ÚVT!F48</f>
        <v>0</v>
      </c>
      <c r="N47" s="717">
        <f>CJV!F47</f>
        <v>0</v>
      </c>
      <c r="O47" s="717">
        <f>CZS!F47</f>
        <v>0</v>
      </c>
      <c r="P47" s="717">
        <f>RMU!F47</f>
        <v>8228</v>
      </c>
      <c r="Q47" s="1292">
        <f>SUM(F47:P47)</f>
        <v>8228</v>
      </c>
      <c r="Z47" s="31"/>
    </row>
    <row r="48" spans="1:28" s="558" customFormat="1" ht="25.5" customHeight="1" x14ac:dyDescent="0.25">
      <c r="A48" s="1586" t="s">
        <v>158</v>
      </c>
      <c r="B48" s="1587"/>
      <c r="C48" s="1587"/>
      <c r="D48" s="1587"/>
      <c r="E48" s="1587"/>
      <c r="F48" s="718">
        <f>CEITEC!F49</f>
        <v>21571</v>
      </c>
      <c r="G48" s="718">
        <f>CŘS!F48</f>
        <v>0</v>
      </c>
      <c r="H48" s="718">
        <f>SKM!F48</f>
        <v>0</v>
      </c>
      <c r="I48" s="718">
        <f>SUKB!F48</f>
        <v>0</v>
      </c>
      <c r="J48" s="718">
        <f>UCT!F48</f>
        <v>0</v>
      </c>
      <c r="K48" s="718">
        <f>SPSSN!F48</f>
        <v>0</v>
      </c>
      <c r="L48" s="718">
        <f>CTT!F48</f>
        <v>0</v>
      </c>
      <c r="M48" s="718">
        <f>ÚVT!F49</f>
        <v>0</v>
      </c>
      <c r="N48" s="718">
        <f>CJV!F48</f>
        <v>0</v>
      </c>
      <c r="O48" s="718">
        <f>CZS!F48</f>
        <v>0</v>
      </c>
      <c r="P48" s="718">
        <f>RMU!F48</f>
        <v>5800</v>
      </c>
      <c r="Q48" s="1293">
        <f>SUM(F48:P48)</f>
        <v>27371</v>
      </c>
    </row>
    <row r="49" spans="1:28" s="558" customFormat="1" ht="13.8" x14ac:dyDescent="0.3">
      <c r="A49" s="655"/>
      <c r="B49" s="655"/>
      <c r="C49" s="655"/>
      <c r="D49" s="655"/>
      <c r="E49" s="655"/>
      <c r="F49" s="559"/>
      <c r="G49" s="560"/>
      <c r="H49" s="468"/>
      <c r="J49" s="497"/>
      <c r="K49" s="497"/>
      <c r="L49" s="497"/>
      <c r="M49" s="497"/>
      <c r="N49" s="497"/>
    </row>
    <row r="50" spans="1:28" s="29" customFormat="1" ht="10.199999999999999" x14ac:dyDescent="0.2">
      <c r="A50" s="31"/>
      <c r="B50" s="31"/>
      <c r="C50" s="31"/>
      <c r="D50" s="31"/>
      <c r="E50" s="30"/>
      <c r="F50" s="30"/>
      <c r="G50" s="30"/>
      <c r="H50" s="34"/>
      <c r="I50" s="34"/>
      <c r="J50" s="34"/>
      <c r="K50" s="34"/>
      <c r="L50" s="34"/>
      <c r="M50" s="34"/>
      <c r="N50" s="34"/>
      <c r="O50" s="34"/>
      <c r="P50" s="34"/>
      <c r="Q50" s="263"/>
      <c r="R50" s="34"/>
      <c r="S50" s="34"/>
      <c r="T50" s="34"/>
      <c r="U50" s="34"/>
      <c r="V50" s="34"/>
      <c r="W50" s="34"/>
      <c r="X50" s="34"/>
      <c r="Y50" s="34"/>
      <c r="Z50" s="46"/>
      <c r="AA50" s="34"/>
    </row>
    <row r="51" spans="1:28" s="34" customFormat="1" ht="10.199999999999999" x14ac:dyDescent="0.2">
      <c r="A51" s="31"/>
      <c r="B51" s="31"/>
      <c r="C51" s="31"/>
      <c r="D51" s="31"/>
      <c r="E51" s="33"/>
      <c r="F51" s="33"/>
      <c r="G51" s="33"/>
      <c r="Q51" s="263"/>
      <c r="Z51" s="46"/>
      <c r="AB51" s="29"/>
    </row>
    <row r="52" spans="1:28" s="34" customFormat="1" ht="10.199999999999999" x14ac:dyDescent="0.2">
      <c r="A52" s="31"/>
      <c r="B52" s="31"/>
      <c r="C52" s="31"/>
      <c r="D52" s="31"/>
      <c r="E52" s="33"/>
      <c r="F52" s="33"/>
      <c r="G52" s="33"/>
      <c r="Q52" s="263"/>
      <c r="Z52" s="46"/>
      <c r="AB52" s="29"/>
    </row>
    <row r="53" spans="1:28" s="34" customFormat="1" ht="10.199999999999999" x14ac:dyDescent="0.2">
      <c r="A53" s="31"/>
      <c r="B53" s="31"/>
      <c r="C53" s="31"/>
      <c r="D53" s="31"/>
      <c r="E53" s="33"/>
      <c r="F53" s="33"/>
      <c r="G53" s="33"/>
      <c r="Q53" s="263"/>
      <c r="Z53" s="46"/>
      <c r="AB53" s="29"/>
    </row>
  </sheetData>
  <mergeCells count="5">
    <mergeCell ref="A3:D3"/>
    <mergeCell ref="C4:D4"/>
    <mergeCell ref="A47:D47"/>
    <mergeCell ref="A48:E48"/>
    <mergeCell ref="S3:Y3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G47" sqref="G47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10.44140625" style="34" hidden="1" customWidth="1"/>
    <col min="16" max="16" width="10" style="34" hidden="1" customWidth="1"/>
    <col min="17" max="17" width="7.88671875" style="165" hidden="1" customWidth="1"/>
    <col min="18" max="18" width="11.44140625" hidden="1" customWidth="1"/>
    <col min="19" max="19" width="10.44140625" customWidth="1"/>
    <col min="20" max="20" width="2" style="166" customWidth="1"/>
    <col min="21" max="21" width="10.44140625" style="29" customWidth="1"/>
    <col min="22" max="22" width="10.44140625" customWidth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5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69</v>
      </c>
      <c r="D4" s="1601"/>
      <c r="E4" s="5" t="s">
        <v>5</v>
      </c>
      <c r="F4" s="300">
        <v>2021</v>
      </c>
      <c r="G4" s="311" t="s">
        <v>8</v>
      </c>
      <c r="H4" s="396" t="s">
        <v>9</v>
      </c>
      <c r="I4" s="44" t="s">
        <v>10</v>
      </c>
      <c r="J4" s="188" t="s">
        <v>11</v>
      </c>
      <c r="K4" s="614" t="s">
        <v>166</v>
      </c>
      <c r="L4" s="44" t="s">
        <v>108</v>
      </c>
      <c r="M4" s="44" t="s">
        <v>12</v>
      </c>
      <c r="N4" s="754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5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1030315.5060618002</v>
      </c>
      <c r="G5" s="309">
        <f t="shared" si="0"/>
        <v>1009463.5060618002</v>
      </c>
      <c r="H5" s="440">
        <f t="shared" si="0"/>
        <v>11697</v>
      </c>
      <c r="I5" s="161">
        <f t="shared" si="0"/>
        <v>2855</v>
      </c>
      <c r="J5" s="616">
        <f t="shared" si="0"/>
        <v>0</v>
      </c>
      <c r="K5" s="616">
        <f t="shared" si="0"/>
        <v>0</v>
      </c>
      <c r="L5" s="161">
        <f t="shared" si="0"/>
        <v>3000</v>
      </c>
      <c r="M5" s="161">
        <f t="shared" si="0"/>
        <v>3300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1017264.4403200001</v>
      </c>
      <c r="T5" s="164"/>
      <c r="U5" s="117">
        <f>SUM(U7:U27)</f>
        <v>981518.36966601049</v>
      </c>
      <c r="V5" s="586">
        <f>SUM(V7:V27)</f>
        <v>970267.85125000076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814">
        <f>SUM(F7:F17)</f>
        <v>629776.42646180012</v>
      </c>
      <c r="G6" s="813">
        <f t="shared" ref="G6:M6" si="1">SUM(G7:G17)</f>
        <v>611522.42646180012</v>
      </c>
      <c r="H6" s="1081">
        <f t="shared" si="1"/>
        <v>11697</v>
      </c>
      <c r="I6" s="1082">
        <f t="shared" si="1"/>
        <v>257</v>
      </c>
      <c r="J6" s="1083">
        <f t="shared" si="1"/>
        <v>0</v>
      </c>
      <c r="K6" s="1083">
        <f>SUM(K7:K17)</f>
        <v>0</v>
      </c>
      <c r="L6" s="1082">
        <f t="shared" si="1"/>
        <v>3000</v>
      </c>
      <c r="M6" s="1082">
        <f t="shared" si="1"/>
        <v>3300</v>
      </c>
      <c r="N6" s="1084">
        <f>SUM(N7:N17)</f>
        <v>0</v>
      </c>
      <c r="O6" s="961">
        <f>SUM(O7:O17)</f>
        <v>0</v>
      </c>
      <c r="P6" s="961">
        <f>SUM(P7:P17)</f>
        <v>0</v>
      </c>
      <c r="Q6" s="1197">
        <f>IF(F6=0,0,P6/F6)</f>
        <v>0</v>
      </c>
      <c r="R6" s="814">
        <f>SUM(R7:R17)</f>
        <v>0</v>
      </c>
      <c r="S6" s="961">
        <f>SUM(S7:S17)</f>
        <v>664874.51380000007</v>
      </c>
      <c r="T6" s="824"/>
      <c r="U6" s="814">
        <v>645333.70982601051</v>
      </c>
      <c r="V6" s="961">
        <v>619911.62248000049</v>
      </c>
    </row>
    <row r="7" spans="1:22" s="14" customFormat="1" ht="11.4" x14ac:dyDescent="0.2">
      <c r="A7" s="11"/>
      <c r="B7" s="15"/>
      <c r="C7" s="15" t="s">
        <v>16</v>
      </c>
      <c r="D7" s="16" t="s">
        <v>17</v>
      </c>
      <c r="E7" s="17">
        <v>3</v>
      </c>
      <c r="F7" s="808">
        <f>SUM(G7:N7)</f>
        <v>320098.40419660002</v>
      </c>
      <c r="G7" s="843">
        <v>308144.40419660002</v>
      </c>
      <c r="H7" s="847">
        <v>11697</v>
      </c>
      <c r="I7" s="838">
        <v>257</v>
      </c>
      <c r="J7" s="845"/>
      <c r="K7" s="845"/>
      <c r="L7" s="838"/>
      <c r="M7" s="838"/>
      <c r="N7" s="846"/>
      <c r="O7" s="808"/>
      <c r="P7" s="808"/>
      <c r="Q7" s="809"/>
      <c r="R7" s="810"/>
      <c r="S7" s="1489">
        <v>290702.26811</v>
      </c>
      <c r="T7" s="812"/>
      <c r="U7" s="808">
        <v>319735</v>
      </c>
      <c r="V7" s="1198">
        <v>283154.76802999992</v>
      </c>
    </row>
    <row r="8" spans="1:22" s="14" customFormat="1" ht="11.4" x14ac:dyDescent="0.2">
      <c r="A8" s="11"/>
      <c r="B8" s="15"/>
      <c r="C8" s="15"/>
      <c r="D8" s="16" t="s">
        <v>18</v>
      </c>
      <c r="E8" s="17">
        <v>4</v>
      </c>
      <c r="F8" s="808">
        <f t="shared" ref="F8:F27" si="2">SUM(G8:N8)</f>
        <v>16845.672640000001</v>
      </c>
      <c r="G8" s="843">
        <v>16845.672640000001</v>
      </c>
      <c r="H8" s="847"/>
      <c r="I8" s="838"/>
      <c r="J8" s="845"/>
      <c r="K8" s="845"/>
      <c r="L8" s="838"/>
      <c r="M8" s="838"/>
      <c r="N8" s="846"/>
      <c r="O8" s="808"/>
      <c r="P8" s="808"/>
      <c r="Q8" s="809"/>
      <c r="R8" s="810"/>
      <c r="S8" s="1489">
        <v>15892.144</v>
      </c>
      <c r="T8" s="812"/>
      <c r="U8" s="808">
        <v>21126</v>
      </c>
      <c r="V8" s="1198">
        <v>19039.665089999995</v>
      </c>
    </row>
    <row r="9" spans="1:22" s="14" customFormat="1" ht="11.4" x14ac:dyDescent="0.2">
      <c r="A9" s="11"/>
      <c r="B9" s="15"/>
      <c r="C9" s="15"/>
      <c r="D9" s="16" t="s">
        <v>19</v>
      </c>
      <c r="E9" s="17">
        <v>5</v>
      </c>
      <c r="F9" s="808">
        <f t="shared" si="2"/>
        <v>107770.7304452</v>
      </c>
      <c r="G9" s="843">
        <v>107770.7304452</v>
      </c>
      <c r="H9" s="847"/>
      <c r="I9" s="838"/>
      <c r="J9" s="845"/>
      <c r="K9" s="845"/>
      <c r="L9" s="838"/>
      <c r="M9" s="838"/>
      <c r="N9" s="846"/>
      <c r="O9" s="808"/>
      <c r="P9" s="808"/>
      <c r="Q9" s="809"/>
      <c r="R9" s="810"/>
      <c r="S9" s="1489">
        <v>101670.50042</v>
      </c>
      <c r="T9" s="812"/>
      <c r="U9" s="808">
        <v>111953</v>
      </c>
      <c r="V9" s="1198">
        <v>99889.228040000016</v>
      </c>
    </row>
    <row r="10" spans="1:22" s="14" customFormat="1" ht="11.4" x14ac:dyDescent="0.2">
      <c r="A10" s="11"/>
      <c r="B10" s="15"/>
      <c r="C10" s="15"/>
      <c r="D10" s="16" t="s">
        <v>20</v>
      </c>
      <c r="E10" s="17">
        <v>6</v>
      </c>
      <c r="F10" s="808">
        <f t="shared" si="2"/>
        <v>32735.257000000001</v>
      </c>
      <c r="G10" s="843">
        <v>32735.257000000001</v>
      </c>
      <c r="H10" s="847"/>
      <c r="I10" s="838"/>
      <c r="J10" s="845"/>
      <c r="K10" s="845"/>
      <c r="L10" s="838"/>
      <c r="M10" s="838"/>
      <c r="N10" s="846"/>
      <c r="O10" s="808"/>
      <c r="P10" s="808"/>
      <c r="Q10" s="809"/>
      <c r="R10" s="808"/>
      <c r="S10" s="1489">
        <v>25392.470560000002</v>
      </c>
      <c r="T10" s="812"/>
      <c r="U10" s="808">
        <v>26724.585133839973</v>
      </c>
      <c r="V10" s="1198">
        <v>26407.692819999975</v>
      </c>
    </row>
    <row r="11" spans="1:22" s="14" customFormat="1" ht="11.4" x14ac:dyDescent="0.2">
      <c r="A11" s="11"/>
      <c r="B11" s="15"/>
      <c r="C11" s="15"/>
      <c r="D11" s="16" t="s">
        <v>21</v>
      </c>
      <c r="E11" s="17">
        <v>7</v>
      </c>
      <c r="F11" s="808">
        <f t="shared" si="2"/>
        <v>10094.942999999999</v>
      </c>
      <c r="G11" s="843">
        <v>10094.942999999999</v>
      </c>
      <c r="H11" s="847"/>
      <c r="I11" s="838"/>
      <c r="J11" s="845"/>
      <c r="K11" s="845"/>
      <c r="L11" s="838"/>
      <c r="M11" s="838"/>
      <c r="N11" s="846"/>
      <c r="O11" s="808"/>
      <c r="P11" s="808"/>
      <c r="Q11" s="809"/>
      <c r="R11" s="808"/>
      <c r="S11" s="1489">
        <v>9689.2257399999999</v>
      </c>
      <c r="T11" s="812"/>
      <c r="U11" s="808">
        <v>14378.454858770012</v>
      </c>
      <c r="V11" s="1198">
        <v>12366.088770000013</v>
      </c>
    </row>
    <row r="12" spans="1:22" s="14" customFormat="1" ht="11.4" x14ac:dyDescent="0.2">
      <c r="A12" s="11"/>
      <c r="B12" s="15"/>
      <c r="C12" s="15"/>
      <c r="D12" s="16" t="s">
        <v>22</v>
      </c>
      <c r="E12" s="17">
        <v>8</v>
      </c>
      <c r="F12" s="808">
        <f t="shared" si="2"/>
        <v>20596</v>
      </c>
      <c r="G12" s="843">
        <v>20596</v>
      </c>
      <c r="H12" s="847"/>
      <c r="I12" s="838"/>
      <c r="J12" s="845"/>
      <c r="K12" s="845"/>
      <c r="L12" s="838"/>
      <c r="M12" s="838"/>
      <c r="N12" s="846"/>
      <c r="O12" s="808"/>
      <c r="P12" s="808"/>
      <c r="Q12" s="809"/>
      <c r="R12" s="808"/>
      <c r="S12" s="1489">
        <v>24349.580310000001</v>
      </c>
      <c r="T12" s="812"/>
      <c r="U12" s="808">
        <v>20595.802772550007</v>
      </c>
      <c r="V12" s="1198">
        <v>18682.344450000008</v>
      </c>
    </row>
    <row r="13" spans="1:22" s="14" customFormat="1" ht="11.4" x14ac:dyDescent="0.2">
      <c r="A13" s="11"/>
      <c r="B13" s="15"/>
      <c r="C13" s="15"/>
      <c r="D13" s="16" t="s">
        <v>23</v>
      </c>
      <c r="E13" s="17">
        <v>9</v>
      </c>
      <c r="F13" s="808">
        <f t="shared" si="2"/>
        <v>31475.800060000005</v>
      </c>
      <c r="G13" s="843">
        <v>31475.800060000005</v>
      </c>
      <c r="H13" s="847"/>
      <c r="I13" s="838"/>
      <c r="J13" s="845"/>
      <c r="K13" s="845"/>
      <c r="L13" s="838"/>
      <c r="M13" s="838"/>
      <c r="N13" s="846"/>
      <c r="O13" s="808"/>
      <c r="P13" s="808"/>
      <c r="Q13" s="809"/>
      <c r="R13" s="808"/>
      <c r="S13" s="1489">
        <v>29694.151000000002</v>
      </c>
      <c r="T13" s="812"/>
      <c r="U13" s="808">
        <v>43335.284791930048</v>
      </c>
      <c r="V13" s="1198">
        <v>30114.860870000033</v>
      </c>
    </row>
    <row r="14" spans="1:22" s="14" customFormat="1" ht="11.4" x14ac:dyDescent="0.2">
      <c r="A14" s="11"/>
      <c r="B14" s="15"/>
      <c r="C14" s="15"/>
      <c r="D14" s="16" t="s">
        <v>24</v>
      </c>
      <c r="E14" s="17">
        <v>10</v>
      </c>
      <c r="F14" s="808">
        <f t="shared" si="2"/>
        <v>1762.5</v>
      </c>
      <c r="G14" s="843">
        <v>1762.5</v>
      </c>
      <c r="H14" s="847"/>
      <c r="I14" s="838"/>
      <c r="J14" s="845"/>
      <c r="K14" s="845"/>
      <c r="L14" s="838"/>
      <c r="M14" s="838"/>
      <c r="N14" s="846"/>
      <c r="O14" s="808"/>
      <c r="P14" s="808"/>
      <c r="Q14" s="809"/>
      <c r="R14" s="808"/>
      <c r="S14" s="1489">
        <v>540.74411999999995</v>
      </c>
      <c r="T14" s="812"/>
      <c r="U14" s="808">
        <v>3525.1978389200003</v>
      </c>
      <c r="V14" s="1198">
        <v>3344.5899800000002</v>
      </c>
    </row>
    <row r="15" spans="1:22" s="14" customFormat="1" ht="11.4" x14ac:dyDescent="0.2">
      <c r="A15" s="11"/>
      <c r="B15" s="15"/>
      <c r="C15" s="15"/>
      <c r="D15" s="16" t="s">
        <v>25</v>
      </c>
      <c r="E15" s="17">
        <v>11</v>
      </c>
      <c r="F15" s="808">
        <f t="shared" si="2"/>
        <v>42305.347119999999</v>
      </c>
      <c r="G15" s="843">
        <v>42305.347119999999</v>
      </c>
      <c r="H15" s="847"/>
      <c r="I15" s="838"/>
      <c r="J15" s="845"/>
      <c r="K15" s="845"/>
      <c r="L15" s="838"/>
      <c r="M15" s="838"/>
      <c r="N15" s="846"/>
      <c r="O15" s="808"/>
      <c r="P15" s="808"/>
      <c r="Q15" s="809"/>
      <c r="R15" s="810"/>
      <c r="S15" s="1489">
        <v>42305.347119999999</v>
      </c>
      <c r="T15" s="812"/>
      <c r="U15" s="808">
        <v>34171.170230000003</v>
      </c>
      <c r="V15" s="1198">
        <v>34171.170230000003</v>
      </c>
    </row>
    <row r="16" spans="1:22" s="14" customFormat="1" ht="11.4" x14ac:dyDescent="0.2">
      <c r="A16" s="11"/>
      <c r="B16" s="15"/>
      <c r="C16" s="15"/>
      <c r="D16" s="16" t="s">
        <v>26</v>
      </c>
      <c r="E16" s="17">
        <v>12</v>
      </c>
      <c r="F16" s="808">
        <f t="shared" si="2"/>
        <v>7218.7719999999999</v>
      </c>
      <c r="G16" s="843">
        <v>3918.7719999999999</v>
      </c>
      <c r="H16" s="847"/>
      <c r="I16" s="838"/>
      <c r="J16" s="845"/>
      <c r="K16" s="845"/>
      <c r="L16" s="838"/>
      <c r="M16" s="838">
        <v>3300</v>
      </c>
      <c r="N16" s="846"/>
      <c r="O16" s="808"/>
      <c r="P16" s="808"/>
      <c r="Q16" s="809"/>
      <c r="R16" s="808"/>
      <c r="S16" s="1489">
        <v>7218.7719999999999</v>
      </c>
      <c r="T16" s="812"/>
      <c r="U16" s="808">
        <v>6353.3829999999998</v>
      </c>
      <c r="V16" s="1198">
        <v>6353.3829999999998</v>
      </c>
    </row>
    <row r="17" spans="1:22" s="14" customFormat="1" ht="11.4" x14ac:dyDescent="0.2">
      <c r="A17" s="11"/>
      <c r="B17" s="15"/>
      <c r="C17" s="15"/>
      <c r="D17" s="15" t="s">
        <v>27</v>
      </c>
      <c r="E17" s="656">
        <v>13</v>
      </c>
      <c r="F17" s="908">
        <f t="shared" si="2"/>
        <v>38873</v>
      </c>
      <c r="G17" s="906">
        <v>35873</v>
      </c>
      <c r="H17" s="923"/>
      <c r="I17" s="924"/>
      <c r="J17" s="925"/>
      <c r="K17" s="925"/>
      <c r="L17" s="924">
        <v>3000</v>
      </c>
      <c r="M17" s="924"/>
      <c r="N17" s="926"/>
      <c r="O17" s="908"/>
      <c r="P17" s="908"/>
      <c r="Q17" s="907"/>
      <c r="R17" s="908"/>
      <c r="S17" s="1489">
        <v>117419.31041999999</v>
      </c>
      <c r="T17" s="812"/>
      <c r="U17" s="811">
        <v>43435.831200000364</v>
      </c>
      <c r="V17" s="1199">
        <v>86387.831200000364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814">
        <f t="shared" si="2"/>
        <v>39150</v>
      </c>
      <c r="G18" s="818">
        <v>39150</v>
      </c>
      <c r="H18" s="858"/>
      <c r="I18" s="859"/>
      <c r="J18" s="860"/>
      <c r="K18" s="860"/>
      <c r="L18" s="859"/>
      <c r="M18" s="859"/>
      <c r="N18" s="861"/>
      <c r="O18" s="683"/>
      <c r="P18" s="683"/>
      <c r="Q18" s="819"/>
      <c r="R18" s="683"/>
      <c r="S18" s="1491">
        <v>34357.5</v>
      </c>
      <c r="T18" s="824"/>
      <c r="U18" s="683">
        <v>33075</v>
      </c>
      <c r="V18" s="683">
        <v>33142.5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814">
        <f t="shared" si="2"/>
        <v>293</v>
      </c>
      <c r="G19" s="849">
        <v>293</v>
      </c>
      <c r="H19" s="855"/>
      <c r="I19" s="841"/>
      <c r="J19" s="853"/>
      <c r="K19" s="853"/>
      <c r="L19" s="841"/>
      <c r="M19" s="841"/>
      <c r="N19" s="854"/>
      <c r="O19" s="814"/>
      <c r="P19" s="814"/>
      <c r="Q19" s="816"/>
      <c r="R19" s="814"/>
      <c r="S19" s="1490">
        <v>411.86200000000002</v>
      </c>
      <c r="T19" s="824"/>
      <c r="U19" s="814">
        <v>0</v>
      </c>
      <c r="V19" s="609">
        <v>160.673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814">
        <f t="shared" si="2"/>
        <v>114899.28199999999</v>
      </c>
      <c r="G20" s="849">
        <v>114899.28199999999</v>
      </c>
      <c r="H20" s="855"/>
      <c r="I20" s="841"/>
      <c r="J20" s="853"/>
      <c r="K20" s="853"/>
      <c r="L20" s="841"/>
      <c r="M20" s="841"/>
      <c r="N20" s="854"/>
      <c r="O20" s="814"/>
      <c r="P20" s="814"/>
      <c r="Q20" s="816"/>
      <c r="R20" s="814"/>
      <c r="S20" s="1490">
        <v>106887.75599999999</v>
      </c>
      <c r="T20" s="824"/>
      <c r="U20" s="814">
        <v>106961.776</v>
      </c>
      <c r="V20" s="609">
        <v>113065.64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814">
        <f t="shared" si="2"/>
        <v>10800</v>
      </c>
      <c r="G21" s="849">
        <v>10800</v>
      </c>
      <c r="H21" s="855"/>
      <c r="I21" s="841"/>
      <c r="J21" s="853"/>
      <c r="K21" s="853"/>
      <c r="L21" s="841"/>
      <c r="M21" s="841"/>
      <c r="N21" s="854"/>
      <c r="O21" s="814"/>
      <c r="P21" s="814"/>
      <c r="Q21" s="816"/>
      <c r="R21" s="814"/>
      <c r="S21" s="1490">
        <v>10761.52</v>
      </c>
      <c r="T21" s="824"/>
      <c r="U21" s="814">
        <v>10213</v>
      </c>
      <c r="V21" s="609">
        <v>10063.750000000002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24">
        <f t="shared" si="2"/>
        <v>29890</v>
      </c>
      <c r="G22" s="862">
        <v>29890</v>
      </c>
      <c r="H22" s="863"/>
      <c r="I22" s="864"/>
      <c r="J22" s="865"/>
      <c r="K22" s="865"/>
      <c r="L22" s="864"/>
      <c r="M22" s="864"/>
      <c r="N22" s="866"/>
      <c r="O22" s="821"/>
      <c r="P22" s="821"/>
      <c r="Q22" s="820"/>
      <c r="R22" s="821"/>
      <c r="S22" s="1490">
        <v>39347.75776</v>
      </c>
      <c r="T22" s="824"/>
      <c r="U22" s="821">
        <v>36700</v>
      </c>
      <c r="V22" s="609">
        <v>20518.59959999999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814">
        <f t="shared" si="2"/>
        <v>5233</v>
      </c>
      <c r="G23" s="849">
        <v>5233</v>
      </c>
      <c r="H23" s="855"/>
      <c r="I23" s="851"/>
      <c r="J23" s="853"/>
      <c r="K23" s="853"/>
      <c r="L23" s="841"/>
      <c r="M23" s="841"/>
      <c r="N23" s="854"/>
      <c r="O23" s="814"/>
      <c r="P23" s="814"/>
      <c r="Q23" s="816"/>
      <c r="R23" s="814"/>
      <c r="S23" s="1490">
        <v>7721.6000800000002</v>
      </c>
      <c r="T23" s="824"/>
      <c r="U23" s="814">
        <v>3970</v>
      </c>
      <c r="V23" s="609">
        <v>9412.6218200000003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814">
        <f t="shared" si="2"/>
        <v>131191</v>
      </c>
      <c r="G24" s="849">
        <v>129097</v>
      </c>
      <c r="H24" s="855"/>
      <c r="I24" s="851">
        <v>2094</v>
      </c>
      <c r="J24" s="853"/>
      <c r="K24" s="853"/>
      <c r="L24" s="841"/>
      <c r="M24" s="841"/>
      <c r="N24" s="854"/>
      <c r="O24" s="814"/>
      <c r="P24" s="814"/>
      <c r="Q24" s="816"/>
      <c r="R24" s="814"/>
      <c r="S24" s="1490">
        <v>91887.057990000001</v>
      </c>
      <c r="T24" s="824"/>
      <c r="U24" s="814">
        <v>94097</v>
      </c>
      <c r="V24" s="609">
        <v>103578.18764000035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24">
        <f t="shared" si="2"/>
        <v>26144</v>
      </c>
      <c r="G25" s="862">
        <v>26144</v>
      </c>
      <c r="H25" s="863"/>
      <c r="I25" s="864"/>
      <c r="J25" s="865"/>
      <c r="K25" s="865"/>
      <c r="L25" s="864"/>
      <c r="M25" s="864"/>
      <c r="N25" s="866"/>
      <c r="O25" s="821"/>
      <c r="P25" s="821"/>
      <c r="Q25" s="820"/>
      <c r="R25" s="821"/>
      <c r="S25" s="1490">
        <v>17342.36361</v>
      </c>
      <c r="T25" s="824"/>
      <c r="U25" s="821">
        <v>12904</v>
      </c>
      <c r="V25" s="609">
        <v>15175.237580000001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814">
        <f t="shared" si="2"/>
        <v>23344</v>
      </c>
      <c r="G26" s="849">
        <v>22840</v>
      </c>
      <c r="H26" s="855"/>
      <c r="I26" s="841">
        <v>504</v>
      </c>
      <c r="J26" s="853"/>
      <c r="K26" s="853"/>
      <c r="L26" s="841"/>
      <c r="M26" s="841"/>
      <c r="N26" s="854"/>
      <c r="O26" s="814"/>
      <c r="P26" s="814"/>
      <c r="Q26" s="816"/>
      <c r="R26" s="814"/>
      <c r="S26" s="1490">
        <v>25010.79708</v>
      </c>
      <c r="T26" s="824"/>
      <c r="U26" s="814">
        <v>22167</v>
      </c>
      <c r="V26" s="609">
        <v>29142.135289999998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814">
        <f t="shared" si="2"/>
        <v>19594.797600000002</v>
      </c>
      <c r="G27" s="849">
        <v>19594.797600000002</v>
      </c>
      <c r="H27" s="855"/>
      <c r="I27" s="841"/>
      <c r="J27" s="853"/>
      <c r="K27" s="853"/>
      <c r="L27" s="841"/>
      <c r="M27" s="841"/>
      <c r="N27" s="854"/>
      <c r="O27" s="814"/>
      <c r="P27" s="814"/>
      <c r="Q27" s="816"/>
      <c r="R27" s="1092"/>
      <c r="S27" s="1490">
        <v>18661.712</v>
      </c>
      <c r="T27" s="824"/>
      <c r="U27" s="814">
        <v>16096.88383999999</v>
      </c>
      <c r="V27" s="609">
        <v>16096.88383999999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586">
        <f>SUM(F29:F43)</f>
        <v>1040360.7897715</v>
      </c>
      <c r="G28" s="794">
        <f t="shared" ref="G28:M28" si="3">SUM(G29:G43)</f>
        <v>1019508.7897715</v>
      </c>
      <c r="H28" s="796">
        <f t="shared" si="3"/>
        <v>11697</v>
      </c>
      <c r="I28" s="797">
        <f t="shared" si="3"/>
        <v>2855</v>
      </c>
      <c r="J28" s="822">
        <f t="shared" si="3"/>
        <v>0</v>
      </c>
      <c r="K28" s="822">
        <f t="shared" si="3"/>
        <v>0</v>
      </c>
      <c r="L28" s="797">
        <f t="shared" si="3"/>
        <v>3000</v>
      </c>
      <c r="M28" s="797">
        <f t="shared" si="3"/>
        <v>3300</v>
      </c>
      <c r="N28" s="795">
        <f>SUM(N29:N43)</f>
        <v>0</v>
      </c>
      <c r="O28" s="586">
        <f>SUM(O29:O43)</f>
        <v>0</v>
      </c>
      <c r="P28" s="586">
        <f>SUM(P29:P43)</f>
        <v>0</v>
      </c>
      <c r="Q28" s="823">
        <f>IF(F28=0,0,P28/F28)</f>
        <v>0</v>
      </c>
      <c r="R28" s="798">
        <f>SUM(R29:R43)</f>
        <v>0</v>
      </c>
      <c r="S28" s="586">
        <f>SUM(S29:S43)</f>
        <v>1034715.2797900001</v>
      </c>
      <c r="T28" s="815"/>
      <c r="U28" s="586">
        <f>SUM(U29:U43)</f>
        <v>993561.28068999969</v>
      </c>
      <c r="V28" s="586">
        <f>SUM(V29:V43)</f>
        <v>984859.50688999961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814">
        <f>SUM(G29:N29)</f>
        <v>285008.09999999998</v>
      </c>
      <c r="G29" s="813">
        <v>285008.09999999998</v>
      </c>
      <c r="H29" s="1081"/>
      <c r="I29" s="1082"/>
      <c r="J29" s="1083"/>
      <c r="K29" s="1083"/>
      <c r="L29" s="1082"/>
      <c r="M29" s="1082"/>
      <c r="N29" s="1084"/>
      <c r="O29" s="961"/>
      <c r="P29" s="961"/>
      <c r="Q29" s="816"/>
      <c r="R29" s="609"/>
      <c r="S29" s="1492">
        <v>314356.35288000002</v>
      </c>
      <c r="T29" s="824"/>
      <c r="U29" s="814">
        <v>316626.90000000002</v>
      </c>
      <c r="V29" s="609">
        <v>287937.44717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814">
        <f t="shared" ref="F30:F43" si="4">SUM(G30:N30)</f>
        <v>39150</v>
      </c>
      <c r="G30" s="867">
        <v>39150</v>
      </c>
      <c r="H30" s="850"/>
      <c r="I30" s="851"/>
      <c r="J30" s="852"/>
      <c r="K30" s="852"/>
      <c r="L30" s="851"/>
      <c r="M30" s="851"/>
      <c r="N30" s="868"/>
      <c r="O30" s="609"/>
      <c r="P30" s="609"/>
      <c r="Q30" s="816"/>
      <c r="R30" s="609"/>
      <c r="S30" s="1493">
        <v>34357.5</v>
      </c>
      <c r="T30" s="824"/>
      <c r="U30" s="814">
        <v>33075</v>
      </c>
      <c r="V30" s="609">
        <v>33142.5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814">
        <f t="shared" si="4"/>
        <v>293</v>
      </c>
      <c r="G31" s="867">
        <v>293</v>
      </c>
      <c r="H31" s="850"/>
      <c r="I31" s="851"/>
      <c r="J31" s="852"/>
      <c r="K31" s="852"/>
      <c r="L31" s="851"/>
      <c r="M31" s="851"/>
      <c r="N31" s="868"/>
      <c r="O31" s="609"/>
      <c r="P31" s="609"/>
      <c r="Q31" s="816"/>
      <c r="R31" s="609"/>
      <c r="S31" s="1493">
        <v>411.86200000000002</v>
      </c>
      <c r="T31" s="824"/>
      <c r="U31" s="814">
        <v>0</v>
      </c>
      <c r="V31" s="609">
        <v>160.673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814">
        <f t="shared" si="4"/>
        <v>114899.28199999999</v>
      </c>
      <c r="G32" s="867">
        <v>114899.28199999999</v>
      </c>
      <c r="H32" s="850"/>
      <c r="I32" s="851"/>
      <c r="J32" s="852"/>
      <c r="K32" s="852"/>
      <c r="L32" s="851"/>
      <c r="M32" s="851"/>
      <c r="N32" s="868"/>
      <c r="O32" s="609"/>
      <c r="P32" s="609"/>
      <c r="Q32" s="816"/>
      <c r="R32" s="609"/>
      <c r="S32" s="1493">
        <v>106887.75599999999</v>
      </c>
      <c r="T32" s="825"/>
      <c r="U32" s="814">
        <v>106961.776</v>
      </c>
      <c r="V32" s="609">
        <v>113065.64</v>
      </c>
    </row>
    <row r="33" spans="1:23" s="14" customFormat="1" ht="11.4" x14ac:dyDescent="0.2">
      <c r="A33" s="11"/>
      <c r="B33" s="19" t="s">
        <v>51</v>
      </c>
      <c r="C33" s="19"/>
      <c r="D33" s="19"/>
      <c r="E33" s="21">
        <v>29</v>
      </c>
      <c r="F33" s="814">
        <f t="shared" si="4"/>
        <v>0</v>
      </c>
      <c r="G33" s="867"/>
      <c r="H33" s="850"/>
      <c r="I33" s="851"/>
      <c r="J33" s="852"/>
      <c r="K33" s="852"/>
      <c r="L33" s="851"/>
      <c r="M33" s="851"/>
      <c r="N33" s="868"/>
      <c r="O33" s="609"/>
      <c r="P33" s="609"/>
      <c r="Q33" s="816"/>
      <c r="R33" s="609"/>
      <c r="S33" s="1493"/>
      <c r="T33" s="824"/>
      <c r="U33" s="814">
        <v>0</v>
      </c>
      <c r="V33" s="609"/>
    </row>
    <row r="34" spans="1:23" s="14" customFormat="1" ht="11.4" x14ac:dyDescent="0.2">
      <c r="A34" s="11"/>
      <c r="B34" s="19" t="s">
        <v>36</v>
      </c>
      <c r="C34" s="19"/>
      <c r="D34" s="19"/>
      <c r="E34" s="21">
        <v>30</v>
      </c>
      <c r="F34" s="814">
        <f t="shared" si="4"/>
        <v>10800</v>
      </c>
      <c r="G34" s="867">
        <v>10800</v>
      </c>
      <c r="H34" s="850"/>
      <c r="I34" s="851"/>
      <c r="J34" s="852"/>
      <c r="K34" s="852"/>
      <c r="L34" s="851"/>
      <c r="M34" s="851"/>
      <c r="N34" s="868"/>
      <c r="O34" s="609"/>
      <c r="P34" s="609"/>
      <c r="Q34" s="816"/>
      <c r="R34" s="609"/>
      <c r="S34" s="1493">
        <v>10761.52</v>
      </c>
      <c r="T34" s="824"/>
      <c r="U34" s="814">
        <v>10213</v>
      </c>
      <c r="V34" s="609">
        <v>10063.75</v>
      </c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814">
        <f t="shared" si="4"/>
        <v>29890</v>
      </c>
      <c r="G35" s="862">
        <v>29890</v>
      </c>
      <c r="H35" s="869"/>
      <c r="I35" s="870"/>
      <c r="J35" s="871"/>
      <c r="K35" s="871"/>
      <c r="L35" s="870"/>
      <c r="M35" s="870"/>
      <c r="N35" s="872"/>
      <c r="O35" s="873"/>
      <c r="P35" s="873"/>
      <c r="Q35" s="820"/>
      <c r="R35" s="873"/>
      <c r="S35" s="1493">
        <v>39347.75776</v>
      </c>
      <c r="T35" s="824"/>
      <c r="U35" s="821">
        <v>36700</v>
      </c>
      <c r="V35" s="609">
        <v>20518.59959999998</v>
      </c>
    </row>
    <row r="36" spans="1:23" s="14" customFormat="1" ht="11.4" x14ac:dyDescent="0.2">
      <c r="A36" s="11"/>
      <c r="B36" s="19" t="s">
        <v>53</v>
      </c>
      <c r="C36" s="19"/>
      <c r="D36" s="19"/>
      <c r="E36" s="21">
        <v>32</v>
      </c>
      <c r="F36" s="814">
        <f t="shared" si="4"/>
        <v>5233</v>
      </c>
      <c r="G36" s="867">
        <v>5233</v>
      </c>
      <c r="H36" s="850"/>
      <c r="I36" s="851"/>
      <c r="J36" s="852"/>
      <c r="K36" s="852"/>
      <c r="L36" s="851"/>
      <c r="M36" s="851"/>
      <c r="N36" s="868"/>
      <c r="O36" s="609"/>
      <c r="P36" s="609"/>
      <c r="Q36" s="816"/>
      <c r="R36" s="609"/>
      <c r="S36" s="1493">
        <v>7721.6000800000002</v>
      </c>
      <c r="T36" s="824"/>
      <c r="U36" s="814">
        <v>3970</v>
      </c>
      <c r="V36" s="609">
        <v>9412.6218200000021</v>
      </c>
    </row>
    <row r="37" spans="1:23" s="14" customFormat="1" ht="11.4" x14ac:dyDescent="0.2">
      <c r="A37" s="11"/>
      <c r="B37" s="19" t="s">
        <v>128</v>
      </c>
      <c r="C37" s="19"/>
      <c r="D37" s="19"/>
      <c r="E37" s="21">
        <v>33</v>
      </c>
      <c r="F37" s="814">
        <f t="shared" si="4"/>
        <v>93069</v>
      </c>
      <c r="G37" s="867">
        <v>92812</v>
      </c>
      <c r="H37" s="850"/>
      <c r="I37" s="851">
        <v>257</v>
      </c>
      <c r="J37" s="852"/>
      <c r="K37" s="852"/>
      <c r="L37" s="851"/>
      <c r="M37" s="851"/>
      <c r="N37" s="868"/>
      <c r="O37" s="609"/>
      <c r="P37" s="609"/>
      <c r="Q37" s="816"/>
      <c r="R37" s="609"/>
      <c r="S37" s="1493">
        <v>95442.108659999998</v>
      </c>
      <c r="T37" s="824"/>
      <c r="U37" s="814">
        <v>89715</v>
      </c>
      <c r="V37" s="609">
        <v>82984.526320000004</v>
      </c>
    </row>
    <row r="38" spans="1:23" s="14" customFormat="1" ht="11.4" x14ac:dyDescent="0.2">
      <c r="A38" s="11"/>
      <c r="B38" s="19" t="s">
        <v>55</v>
      </c>
      <c r="C38" s="19"/>
      <c r="D38" s="19"/>
      <c r="E38" s="21">
        <v>34</v>
      </c>
      <c r="F38" s="814">
        <f t="shared" si="4"/>
        <v>131191</v>
      </c>
      <c r="G38" s="867">
        <v>129097</v>
      </c>
      <c r="H38" s="850"/>
      <c r="I38" s="851">
        <v>2094</v>
      </c>
      <c r="J38" s="852"/>
      <c r="K38" s="852"/>
      <c r="L38" s="851"/>
      <c r="M38" s="851"/>
      <c r="N38" s="868"/>
      <c r="O38" s="609"/>
      <c r="P38" s="609"/>
      <c r="Q38" s="816"/>
      <c r="R38" s="609"/>
      <c r="S38" s="1493">
        <v>91887.057990000001</v>
      </c>
      <c r="T38" s="824"/>
      <c r="U38" s="814">
        <v>94097</v>
      </c>
      <c r="V38" s="609">
        <v>103578.18764</v>
      </c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814">
        <f t="shared" si="4"/>
        <v>26144</v>
      </c>
      <c r="G39" s="862">
        <v>26144</v>
      </c>
      <c r="H39" s="863"/>
      <c r="I39" s="864"/>
      <c r="J39" s="865"/>
      <c r="K39" s="865"/>
      <c r="L39" s="864"/>
      <c r="M39" s="864"/>
      <c r="N39" s="866"/>
      <c r="O39" s="821"/>
      <c r="P39" s="821"/>
      <c r="Q39" s="820"/>
      <c r="R39" s="821"/>
      <c r="S39" s="1493">
        <v>17342.36361</v>
      </c>
      <c r="T39" s="824"/>
      <c r="U39" s="821">
        <v>12904</v>
      </c>
      <c r="V39" s="609">
        <v>15175.237580000001</v>
      </c>
    </row>
    <row r="40" spans="1:23" s="14" customFormat="1" ht="11.4" x14ac:dyDescent="0.2">
      <c r="A40" s="11"/>
      <c r="B40" s="19" t="s">
        <v>56</v>
      </c>
      <c r="C40" s="19"/>
      <c r="D40" s="19"/>
      <c r="E40" s="21">
        <v>36</v>
      </c>
      <c r="F40" s="814">
        <f t="shared" si="4"/>
        <v>23344</v>
      </c>
      <c r="G40" s="867">
        <v>22840</v>
      </c>
      <c r="H40" s="850"/>
      <c r="I40" s="851">
        <v>504</v>
      </c>
      <c r="J40" s="852"/>
      <c r="K40" s="852"/>
      <c r="L40" s="851"/>
      <c r="M40" s="851"/>
      <c r="N40" s="868"/>
      <c r="O40" s="609"/>
      <c r="P40" s="609"/>
      <c r="Q40" s="874"/>
      <c r="R40" s="609"/>
      <c r="S40" s="1493">
        <v>25010.79708</v>
      </c>
      <c r="T40" s="824"/>
      <c r="U40" s="814">
        <v>22167</v>
      </c>
      <c r="V40" s="609">
        <v>29142.135289999998</v>
      </c>
    </row>
    <row r="41" spans="1:23" s="14" customFormat="1" ht="11.4" x14ac:dyDescent="0.2">
      <c r="A41" s="11"/>
      <c r="B41" s="19" t="s">
        <v>57</v>
      </c>
      <c r="C41" s="19"/>
      <c r="D41" s="19"/>
      <c r="E41" s="21">
        <v>37</v>
      </c>
      <c r="F41" s="814">
        <f t="shared" si="4"/>
        <v>243580.989672</v>
      </c>
      <c r="G41" s="867">
        <v>243580.989672</v>
      </c>
      <c r="H41" s="850"/>
      <c r="I41" s="851"/>
      <c r="J41" s="852"/>
      <c r="K41" s="852"/>
      <c r="L41" s="851"/>
      <c r="M41" s="851"/>
      <c r="N41" s="868"/>
      <c r="O41" s="609"/>
      <c r="P41" s="609"/>
      <c r="Q41" s="874"/>
      <c r="R41" s="873"/>
      <c r="S41" s="1493">
        <v>256401.04175999999</v>
      </c>
      <c r="T41" s="824"/>
      <c r="U41" s="814">
        <v>239150.72536000007</v>
      </c>
      <c r="V41" s="609">
        <v>239150.72536000007</v>
      </c>
    </row>
    <row r="42" spans="1:23" s="14" customFormat="1" ht="11.4" x14ac:dyDescent="0.2">
      <c r="A42" s="11"/>
      <c r="B42" s="19" t="s">
        <v>58</v>
      </c>
      <c r="C42" s="19"/>
      <c r="D42" s="19"/>
      <c r="E42" s="21">
        <v>38</v>
      </c>
      <c r="F42" s="814">
        <f t="shared" si="4"/>
        <v>17997</v>
      </c>
      <c r="G42" s="1085"/>
      <c r="H42" s="850">
        <v>11697</v>
      </c>
      <c r="I42" s="851"/>
      <c r="J42" s="852"/>
      <c r="K42" s="852"/>
      <c r="L42" s="851">
        <v>3000</v>
      </c>
      <c r="M42" s="851">
        <v>3300</v>
      </c>
      <c r="N42" s="868"/>
      <c r="O42" s="609"/>
      <c r="P42" s="609"/>
      <c r="Q42" s="874"/>
      <c r="R42" s="609"/>
      <c r="S42" s="1493">
        <v>15967.163780000001</v>
      </c>
      <c r="T42" s="824"/>
      <c r="U42" s="814">
        <v>9900</v>
      </c>
      <c r="V42" s="609">
        <v>22446.583780000004</v>
      </c>
    </row>
    <row r="43" spans="1:23" s="14" customFormat="1" ht="11.4" x14ac:dyDescent="0.2">
      <c r="A43" s="24"/>
      <c r="B43" s="25" t="s">
        <v>46</v>
      </c>
      <c r="C43" s="25"/>
      <c r="D43" s="25"/>
      <c r="E43" s="26">
        <v>39</v>
      </c>
      <c r="F43" s="1086">
        <f t="shared" si="4"/>
        <v>19761.418099500002</v>
      </c>
      <c r="G43" s="1087">
        <v>19761.418099500002</v>
      </c>
      <c r="H43" s="1088"/>
      <c r="I43" s="1089"/>
      <c r="J43" s="1090"/>
      <c r="K43" s="1090"/>
      <c r="L43" s="1089"/>
      <c r="M43" s="1089"/>
      <c r="N43" s="1091"/>
      <c r="O43" s="1092"/>
      <c r="P43" s="1092"/>
      <c r="Q43" s="1093"/>
      <c r="R43" s="1092"/>
      <c r="S43" s="1494">
        <v>18820.39819</v>
      </c>
      <c r="T43" s="824"/>
      <c r="U43" s="1094">
        <v>18080.879329999665</v>
      </c>
      <c r="V43" s="1094">
        <v>18080.879329999665</v>
      </c>
    </row>
    <row r="44" spans="1:23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834">
        <f t="shared" ref="F44:S44" si="5">F29+F33+F37+F41+F42+F43-F6-F27</f>
        <v>10045.283709699801</v>
      </c>
      <c r="G44" s="1095">
        <f t="shared" si="5"/>
        <v>10045.283709699801</v>
      </c>
      <c r="H44" s="1096">
        <f t="shared" si="5"/>
        <v>0</v>
      </c>
      <c r="I44" s="1097">
        <f t="shared" si="5"/>
        <v>0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8">
        <f t="shared" si="5"/>
        <v>0</v>
      </c>
      <c r="O44" s="1099">
        <f t="shared" si="5"/>
        <v>0</v>
      </c>
      <c r="P44" s="1099">
        <f t="shared" si="5"/>
        <v>0</v>
      </c>
      <c r="Q44" s="1100">
        <f t="shared" si="5"/>
        <v>0</v>
      </c>
      <c r="R44" s="814">
        <f t="shared" si="5"/>
        <v>0</v>
      </c>
      <c r="S44" s="834">
        <f t="shared" si="5"/>
        <v>17450.839469999832</v>
      </c>
      <c r="T44" s="824"/>
      <c r="U44" s="834">
        <f>U29+U33+U37+U41+U42+U43-U6-U27</f>
        <v>12042.911023989238</v>
      </c>
      <c r="V44" s="834">
        <f>V29+V33+V37+V41+V42+V43-V6-V27</f>
        <v>14591.655639999231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586">
        <f t="shared" ref="F45:P45" si="6">F28-F5</f>
        <v>10045.28370969987</v>
      </c>
      <c r="G45" s="794">
        <f t="shared" si="6"/>
        <v>10045.28370969987</v>
      </c>
      <c r="H45" s="796">
        <f t="shared" si="6"/>
        <v>0</v>
      </c>
      <c r="I45" s="797">
        <f t="shared" si="6"/>
        <v>0</v>
      </c>
      <c r="J45" s="822">
        <f t="shared" si="6"/>
        <v>0</v>
      </c>
      <c r="K45" s="822">
        <f t="shared" si="6"/>
        <v>0</v>
      </c>
      <c r="L45" s="797">
        <f t="shared" si="6"/>
        <v>0</v>
      </c>
      <c r="M45" s="797">
        <f t="shared" si="6"/>
        <v>0</v>
      </c>
      <c r="N45" s="795">
        <f>N28-N5</f>
        <v>0</v>
      </c>
      <c r="O45" s="586">
        <f t="shared" si="6"/>
        <v>0</v>
      </c>
      <c r="P45" s="586">
        <f t="shared" si="6"/>
        <v>0</v>
      </c>
      <c r="Q45" s="823"/>
      <c r="R45" s="798">
        <f>R28-R5</f>
        <v>0</v>
      </c>
      <c r="S45" s="586">
        <f>S28-S5</f>
        <v>17450.839470000006</v>
      </c>
      <c r="T45" s="815"/>
      <c r="U45" s="586">
        <f>U28-U5</f>
        <v>12042.911023989203</v>
      </c>
      <c r="V45" s="586">
        <f>V28-V5</f>
        <v>14591.655639998848</v>
      </c>
    </row>
    <row r="46" spans="1:23" x14ac:dyDescent="0.25">
      <c r="A46" s="570" t="s">
        <v>206</v>
      </c>
      <c r="C46" s="29"/>
      <c r="D46" s="985"/>
      <c r="E46" s="643" t="s">
        <v>168</v>
      </c>
      <c r="F46" s="826"/>
      <c r="G46" s="826"/>
      <c r="H46" s="827">
        <v>72602.44789000001</v>
      </c>
      <c r="I46" s="827">
        <v>2731.48767</v>
      </c>
      <c r="J46" s="827">
        <v>24094.173999999999</v>
      </c>
      <c r="K46" s="827">
        <v>12914.8457</v>
      </c>
      <c r="L46" s="827">
        <v>5101.7160500000009</v>
      </c>
      <c r="M46" s="827">
        <v>4338.0265999999992</v>
      </c>
      <c r="N46" s="828"/>
      <c r="O46" s="610"/>
      <c r="P46" s="610"/>
      <c r="Q46" s="829"/>
      <c r="R46" s="610"/>
      <c r="S46" s="610"/>
      <c r="T46" s="610"/>
      <c r="U46" s="610"/>
      <c r="V46" s="610"/>
      <c r="W46" s="610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30000</v>
      </c>
      <c r="G47" s="30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10.44140625" style="34" hidden="1" customWidth="1"/>
    <col min="16" max="16" width="10" style="34" hidden="1" customWidth="1"/>
    <col min="17" max="17" width="7.88671875" style="165" hidden="1" customWidth="1"/>
    <col min="18" max="18" width="11.44140625" hidden="1" customWidth="1"/>
    <col min="19" max="19" width="10.44140625" customWidth="1"/>
    <col min="20" max="20" width="2" style="166" customWidth="1"/>
    <col min="21" max="21" width="10.44140625" style="29" customWidth="1"/>
    <col min="22" max="22" width="10.44140625" customWidth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Q1" s="235"/>
      <c r="R1" s="235"/>
      <c r="S1" s="898"/>
      <c r="T1" s="164"/>
      <c r="V1" s="898"/>
    </row>
    <row r="2" spans="1:22" ht="13.8" thickBot="1" x14ac:dyDescent="0.3">
      <c r="S2" s="898"/>
      <c r="U2" s="1499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5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201</v>
      </c>
      <c r="D4" s="1601"/>
      <c r="E4" s="5" t="s">
        <v>5</v>
      </c>
      <c r="F4" s="300">
        <v>2021</v>
      </c>
      <c r="G4" s="311" t="s">
        <v>8</v>
      </c>
      <c r="H4" s="396" t="s">
        <v>9</v>
      </c>
      <c r="I4" s="44" t="s">
        <v>10</v>
      </c>
      <c r="J4" s="188" t="s">
        <v>11</v>
      </c>
      <c r="K4" s="614" t="s">
        <v>166</v>
      </c>
      <c r="L4" s="44" t="s">
        <v>108</v>
      </c>
      <c r="M4" s="44" t="s">
        <v>12</v>
      </c>
      <c r="N4" s="754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5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115276.54</v>
      </c>
      <c r="G5" s="309">
        <f t="shared" si="0"/>
        <v>114606.54</v>
      </c>
      <c r="H5" s="440">
        <f t="shared" si="0"/>
        <v>0</v>
      </c>
      <c r="I5" s="161">
        <f t="shared" si="0"/>
        <v>18</v>
      </c>
      <c r="J5" s="616">
        <f t="shared" si="0"/>
        <v>0</v>
      </c>
      <c r="K5" s="616">
        <f t="shared" si="0"/>
        <v>0</v>
      </c>
      <c r="L5" s="161">
        <f t="shared" si="0"/>
        <v>500</v>
      </c>
      <c r="M5" s="161">
        <f t="shared" si="0"/>
        <v>152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55587</v>
      </c>
      <c r="T5" s="164"/>
      <c r="U5" s="117">
        <f>SUM(U7:U27)</f>
        <v>51154.3</v>
      </c>
      <c r="V5" s="586">
        <f>SUM(V7:V27)</f>
        <v>0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814">
        <f>SUM(F7:F17)</f>
        <v>101377.54</v>
      </c>
      <c r="G6" s="813">
        <f t="shared" ref="G6:M6" si="1">SUM(G7:G17)</f>
        <v>100725.54</v>
      </c>
      <c r="H6" s="1081">
        <f t="shared" si="1"/>
        <v>0</v>
      </c>
      <c r="I6" s="1082">
        <f t="shared" si="1"/>
        <v>0</v>
      </c>
      <c r="J6" s="1083">
        <f t="shared" si="1"/>
        <v>0</v>
      </c>
      <c r="K6" s="1083">
        <f>SUM(K7:K17)</f>
        <v>0</v>
      </c>
      <c r="L6" s="1082">
        <f t="shared" si="1"/>
        <v>500</v>
      </c>
      <c r="M6" s="1082">
        <f t="shared" si="1"/>
        <v>152</v>
      </c>
      <c r="N6" s="1084">
        <f>SUM(N7:N17)</f>
        <v>0</v>
      </c>
      <c r="O6" s="961">
        <f>SUM(O7:O17)</f>
        <v>0</v>
      </c>
      <c r="P6" s="961">
        <f>SUM(P7:P17)</f>
        <v>0</v>
      </c>
      <c r="Q6" s="1197">
        <f>IF(F6=0,0,P6/F6)</f>
        <v>0</v>
      </c>
      <c r="R6" s="814">
        <f>SUM(R7:R17)</f>
        <v>0</v>
      </c>
      <c r="S6" s="961">
        <f>SUM(S7:S17)</f>
        <v>50015</v>
      </c>
      <c r="T6" s="824"/>
      <c r="U6" s="814">
        <v>48754.3</v>
      </c>
      <c r="V6" s="961"/>
    </row>
    <row r="7" spans="1:22" s="14" customFormat="1" ht="11.4" x14ac:dyDescent="0.2">
      <c r="A7" s="11"/>
      <c r="B7" s="15"/>
      <c r="C7" s="15" t="s">
        <v>16</v>
      </c>
      <c r="D7" s="16" t="s">
        <v>17</v>
      </c>
      <c r="E7" s="17">
        <v>3</v>
      </c>
      <c r="F7" s="808">
        <f>SUM(G7:N7)</f>
        <v>46046.157270029667</v>
      </c>
      <c r="G7" s="843">
        <v>46046.157270029667</v>
      </c>
      <c r="H7" s="847"/>
      <c r="I7" s="838"/>
      <c r="J7" s="845"/>
      <c r="K7" s="845"/>
      <c r="L7" s="838"/>
      <c r="M7" s="838"/>
      <c r="N7" s="846"/>
      <c r="O7" s="808"/>
      <c r="P7" s="808"/>
      <c r="Q7" s="809"/>
      <c r="R7" s="810"/>
      <c r="S7" s="1489">
        <v>22662</v>
      </c>
      <c r="T7" s="812"/>
      <c r="U7" s="808">
        <v>22350</v>
      </c>
      <c r="V7" s="1198"/>
    </row>
    <row r="8" spans="1:22" s="14" customFormat="1" ht="11.4" x14ac:dyDescent="0.2">
      <c r="A8" s="11"/>
      <c r="B8" s="15"/>
      <c r="C8" s="15"/>
      <c r="D8" s="16" t="s">
        <v>18</v>
      </c>
      <c r="E8" s="17">
        <v>4</v>
      </c>
      <c r="F8" s="808">
        <f t="shared" ref="F8:F27" si="2">SUM(G8:N8)</f>
        <v>840</v>
      </c>
      <c r="G8" s="843">
        <v>840</v>
      </c>
      <c r="H8" s="847"/>
      <c r="I8" s="838"/>
      <c r="J8" s="845"/>
      <c r="K8" s="845"/>
      <c r="L8" s="838"/>
      <c r="M8" s="838"/>
      <c r="N8" s="846"/>
      <c r="O8" s="808"/>
      <c r="P8" s="808"/>
      <c r="Q8" s="809"/>
      <c r="R8" s="810"/>
      <c r="S8" s="1489">
        <v>359</v>
      </c>
      <c r="T8" s="812"/>
      <c r="U8" s="808">
        <v>180</v>
      </c>
      <c r="V8" s="1198"/>
    </row>
    <row r="9" spans="1:22" s="14" customFormat="1" ht="11.4" x14ac:dyDescent="0.2">
      <c r="A9" s="11"/>
      <c r="B9" s="15"/>
      <c r="C9" s="15"/>
      <c r="D9" s="16" t="s">
        <v>19</v>
      </c>
      <c r="E9" s="17">
        <v>5</v>
      </c>
      <c r="F9" s="808">
        <f t="shared" si="2"/>
        <v>16316.382729970323</v>
      </c>
      <c r="G9" s="843">
        <v>16316.382729970323</v>
      </c>
      <c r="H9" s="847"/>
      <c r="I9" s="838"/>
      <c r="J9" s="845"/>
      <c r="K9" s="845"/>
      <c r="L9" s="838"/>
      <c r="M9" s="838"/>
      <c r="N9" s="846"/>
      <c r="O9" s="808"/>
      <c r="P9" s="808"/>
      <c r="Q9" s="809"/>
      <c r="R9" s="810"/>
      <c r="S9" s="1489">
        <v>7704</v>
      </c>
      <c r="T9" s="812"/>
      <c r="U9" s="808">
        <v>7554.3</v>
      </c>
      <c r="V9" s="1198"/>
    </row>
    <row r="10" spans="1:22" s="14" customFormat="1" ht="11.4" x14ac:dyDescent="0.2">
      <c r="A10" s="11"/>
      <c r="B10" s="15"/>
      <c r="C10" s="15"/>
      <c r="D10" s="16" t="s">
        <v>20</v>
      </c>
      <c r="E10" s="17">
        <v>6</v>
      </c>
      <c r="F10" s="808">
        <f t="shared" si="2"/>
        <v>4000</v>
      </c>
      <c r="G10" s="843">
        <v>4000</v>
      </c>
      <c r="H10" s="847"/>
      <c r="I10" s="838"/>
      <c r="J10" s="845"/>
      <c r="K10" s="845"/>
      <c r="L10" s="838"/>
      <c r="M10" s="838"/>
      <c r="N10" s="846"/>
      <c r="O10" s="808"/>
      <c r="P10" s="808"/>
      <c r="Q10" s="809"/>
      <c r="R10" s="808"/>
      <c r="S10" s="1489">
        <v>1758</v>
      </c>
      <c r="T10" s="812"/>
      <c r="U10" s="808">
        <v>2000</v>
      </c>
      <c r="V10" s="1198"/>
    </row>
    <row r="11" spans="1:22" s="14" customFormat="1" ht="11.4" x14ac:dyDescent="0.2">
      <c r="A11" s="11"/>
      <c r="B11" s="15"/>
      <c r="C11" s="15"/>
      <c r="D11" s="16" t="s">
        <v>21</v>
      </c>
      <c r="E11" s="17">
        <v>7</v>
      </c>
      <c r="F11" s="808">
        <f t="shared" si="2"/>
        <v>0</v>
      </c>
      <c r="G11" s="843"/>
      <c r="H11" s="847"/>
      <c r="I11" s="838"/>
      <c r="J11" s="845"/>
      <c r="K11" s="845"/>
      <c r="L11" s="838"/>
      <c r="M11" s="838"/>
      <c r="N11" s="846"/>
      <c r="O11" s="808"/>
      <c r="P11" s="808"/>
      <c r="Q11" s="809"/>
      <c r="R11" s="808"/>
      <c r="S11" s="1489">
        <v>366</v>
      </c>
      <c r="T11" s="812"/>
      <c r="U11" s="808">
        <v>150</v>
      </c>
      <c r="V11" s="1198"/>
    </row>
    <row r="12" spans="1:22" s="14" customFormat="1" ht="11.4" x14ac:dyDescent="0.2">
      <c r="A12" s="11"/>
      <c r="B12" s="15"/>
      <c r="C12" s="15"/>
      <c r="D12" s="16" t="s">
        <v>22</v>
      </c>
      <c r="E12" s="17">
        <v>8</v>
      </c>
      <c r="F12" s="808">
        <f t="shared" si="2"/>
        <v>3560</v>
      </c>
      <c r="G12" s="843">
        <v>3560</v>
      </c>
      <c r="H12" s="847"/>
      <c r="I12" s="838"/>
      <c r="J12" s="845"/>
      <c r="K12" s="845"/>
      <c r="L12" s="838"/>
      <c r="M12" s="838"/>
      <c r="N12" s="846"/>
      <c r="O12" s="808"/>
      <c r="P12" s="808"/>
      <c r="Q12" s="809"/>
      <c r="R12" s="808"/>
      <c r="S12" s="1489">
        <v>2912</v>
      </c>
      <c r="T12" s="812"/>
      <c r="U12" s="808">
        <v>900</v>
      </c>
      <c r="V12" s="1198"/>
    </row>
    <row r="13" spans="1:22" s="14" customFormat="1" ht="11.4" x14ac:dyDescent="0.2">
      <c r="A13" s="11"/>
      <c r="B13" s="15"/>
      <c r="C13" s="15"/>
      <c r="D13" s="16" t="s">
        <v>23</v>
      </c>
      <c r="E13" s="17">
        <v>9</v>
      </c>
      <c r="F13" s="808">
        <f t="shared" si="2"/>
        <v>23535</v>
      </c>
      <c r="G13" s="843">
        <v>23535</v>
      </c>
      <c r="H13" s="847"/>
      <c r="I13" s="838"/>
      <c r="J13" s="845"/>
      <c r="K13" s="845"/>
      <c r="L13" s="838"/>
      <c r="M13" s="838"/>
      <c r="N13" s="846"/>
      <c r="O13" s="808"/>
      <c r="P13" s="808"/>
      <c r="Q13" s="809"/>
      <c r="R13" s="808"/>
      <c r="S13" s="1489">
        <v>11733</v>
      </c>
      <c r="T13" s="812"/>
      <c r="U13" s="808">
        <v>13120.000000000002</v>
      </c>
      <c r="V13" s="1198"/>
    </row>
    <row r="14" spans="1:22" s="14" customFormat="1" ht="11.4" x14ac:dyDescent="0.2">
      <c r="A14" s="11"/>
      <c r="B14" s="15"/>
      <c r="C14" s="15"/>
      <c r="D14" s="16" t="s">
        <v>24</v>
      </c>
      <c r="E14" s="17">
        <v>10</v>
      </c>
      <c r="F14" s="808">
        <f t="shared" si="2"/>
        <v>0</v>
      </c>
      <c r="G14" s="843"/>
      <c r="H14" s="847"/>
      <c r="I14" s="838"/>
      <c r="J14" s="845"/>
      <c r="K14" s="845"/>
      <c r="L14" s="838"/>
      <c r="M14" s="838"/>
      <c r="N14" s="846"/>
      <c r="O14" s="808"/>
      <c r="P14" s="808"/>
      <c r="Q14" s="809"/>
      <c r="R14" s="808"/>
      <c r="S14" s="1489">
        <v>4</v>
      </c>
      <c r="T14" s="812"/>
      <c r="U14" s="808">
        <v>150</v>
      </c>
      <c r="V14" s="1198"/>
    </row>
    <row r="15" spans="1:22" s="14" customFormat="1" ht="11.4" x14ac:dyDescent="0.2">
      <c r="A15" s="11"/>
      <c r="B15" s="15"/>
      <c r="C15" s="15"/>
      <c r="D15" s="16" t="s">
        <v>25</v>
      </c>
      <c r="E15" s="17">
        <v>11</v>
      </c>
      <c r="F15" s="808">
        <f t="shared" si="2"/>
        <v>4368</v>
      </c>
      <c r="G15" s="843">
        <v>4368</v>
      </c>
      <c r="H15" s="847"/>
      <c r="I15" s="838"/>
      <c r="J15" s="845"/>
      <c r="K15" s="845"/>
      <c r="L15" s="838"/>
      <c r="M15" s="838"/>
      <c r="N15" s="846"/>
      <c r="O15" s="808"/>
      <c r="P15" s="808"/>
      <c r="Q15" s="809"/>
      <c r="R15" s="810"/>
      <c r="S15" s="1489">
        <v>1819</v>
      </c>
      <c r="T15" s="812"/>
      <c r="U15" s="808">
        <v>2000</v>
      </c>
      <c r="V15" s="1198"/>
    </row>
    <row r="16" spans="1:22" s="14" customFormat="1" ht="11.4" x14ac:dyDescent="0.2">
      <c r="A16" s="11"/>
      <c r="B16" s="15"/>
      <c r="C16" s="15"/>
      <c r="D16" s="16" t="s">
        <v>26</v>
      </c>
      <c r="E16" s="17">
        <v>12</v>
      </c>
      <c r="F16" s="808">
        <f t="shared" si="2"/>
        <v>652</v>
      </c>
      <c r="G16" s="843">
        <v>500</v>
      </c>
      <c r="H16" s="847"/>
      <c r="I16" s="838"/>
      <c r="J16" s="845"/>
      <c r="K16" s="845"/>
      <c r="L16" s="838"/>
      <c r="M16" s="838">
        <v>152</v>
      </c>
      <c r="N16" s="846"/>
      <c r="O16" s="808"/>
      <c r="P16" s="808"/>
      <c r="Q16" s="809"/>
      <c r="R16" s="808"/>
      <c r="S16" s="1489">
        <v>10</v>
      </c>
      <c r="T16" s="812"/>
      <c r="U16" s="808">
        <v>100</v>
      </c>
      <c r="V16" s="1198"/>
    </row>
    <row r="17" spans="1:22" s="14" customFormat="1" ht="11.4" x14ac:dyDescent="0.2">
      <c r="A17" s="11"/>
      <c r="B17" s="15"/>
      <c r="C17" s="15"/>
      <c r="D17" s="15" t="s">
        <v>27</v>
      </c>
      <c r="E17" s="656">
        <v>13</v>
      </c>
      <c r="F17" s="908">
        <f t="shared" si="2"/>
        <v>2060</v>
      </c>
      <c r="G17" s="906">
        <v>1560</v>
      </c>
      <c r="H17" s="923"/>
      <c r="I17" s="924"/>
      <c r="J17" s="925"/>
      <c r="K17" s="925"/>
      <c r="L17" s="924">
        <v>500</v>
      </c>
      <c r="M17" s="924"/>
      <c r="N17" s="926"/>
      <c r="O17" s="908"/>
      <c r="P17" s="908"/>
      <c r="Q17" s="907"/>
      <c r="R17" s="908"/>
      <c r="S17" s="1489">
        <v>688</v>
      </c>
      <c r="T17" s="812"/>
      <c r="U17" s="811">
        <v>250</v>
      </c>
      <c r="V17" s="1199"/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814">
        <f t="shared" si="2"/>
        <v>5130</v>
      </c>
      <c r="G18" s="818">
        <v>5130</v>
      </c>
      <c r="H18" s="858"/>
      <c r="I18" s="859"/>
      <c r="J18" s="860"/>
      <c r="K18" s="860"/>
      <c r="L18" s="859"/>
      <c r="M18" s="859"/>
      <c r="N18" s="861"/>
      <c r="O18" s="683"/>
      <c r="P18" s="683"/>
      <c r="Q18" s="819"/>
      <c r="R18" s="683"/>
      <c r="S18" s="1491">
        <v>2228</v>
      </c>
      <c r="T18" s="824"/>
      <c r="U18" s="683">
        <v>2400</v>
      </c>
      <c r="V18" s="683"/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814">
        <f t="shared" si="2"/>
        <v>0</v>
      </c>
      <c r="G19" s="849"/>
      <c r="H19" s="855"/>
      <c r="I19" s="841"/>
      <c r="J19" s="853"/>
      <c r="K19" s="853"/>
      <c r="L19" s="841"/>
      <c r="M19" s="841"/>
      <c r="N19" s="854"/>
      <c r="O19" s="814"/>
      <c r="P19" s="814"/>
      <c r="Q19" s="816"/>
      <c r="R19" s="814"/>
      <c r="S19" s="1490">
        <v>302</v>
      </c>
      <c r="T19" s="824"/>
      <c r="U19" s="814">
        <v>0</v>
      </c>
      <c r="V19" s="609"/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814">
        <f t="shared" si="2"/>
        <v>5237</v>
      </c>
      <c r="G20" s="849">
        <v>5237</v>
      </c>
      <c r="H20" s="855"/>
      <c r="I20" s="841"/>
      <c r="J20" s="853"/>
      <c r="K20" s="853"/>
      <c r="L20" s="841"/>
      <c r="M20" s="841"/>
      <c r="N20" s="854"/>
      <c r="O20" s="814"/>
      <c r="P20" s="814"/>
      <c r="Q20" s="816"/>
      <c r="R20" s="814"/>
      <c r="S20" s="1490">
        <v>1886</v>
      </c>
      <c r="T20" s="824"/>
      <c r="U20" s="814">
        <v>0</v>
      </c>
      <c r="V20" s="609"/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814">
        <f t="shared" si="2"/>
        <v>0</v>
      </c>
      <c r="G21" s="849"/>
      <c r="H21" s="855"/>
      <c r="I21" s="841"/>
      <c r="J21" s="853"/>
      <c r="K21" s="853"/>
      <c r="L21" s="841"/>
      <c r="M21" s="841"/>
      <c r="N21" s="854"/>
      <c r="O21" s="814"/>
      <c r="P21" s="814"/>
      <c r="Q21" s="816"/>
      <c r="R21" s="814"/>
      <c r="S21" s="1490"/>
      <c r="T21" s="824"/>
      <c r="U21" s="814">
        <v>0</v>
      </c>
      <c r="V21" s="609"/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24">
        <f t="shared" si="2"/>
        <v>0</v>
      </c>
      <c r="G22" s="862"/>
      <c r="H22" s="863"/>
      <c r="I22" s="864"/>
      <c r="J22" s="865"/>
      <c r="K22" s="865"/>
      <c r="L22" s="864"/>
      <c r="M22" s="864"/>
      <c r="N22" s="866"/>
      <c r="O22" s="821"/>
      <c r="P22" s="821"/>
      <c r="Q22" s="820"/>
      <c r="R22" s="821"/>
      <c r="S22" s="1490"/>
      <c r="T22" s="824"/>
      <c r="U22" s="821">
        <v>0</v>
      </c>
      <c r="V22" s="609"/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814">
        <f t="shared" si="2"/>
        <v>0</v>
      </c>
      <c r="G23" s="849"/>
      <c r="H23" s="855"/>
      <c r="I23" s="851"/>
      <c r="J23" s="853"/>
      <c r="K23" s="853"/>
      <c r="L23" s="841"/>
      <c r="M23" s="841"/>
      <c r="N23" s="854"/>
      <c r="O23" s="814"/>
      <c r="P23" s="814"/>
      <c r="Q23" s="816"/>
      <c r="R23" s="814"/>
      <c r="S23" s="1490"/>
      <c r="T23" s="824"/>
      <c r="U23" s="814">
        <v>0</v>
      </c>
      <c r="V23" s="609"/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814">
        <f t="shared" si="2"/>
        <v>0</v>
      </c>
      <c r="G24" s="849"/>
      <c r="H24" s="855"/>
      <c r="I24" s="851"/>
      <c r="J24" s="853"/>
      <c r="K24" s="853"/>
      <c r="L24" s="841"/>
      <c r="M24" s="841"/>
      <c r="N24" s="854"/>
      <c r="O24" s="814"/>
      <c r="P24" s="814"/>
      <c r="Q24" s="816"/>
      <c r="R24" s="814"/>
      <c r="S24" s="1490"/>
      <c r="T24" s="824"/>
      <c r="U24" s="814">
        <v>0</v>
      </c>
      <c r="V24" s="609"/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24">
        <f t="shared" si="2"/>
        <v>0</v>
      </c>
      <c r="G25" s="862"/>
      <c r="H25" s="863"/>
      <c r="I25" s="864"/>
      <c r="J25" s="865"/>
      <c r="K25" s="865"/>
      <c r="L25" s="864"/>
      <c r="M25" s="864"/>
      <c r="N25" s="866"/>
      <c r="O25" s="821"/>
      <c r="P25" s="821"/>
      <c r="Q25" s="820"/>
      <c r="R25" s="821"/>
      <c r="S25" s="1490"/>
      <c r="T25" s="824"/>
      <c r="U25" s="821">
        <v>0</v>
      </c>
      <c r="V25" s="609"/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814">
        <f t="shared" si="2"/>
        <v>3532</v>
      </c>
      <c r="G26" s="849">
        <v>3514</v>
      </c>
      <c r="H26" s="855"/>
      <c r="I26" s="841">
        <v>18</v>
      </c>
      <c r="J26" s="853"/>
      <c r="K26" s="853"/>
      <c r="L26" s="841"/>
      <c r="M26" s="841"/>
      <c r="N26" s="854"/>
      <c r="O26" s="814"/>
      <c r="P26" s="814"/>
      <c r="Q26" s="816"/>
      <c r="R26" s="814"/>
      <c r="S26" s="1490">
        <v>1039</v>
      </c>
      <c r="T26" s="824"/>
      <c r="U26" s="814">
        <v>0</v>
      </c>
      <c r="V26" s="609"/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814">
        <f t="shared" si="2"/>
        <v>0</v>
      </c>
      <c r="G27" s="849"/>
      <c r="H27" s="855"/>
      <c r="I27" s="841"/>
      <c r="J27" s="853"/>
      <c r="K27" s="853"/>
      <c r="L27" s="841"/>
      <c r="M27" s="841"/>
      <c r="N27" s="854"/>
      <c r="O27" s="814"/>
      <c r="P27" s="814"/>
      <c r="Q27" s="816"/>
      <c r="R27" s="1092"/>
      <c r="S27" s="1490">
        <v>117</v>
      </c>
      <c r="T27" s="824"/>
      <c r="U27" s="814">
        <v>0</v>
      </c>
      <c r="V27" s="609"/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586">
        <f>SUM(F29:F43)</f>
        <v>115456</v>
      </c>
      <c r="G28" s="794">
        <f t="shared" ref="G28:M28" si="3">SUM(G29:G43)</f>
        <v>114786</v>
      </c>
      <c r="H28" s="796">
        <f t="shared" si="3"/>
        <v>0</v>
      </c>
      <c r="I28" s="797">
        <f t="shared" si="3"/>
        <v>18</v>
      </c>
      <c r="J28" s="822">
        <f t="shared" si="3"/>
        <v>0</v>
      </c>
      <c r="K28" s="822">
        <f t="shared" si="3"/>
        <v>0</v>
      </c>
      <c r="L28" s="797">
        <f t="shared" si="3"/>
        <v>500</v>
      </c>
      <c r="M28" s="797">
        <f t="shared" si="3"/>
        <v>152</v>
      </c>
      <c r="N28" s="795">
        <f>SUM(N29:N43)</f>
        <v>0</v>
      </c>
      <c r="O28" s="586">
        <f>SUM(O29:O43)</f>
        <v>0</v>
      </c>
      <c r="P28" s="586">
        <f>SUM(P29:P43)</f>
        <v>0</v>
      </c>
      <c r="Q28" s="823">
        <f>IF(F28=0,0,P28/F28)</f>
        <v>0</v>
      </c>
      <c r="R28" s="798">
        <f>SUM(R29:R43)</f>
        <v>0</v>
      </c>
      <c r="S28" s="586">
        <f>SUM(S29:S43)</f>
        <v>56313</v>
      </c>
      <c r="T28" s="815"/>
      <c r="U28" s="586">
        <f>SUM(U29:U43)</f>
        <v>51154.30000000001</v>
      </c>
      <c r="V28" s="586">
        <f>SUM(V29:V43)</f>
        <v>0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814">
        <f>SUM(G29:N29)</f>
        <v>75607</v>
      </c>
      <c r="G29" s="813">
        <v>75607</v>
      </c>
      <c r="H29" s="1081"/>
      <c r="I29" s="1082"/>
      <c r="J29" s="1083"/>
      <c r="K29" s="1083"/>
      <c r="L29" s="1082"/>
      <c r="M29" s="1082"/>
      <c r="N29" s="1084"/>
      <c r="O29" s="961"/>
      <c r="P29" s="961"/>
      <c r="Q29" s="816"/>
      <c r="R29" s="609"/>
      <c r="S29" s="1492"/>
      <c r="T29" s="824"/>
      <c r="U29" s="814">
        <v>0</v>
      </c>
      <c r="V29" s="609"/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814">
        <f t="shared" ref="F30:F43" si="4">SUM(G30:N30)</f>
        <v>5130</v>
      </c>
      <c r="G30" s="867">
        <v>5130</v>
      </c>
      <c r="H30" s="850"/>
      <c r="I30" s="851"/>
      <c r="J30" s="852"/>
      <c r="K30" s="852"/>
      <c r="L30" s="851"/>
      <c r="M30" s="851"/>
      <c r="N30" s="868"/>
      <c r="O30" s="609"/>
      <c r="P30" s="609"/>
      <c r="Q30" s="816"/>
      <c r="R30" s="609"/>
      <c r="S30" s="1493">
        <v>2228</v>
      </c>
      <c r="T30" s="824"/>
      <c r="U30" s="814">
        <v>2400</v>
      </c>
      <c r="V30" s="609"/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814">
        <f t="shared" si="4"/>
        <v>0</v>
      </c>
      <c r="G31" s="867"/>
      <c r="H31" s="850"/>
      <c r="I31" s="851"/>
      <c r="J31" s="852"/>
      <c r="K31" s="852"/>
      <c r="L31" s="851"/>
      <c r="M31" s="851"/>
      <c r="N31" s="868"/>
      <c r="O31" s="609"/>
      <c r="P31" s="609"/>
      <c r="Q31" s="816"/>
      <c r="R31" s="609"/>
      <c r="S31" s="1493">
        <v>302</v>
      </c>
      <c r="T31" s="824"/>
      <c r="U31" s="814">
        <v>0</v>
      </c>
      <c r="V31" s="609"/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814">
        <f t="shared" si="4"/>
        <v>5237</v>
      </c>
      <c r="G32" s="867">
        <v>5237</v>
      </c>
      <c r="H32" s="850"/>
      <c r="I32" s="851"/>
      <c r="J32" s="852"/>
      <c r="K32" s="852"/>
      <c r="L32" s="851"/>
      <c r="M32" s="851"/>
      <c r="N32" s="868"/>
      <c r="O32" s="609"/>
      <c r="P32" s="609"/>
      <c r="Q32" s="816"/>
      <c r="R32" s="609"/>
      <c r="S32" s="1493">
        <v>1886</v>
      </c>
      <c r="T32" s="825"/>
      <c r="U32" s="814">
        <v>0</v>
      </c>
      <c r="V32" s="609"/>
    </row>
    <row r="33" spans="1:23" s="14" customFormat="1" ht="11.4" x14ac:dyDescent="0.2">
      <c r="A33" s="11"/>
      <c r="B33" s="19" t="s">
        <v>51</v>
      </c>
      <c r="C33" s="19"/>
      <c r="D33" s="19"/>
      <c r="E33" s="21">
        <v>29</v>
      </c>
      <c r="F33" s="814">
        <f t="shared" si="4"/>
        <v>0</v>
      </c>
      <c r="G33" s="867"/>
      <c r="H33" s="850"/>
      <c r="I33" s="851"/>
      <c r="J33" s="852"/>
      <c r="K33" s="852"/>
      <c r="L33" s="851"/>
      <c r="M33" s="851"/>
      <c r="N33" s="868"/>
      <c r="O33" s="609"/>
      <c r="P33" s="609"/>
      <c r="Q33" s="816"/>
      <c r="R33" s="609"/>
      <c r="S33" s="1493"/>
      <c r="T33" s="824"/>
      <c r="U33" s="814">
        <v>0</v>
      </c>
      <c r="V33" s="609"/>
    </row>
    <row r="34" spans="1:23" s="14" customFormat="1" ht="11.4" x14ac:dyDescent="0.2">
      <c r="A34" s="11"/>
      <c r="B34" s="19" t="s">
        <v>36</v>
      </c>
      <c r="C34" s="19"/>
      <c r="D34" s="19"/>
      <c r="E34" s="21">
        <v>30</v>
      </c>
      <c r="F34" s="814">
        <f t="shared" si="4"/>
        <v>0</v>
      </c>
      <c r="G34" s="867"/>
      <c r="H34" s="850"/>
      <c r="I34" s="851"/>
      <c r="J34" s="852"/>
      <c r="K34" s="852"/>
      <c r="L34" s="851"/>
      <c r="M34" s="851"/>
      <c r="N34" s="868"/>
      <c r="O34" s="609"/>
      <c r="P34" s="609"/>
      <c r="Q34" s="816"/>
      <c r="R34" s="609"/>
      <c r="S34" s="1493"/>
      <c r="T34" s="824"/>
      <c r="U34" s="814">
        <v>0</v>
      </c>
      <c r="V34" s="609"/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814">
        <f t="shared" si="4"/>
        <v>0</v>
      </c>
      <c r="G35" s="862"/>
      <c r="H35" s="869"/>
      <c r="I35" s="870"/>
      <c r="J35" s="871"/>
      <c r="K35" s="871"/>
      <c r="L35" s="870"/>
      <c r="M35" s="870"/>
      <c r="N35" s="872"/>
      <c r="O35" s="873"/>
      <c r="P35" s="873"/>
      <c r="Q35" s="820"/>
      <c r="R35" s="873"/>
      <c r="S35" s="1493"/>
      <c r="T35" s="824"/>
      <c r="U35" s="821">
        <v>0</v>
      </c>
      <c r="V35" s="609"/>
    </row>
    <row r="36" spans="1:23" s="14" customFormat="1" ht="11.4" x14ac:dyDescent="0.2">
      <c r="A36" s="11"/>
      <c r="B36" s="19" t="s">
        <v>53</v>
      </c>
      <c r="C36" s="19"/>
      <c r="D36" s="19"/>
      <c r="E36" s="21">
        <v>32</v>
      </c>
      <c r="F36" s="814">
        <f t="shared" si="4"/>
        <v>0</v>
      </c>
      <c r="G36" s="867"/>
      <c r="H36" s="850"/>
      <c r="I36" s="851"/>
      <c r="J36" s="852"/>
      <c r="K36" s="852"/>
      <c r="L36" s="851"/>
      <c r="M36" s="851"/>
      <c r="N36" s="868"/>
      <c r="O36" s="609"/>
      <c r="P36" s="609"/>
      <c r="Q36" s="816"/>
      <c r="R36" s="609"/>
      <c r="S36" s="1493"/>
      <c r="T36" s="824"/>
      <c r="U36" s="814">
        <v>0</v>
      </c>
      <c r="V36" s="609"/>
    </row>
    <row r="37" spans="1:23" s="14" customFormat="1" ht="11.4" x14ac:dyDescent="0.2">
      <c r="A37" s="11"/>
      <c r="B37" s="19" t="s">
        <v>128</v>
      </c>
      <c r="C37" s="19"/>
      <c r="D37" s="19"/>
      <c r="E37" s="21">
        <v>33</v>
      </c>
      <c r="F37" s="814">
        <f t="shared" si="4"/>
        <v>20248</v>
      </c>
      <c r="G37" s="867">
        <v>20248</v>
      </c>
      <c r="H37" s="850"/>
      <c r="I37" s="851"/>
      <c r="J37" s="852"/>
      <c r="K37" s="852"/>
      <c r="L37" s="851"/>
      <c r="M37" s="851"/>
      <c r="N37" s="868"/>
      <c r="O37" s="609"/>
      <c r="P37" s="609"/>
      <c r="Q37" s="816"/>
      <c r="R37" s="609"/>
      <c r="S37" s="1493">
        <v>10124</v>
      </c>
      <c r="T37" s="824"/>
      <c r="U37" s="814">
        <v>10124</v>
      </c>
      <c r="V37" s="609"/>
    </row>
    <row r="38" spans="1:23" s="14" customFormat="1" ht="11.4" x14ac:dyDescent="0.2">
      <c r="A38" s="11"/>
      <c r="B38" s="19" t="s">
        <v>55</v>
      </c>
      <c r="C38" s="19"/>
      <c r="D38" s="19"/>
      <c r="E38" s="21">
        <v>34</v>
      </c>
      <c r="F38" s="814">
        <f t="shared" si="4"/>
        <v>0</v>
      </c>
      <c r="G38" s="867"/>
      <c r="H38" s="850"/>
      <c r="I38" s="851"/>
      <c r="J38" s="852"/>
      <c r="K38" s="852"/>
      <c r="L38" s="851"/>
      <c r="M38" s="851"/>
      <c r="N38" s="868"/>
      <c r="O38" s="609"/>
      <c r="P38" s="609"/>
      <c r="Q38" s="816"/>
      <c r="R38" s="609"/>
      <c r="S38" s="1493"/>
      <c r="T38" s="824"/>
      <c r="U38" s="814">
        <v>0</v>
      </c>
      <c r="V38" s="609"/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814">
        <f t="shared" si="4"/>
        <v>0</v>
      </c>
      <c r="G39" s="862"/>
      <c r="H39" s="863"/>
      <c r="I39" s="864"/>
      <c r="J39" s="865"/>
      <c r="K39" s="865"/>
      <c r="L39" s="864"/>
      <c r="M39" s="864"/>
      <c r="N39" s="866"/>
      <c r="O39" s="821"/>
      <c r="P39" s="821"/>
      <c r="Q39" s="820"/>
      <c r="R39" s="821"/>
      <c r="S39" s="1493"/>
      <c r="T39" s="824"/>
      <c r="U39" s="821">
        <v>0</v>
      </c>
      <c r="V39" s="609"/>
    </row>
    <row r="40" spans="1:23" s="14" customFormat="1" ht="11.4" x14ac:dyDescent="0.2">
      <c r="A40" s="11"/>
      <c r="B40" s="19" t="s">
        <v>56</v>
      </c>
      <c r="C40" s="19"/>
      <c r="D40" s="19"/>
      <c r="E40" s="21">
        <v>36</v>
      </c>
      <c r="F40" s="814">
        <f t="shared" si="4"/>
        <v>3532</v>
      </c>
      <c r="G40" s="867">
        <v>3514</v>
      </c>
      <c r="H40" s="850"/>
      <c r="I40" s="851">
        <v>18</v>
      </c>
      <c r="J40" s="852"/>
      <c r="K40" s="852"/>
      <c r="L40" s="851"/>
      <c r="M40" s="851"/>
      <c r="N40" s="868"/>
      <c r="O40" s="609"/>
      <c r="P40" s="609"/>
      <c r="Q40" s="874"/>
      <c r="R40" s="609"/>
      <c r="S40" s="1493">
        <v>1039</v>
      </c>
      <c r="T40" s="824"/>
      <c r="U40" s="814">
        <v>0</v>
      </c>
      <c r="V40" s="609"/>
    </row>
    <row r="41" spans="1:23" s="14" customFormat="1" ht="11.4" x14ac:dyDescent="0.2">
      <c r="A41" s="11"/>
      <c r="B41" s="19" t="s">
        <v>57</v>
      </c>
      <c r="C41" s="19"/>
      <c r="D41" s="19"/>
      <c r="E41" s="21">
        <v>37</v>
      </c>
      <c r="F41" s="814">
        <f t="shared" si="4"/>
        <v>5050</v>
      </c>
      <c r="G41" s="867">
        <v>5050</v>
      </c>
      <c r="H41" s="850"/>
      <c r="I41" s="851"/>
      <c r="J41" s="852"/>
      <c r="K41" s="852"/>
      <c r="L41" s="851"/>
      <c r="M41" s="851"/>
      <c r="N41" s="868"/>
      <c r="O41" s="609"/>
      <c r="P41" s="609"/>
      <c r="Q41" s="874"/>
      <c r="R41" s="873"/>
      <c r="S41" s="1493">
        <v>2228</v>
      </c>
      <c r="T41" s="824"/>
      <c r="U41" s="814">
        <v>2500</v>
      </c>
      <c r="V41" s="609"/>
    </row>
    <row r="42" spans="1:23" s="14" customFormat="1" ht="11.4" x14ac:dyDescent="0.2">
      <c r="A42" s="11"/>
      <c r="B42" s="19" t="s">
        <v>58</v>
      </c>
      <c r="C42" s="19"/>
      <c r="D42" s="19"/>
      <c r="E42" s="21">
        <v>38</v>
      </c>
      <c r="F42" s="814">
        <f t="shared" si="4"/>
        <v>652</v>
      </c>
      <c r="G42" s="1085"/>
      <c r="H42" s="850"/>
      <c r="I42" s="851"/>
      <c r="J42" s="852"/>
      <c r="K42" s="852"/>
      <c r="L42" s="851">
        <v>500</v>
      </c>
      <c r="M42" s="851">
        <v>152</v>
      </c>
      <c r="N42" s="868"/>
      <c r="O42" s="609"/>
      <c r="P42" s="609"/>
      <c r="Q42" s="874"/>
      <c r="R42" s="609"/>
      <c r="S42" s="1493">
        <v>38381</v>
      </c>
      <c r="T42" s="824"/>
      <c r="U42" s="814">
        <v>36130.30000000001</v>
      </c>
      <c r="V42" s="609"/>
    </row>
    <row r="43" spans="1:23" s="14" customFormat="1" ht="11.4" x14ac:dyDescent="0.2">
      <c r="A43" s="24"/>
      <c r="B43" s="25" t="s">
        <v>46</v>
      </c>
      <c r="C43" s="25"/>
      <c r="D43" s="25"/>
      <c r="E43" s="26">
        <v>39</v>
      </c>
      <c r="F43" s="1086">
        <f t="shared" si="4"/>
        <v>0</v>
      </c>
      <c r="G43" s="1087"/>
      <c r="H43" s="1088"/>
      <c r="I43" s="1089"/>
      <c r="J43" s="1090"/>
      <c r="K43" s="1090"/>
      <c r="L43" s="1089"/>
      <c r="M43" s="1089"/>
      <c r="N43" s="1091"/>
      <c r="O43" s="1092"/>
      <c r="P43" s="1092"/>
      <c r="Q43" s="1093"/>
      <c r="R43" s="1092"/>
      <c r="S43" s="1494">
        <v>125</v>
      </c>
      <c r="T43" s="824"/>
      <c r="U43" s="1094">
        <v>0</v>
      </c>
      <c r="V43" s="1094"/>
    </row>
    <row r="44" spans="1:23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834">
        <f t="shared" ref="F44:S44" si="5">F29+F33+F37+F41+F42+F43-F6-F27</f>
        <v>179.4600000000064</v>
      </c>
      <c r="G44" s="1095">
        <f t="shared" si="5"/>
        <v>179.4600000000064</v>
      </c>
      <c r="H44" s="1096">
        <f t="shared" si="5"/>
        <v>0</v>
      </c>
      <c r="I44" s="1097">
        <f t="shared" si="5"/>
        <v>0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8">
        <f t="shared" si="5"/>
        <v>0</v>
      </c>
      <c r="O44" s="1099">
        <f t="shared" si="5"/>
        <v>0</v>
      </c>
      <c r="P44" s="1099">
        <f t="shared" si="5"/>
        <v>0</v>
      </c>
      <c r="Q44" s="1100">
        <f t="shared" si="5"/>
        <v>0</v>
      </c>
      <c r="R44" s="814">
        <f t="shared" si="5"/>
        <v>0</v>
      </c>
      <c r="S44" s="834">
        <f t="shared" si="5"/>
        <v>726</v>
      </c>
      <c r="T44" s="824"/>
      <c r="U44" s="834">
        <f>U29+U33+U37+U41+U42+U43-U6-U27</f>
        <v>7.2759576141834259E-12</v>
      </c>
      <c r="V44" s="834">
        <f>V29+V33+V37+V41+V42+V43-V6-V27</f>
        <v>0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586">
        <f t="shared" ref="F45:P45" si="6">F28-F5</f>
        <v>179.4600000000064</v>
      </c>
      <c r="G45" s="794">
        <f t="shared" si="6"/>
        <v>179.4600000000064</v>
      </c>
      <c r="H45" s="796">
        <f t="shared" si="6"/>
        <v>0</v>
      </c>
      <c r="I45" s="797">
        <f t="shared" si="6"/>
        <v>0</v>
      </c>
      <c r="J45" s="822">
        <f t="shared" si="6"/>
        <v>0</v>
      </c>
      <c r="K45" s="822">
        <f t="shared" si="6"/>
        <v>0</v>
      </c>
      <c r="L45" s="797">
        <f t="shared" si="6"/>
        <v>0</v>
      </c>
      <c r="M45" s="797">
        <f t="shared" si="6"/>
        <v>0</v>
      </c>
      <c r="N45" s="795">
        <f>N28-N5</f>
        <v>0</v>
      </c>
      <c r="O45" s="586">
        <f t="shared" si="6"/>
        <v>0</v>
      </c>
      <c r="P45" s="586">
        <f t="shared" si="6"/>
        <v>0</v>
      </c>
      <c r="Q45" s="823"/>
      <c r="R45" s="798">
        <f>R28-R5</f>
        <v>0</v>
      </c>
      <c r="S45" s="586">
        <f>S28-S5</f>
        <v>726</v>
      </c>
      <c r="T45" s="815"/>
      <c r="U45" s="586">
        <f>U28-U5</f>
        <v>0</v>
      </c>
      <c r="V45" s="586">
        <f>V28-V5</f>
        <v>0</v>
      </c>
    </row>
    <row r="46" spans="1:23" x14ac:dyDescent="0.25">
      <c r="A46" s="570" t="s">
        <v>207</v>
      </c>
      <c r="C46" s="29"/>
      <c r="D46" s="985"/>
      <c r="E46" s="643" t="s">
        <v>168</v>
      </c>
      <c r="F46" s="826"/>
      <c r="G46" s="826"/>
      <c r="H46" s="827">
        <v>72602.44789000001</v>
      </c>
      <c r="I46" s="827">
        <v>2731.48767</v>
      </c>
      <c r="J46" s="827">
        <v>24094.173999999999</v>
      </c>
      <c r="K46" s="827">
        <v>12914.8457</v>
      </c>
      <c r="L46" s="827">
        <v>5101.7160500000009</v>
      </c>
      <c r="M46" s="827">
        <v>4338.0265999999992</v>
      </c>
      <c r="N46" s="828"/>
      <c r="O46" s="610"/>
      <c r="P46" s="610"/>
      <c r="Q46" s="829"/>
      <c r="R46" s="610"/>
      <c r="S46" s="610"/>
      <c r="T46" s="610"/>
      <c r="U46" s="610"/>
      <c r="V46" s="610"/>
      <c r="W46" s="610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1498"/>
      <c r="F47" s="717">
        <v>0</v>
      </c>
      <c r="G47" s="30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</sheetData>
  <mergeCells count="5">
    <mergeCell ref="A3:D3"/>
    <mergeCell ref="H3:N3"/>
    <mergeCell ref="C4:D4"/>
    <mergeCell ref="A47:D47"/>
    <mergeCell ref="A48:E48"/>
  </mergeCells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10.109375" style="34" hidden="1" customWidth="1"/>
    <col min="16" max="16" width="11.44140625" style="34" hidden="1" customWidth="1"/>
    <col min="17" max="17" width="8.44140625" style="235" hidden="1" customWidth="1"/>
    <col min="18" max="18" width="11.44140625" style="236" hidden="1" customWidth="1"/>
    <col min="19" max="19" width="10.44140625" style="453" customWidth="1" collapsed="1"/>
    <col min="20" max="20" width="2" style="397" customWidth="1"/>
    <col min="21" max="21" width="10.44140625" style="29" customWidth="1"/>
    <col min="22" max="22" width="10.44140625" style="453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R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7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70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7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117">
        <f t="shared" ref="F5:P5" si="0">SUM(F7:F27)</f>
        <v>744610</v>
      </c>
      <c r="G5" s="309">
        <f t="shared" si="0"/>
        <v>663159</v>
      </c>
      <c r="H5" s="440">
        <f t="shared" si="0"/>
        <v>13129</v>
      </c>
      <c r="I5" s="161">
        <f t="shared" si="0"/>
        <v>47102</v>
      </c>
      <c r="J5" s="616">
        <f t="shared" si="0"/>
        <v>5015</v>
      </c>
      <c r="K5" s="616">
        <f t="shared" si="0"/>
        <v>0</v>
      </c>
      <c r="L5" s="161">
        <f t="shared" si="0"/>
        <v>731</v>
      </c>
      <c r="M5" s="161">
        <f t="shared" si="0"/>
        <v>15474</v>
      </c>
      <c r="N5" s="251">
        <f>SUM(N7:N27)</f>
        <v>0</v>
      </c>
      <c r="O5" s="117">
        <f t="shared" si="0"/>
        <v>0</v>
      </c>
      <c r="P5" s="117">
        <f t="shared" si="0"/>
        <v>0</v>
      </c>
      <c r="Q5" s="617">
        <f>IF(F5=0,0,P5/F5)</f>
        <v>0</v>
      </c>
      <c r="R5" s="434">
        <f>SUM(R7:R27)</f>
        <v>0</v>
      </c>
      <c r="S5" s="586">
        <f>SUM(S7:S27)</f>
        <v>710499</v>
      </c>
      <c r="T5" s="303"/>
      <c r="U5" s="117">
        <f>SUM(U7:U27)</f>
        <v>713405</v>
      </c>
      <c r="V5" s="586">
        <f>SUM(V7:V27)</f>
        <v>706015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61">
        <f t="shared" ref="F6:P6" si="1">SUM(F7:F17)</f>
        <v>498095</v>
      </c>
      <c r="G6" s="813">
        <f t="shared" si="1"/>
        <v>458117</v>
      </c>
      <c r="H6" s="1173">
        <f t="shared" si="1"/>
        <v>13129</v>
      </c>
      <c r="I6" s="832">
        <f t="shared" si="1"/>
        <v>5629</v>
      </c>
      <c r="J6" s="1174">
        <f t="shared" si="1"/>
        <v>5015</v>
      </c>
      <c r="K6" s="1174">
        <f>SUM(K7:K17)</f>
        <v>0</v>
      </c>
      <c r="L6" s="832">
        <f t="shared" si="1"/>
        <v>731</v>
      </c>
      <c r="M6" s="832">
        <f t="shared" si="1"/>
        <v>15474</v>
      </c>
      <c r="N6" s="1173">
        <f>SUM(N7:N17)</f>
        <v>0</v>
      </c>
      <c r="O6" s="961">
        <f>SUM(O7:O17)</f>
        <v>0</v>
      </c>
      <c r="P6" s="961">
        <f t="shared" si="1"/>
        <v>0</v>
      </c>
      <c r="Q6" s="1197">
        <f>IF(F6=0,0,P6/F6)</f>
        <v>0</v>
      </c>
      <c r="R6" s="1196">
        <f>SUM(R7:R17)</f>
        <v>0</v>
      </c>
      <c r="S6" s="961">
        <f>SUM(S7:S17)</f>
        <v>485129</v>
      </c>
      <c r="T6" s="824"/>
      <c r="U6" s="961">
        <v>493323</v>
      </c>
      <c r="V6" s="961">
        <v>479386</v>
      </c>
    </row>
    <row r="7" spans="1:22" s="40" customFormat="1" ht="12" x14ac:dyDescent="0.25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254546</v>
      </c>
      <c r="G7" s="1507">
        <v>246000</v>
      </c>
      <c r="H7" s="1507">
        <v>999</v>
      </c>
      <c r="I7" s="1508">
        <v>3827</v>
      </c>
      <c r="J7" s="1508">
        <v>3720</v>
      </c>
      <c r="K7" s="1279"/>
      <c r="L7" s="830"/>
      <c r="M7" s="830"/>
      <c r="N7" s="831"/>
      <c r="O7" s="808"/>
      <c r="P7" s="831"/>
      <c r="Q7" s="1280"/>
      <c r="R7" s="1281"/>
      <c r="S7" s="1500">
        <v>251910</v>
      </c>
      <c r="T7" s="812"/>
      <c r="U7" s="808">
        <v>254000</v>
      </c>
      <c r="V7" s="808">
        <v>244889</v>
      </c>
    </row>
    <row r="8" spans="1:22" s="40" customFormat="1" ht="12" x14ac:dyDescent="0.25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12000</v>
      </c>
      <c r="G8" s="1507">
        <v>12000</v>
      </c>
      <c r="H8" s="1507"/>
      <c r="I8" s="1508"/>
      <c r="J8" s="1508"/>
      <c r="K8" s="1279"/>
      <c r="L8" s="830"/>
      <c r="M8" s="830"/>
      <c r="N8" s="831"/>
      <c r="O8" s="808"/>
      <c r="P8" s="831"/>
      <c r="Q8" s="1280"/>
      <c r="R8" s="1281"/>
      <c r="S8" s="1500">
        <v>11039</v>
      </c>
      <c r="T8" s="812"/>
      <c r="U8" s="808">
        <v>13000</v>
      </c>
      <c r="V8" s="808">
        <v>12611</v>
      </c>
    </row>
    <row r="9" spans="1:22" s="40" customFormat="1" ht="12" x14ac:dyDescent="0.25">
      <c r="A9" s="36"/>
      <c r="B9" s="37"/>
      <c r="C9" s="37"/>
      <c r="D9" s="38" t="s">
        <v>19</v>
      </c>
      <c r="E9" s="39">
        <v>5</v>
      </c>
      <c r="F9" s="808">
        <f t="shared" si="2"/>
        <v>89073</v>
      </c>
      <c r="G9" s="1507">
        <v>86100</v>
      </c>
      <c r="H9" s="1507">
        <v>347</v>
      </c>
      <c r="I9" s="1508">
        <v>1331</v>
      </c>
      <c r="J9" s="1508">
        <v>1295</v>
      </c>
      <c r="K9" s="1279"/>
      <c r="L9" s="830"/>
      <c r="M9" s="830"/>
      <c r="N9" s="831"/>
      <c r="O9" s="808"/>
      <c r="P9" s="831"/>
      <c r="Q9" s="1280"/>
      <c r="R9" s="1281"/>
      <c r="S9" s="1501">
        <v>87306</v>
      </c>
      <c r="T9" s="812"/>
      <c r="U9" s="808">
        <v>87900</v>
      </c>
      <c r="V9" s="808">
        <v>85206</v>
      </c>
    </row>
    <row r="10" spans="1:22" s="40" customFormat="1" ht="12" x14ac:dyDescent="0.25">
      <c r="A10" s="36"/>
      <c r="B10" s="37"/>
      <c r="C10" s="37"/>
      <c r="D10" s="38" t="s">
        <v>20</v>
      </c>
      <c r="E10" s="39">
        <v>6</v>
      </c>
      <c r="F10" s="808">
        <f t="shared" si="2"/>
        <v>9327</v>
      </c>
      <c r="G10" s="1507">
        <v>6000</v>
      </c>
      <c r="H10" s="1507">
        <v>3327</v>
      </c>
      <c r="I10" s="1508"/>
      <c r="J10" s="1508"/>
      <c r="K10" s="1279"/>
      <c r="L10" s="830"/>
      <c r="M10" s="830"/>
      <c r="N10" s="831"/>
      <c r="O10" s="808"/>
      <c r="P10" s="831"/>
      <c r="Q10" s="1280"/>
      <c r="R10" s="831"/>
      <c r="S10" s="1501">
        <v>8235</v>
      </c>
      <c r="T10" s="812"/>
      <c r="U10" s="808">
        <v>10000</v>
      </c>
      <c r="V10" s="808">
        <v>9314</v>
      </c>
    </row>
    <row r="11" spans="1:22" s="40" customFormat="1" ht="12" x14ac:dyDescent="0.25">
      <c r="A11" s="36"/>
      <c r="B11" s="37"/>
      <c r="C11" s="37"/>
      <c r="D11" s="38" t="s">
        <v>21</v>
      </c>
      <c r="E11" s="39">
        <v>7</v>
      </c>
      <c r="F11" s="808">
        <f t="shared" si="2"/>
        <v>3307</v>
      </c>
      <c r="G11" s="1507">
        <v>3200</v>
      </c>
      <c r="H11" s="1507">
        <v>107</v>
      </c>
      <c r="I11" s="1508"/>
      <c r="J11" s="1508"/>
      <c r="K11" s="1279"/>
      <c r="L11" s="830"/>
      <c r="M11" s="830"/>
      <c r="N11" s="831"/>
      <c r="O11" s="808"/>
      <c r="P11" s="831"/>
      <c r="Q11" s="1280"/>
      <c r="R11" s="831"/>
      <c r="S11" s="1501">
        <v>2616</v>
      </c>
      <c r="T11" s="812"/>
      <c r="U11" s="808">
        <v>2500</v>
      </c>
      <c r="V11" s="808">
        <v>2877</v>
      </c>
    </row>
    <row r="12" spans="1:22" s="40" customFormat="1" ht="12" x14ac:dyDescent="0.25">
      <c r="A12" s="36"/>
      <c r="B12" s="37"/>
      <c r="C12" s="37"/>
      <c r="D12" s="38" t="s">
        <v>22</v>
      </c>
      <c r="E12" s="39">
        <v>8</v>
      </c>
      <c r="F12" s="808">
        <f t="shared" si="2"/>
        <v>11046</v>
      </c>
      <c r="G12" s="1507">
        <v>11000</v>
      </c>
      <c r="H12" s="1507"/>
      <c r="I12" s="1508">
        <v>46</v>
      </c>
      <c r="J12" s="1508"/>
      <c r="K12" s="1279"/>
      <c r="L12" s="830"/>
      <c r="M12" s="830"/>
      <c r="N12" s="831"/>
      <c r="O12" s="808"/>
      <c r="P12" s="831"/>
      <c r="Q12" s="1280"/>
      <c r="R12" s="831"/>
      <c r="S12" s="1501">
        <v>11038</v>
      </c>
      <c r="T12" s="812"/>
      <c r="U12" s="808">
        <v>9800</v>
      </c>
      <c r="V12" s="808">
        <v>10915</v>
      </c>
    </row>
    <row r="13" spans="1:22" s="40" customFormat="1" ht="12" x14ac:dyDescent="0.25">
      <c r="A13" s="36"/>
      <c r="B13" s="37"/>
      <c r="C13" s="37"/>
      <c r="D13" s="38" t="s">
        <v>23</v>
      </c>
      <c r="E13" s="39">
        <v>9</v>
      </c>
      <c r="F13" s="808">
        <f t="shared" si="2"/>
        <v>29365</v>
      </c>
      <c r="G13" s="1507">
        <v>20800</v>
      </c>
      <c r="H13" s="1507">
        <v>8190</v>
      </c>
      <c r="I13" s="1508">
        <v>375</v>
      </c>
      <c r="J13" s="1508"/>
      <c r="K13" s="1279"/>
      <c r="L13" s="830"/>
      <c r="M13" s="830"/>
      <c r="N13" s="831"/>
      <c r="O13" s="808"/>
      <c r="P13" s="831"/>
      <c r="Q13" s="1280"/>
      <c r="R13" s="831"/>
      <c r="S13" s="1501">
        <v>28685</v>
      </c>
      <c r="T13" s="812"/>
      <c r="U13" s="808">
        <v>34000</v>
      </c>
      <c r="V13" s="808">
        <v>33014</v>
      </c>
    </row>
    <row r="14" spans="1:22" s="40" customFormat="1" ht="12" x14ac:dyDescent="0.25">
      <c r="A14" s="36"/>
      <c r="B14" s="37"/>
      <c r="C14" s="37"/>
      <c r="D14" s="38" t="s">
        <v>24</v>
      </c>
      <c r="E14" s="39">
        <v>10</v>
      </c>
      <c r="F14" s="808">
        <f t="shared" si="2"/>
        <v>1100</v>
      </c>
      <c r="G14" s="1507">
        <v>1050</v>
      </c>
      <c r="H14" s="1507"/>
      <c r="I14" s="1508">
        <v>50</v>
      </c>
      <c r="J14" s="1508"/>
      <c r="K14" s="1279"/>
      <c r="L14" s="830"/>
      <c r="M14" s="830"/>
      <c r="N14" s="831"/>
      <c r="O14" s="808"/>
      <c r="P14" s="831"/>
      <c r="Q14" s="1280"/>
      <c r="R14" s="831"/>
      <c r="S14" s="1501">
        <v>709</v>
      </c>
      <c r="T14" s="812"/>
      <c r="U14" s="808">
        <v>3200</v>
      </c>
      <c r="V14" s="808">
        <v>3014</v>
      </c>
    </row>
    <row r="15" spans="1:22" s="40" customFormat="1" ht="12" x14ac:dyDescent="0.25">
      <c r="A15" s="36"/>
      <c r="B15" s="37"/>
      <c r="C15" s="37"/>
      <c r="D15" s="38" t="s">
        <v>25</v>
      </c>
      <c r="E15" s="39">
        <v>11</v>
      </c>
      <c r="F15" s="808">
        <f t="shared" si="2"/>
        <v>42000</v>
      </c>
      <c r="G15" s="1507">
        <v>42000</v>
      </c>
      <c r="H15" s="1507"/>
      <c r="I15" s="1508"/>
      <c r="J15" s="1508"/>
      <c r="K15" s="1279"/>
      <c r="L15" s="830"/>
      <c r="M15" s="830"/>
      <c r="N15" s="831"/>
      <c r="O15" s="808"/>
      <c r="P15" s="831"/>
      <c r="Q15" s="1280"/>
      <c r="R15" s="1281"/>
      <c r="S15" s="1501">
        <v>40966</v>
      </c>
      <c r="T15" s="812"/>
      <c r="U15" s="808">
        <v>42000</v>
      </c>
      <c r="V15" s="808">
        <v>40547</v>
      </c>
    </row>
    <row r="16" spans="1:22" s="40" customFormat="1" ht="12" x14ac:dyDescent="0.25">
      <c r="A16" s="36"/>
      <c r="B16" s="37"/>
      <c r="C16" s="37"/>
      <c r="D16" s="38" t="s">
        <v>26</v>
      </c>
      <c r="E16" s="39">
        <v>12</v>
      </c>
      <c r="F16" s="808">
        <f t="shared" si="2"/>
        <v>18600</v>
      </c>
      <c r="G16" s="1507">
        <v>2967</v>
      </c>
      <c r="H16" s="1507">
        <v>159</v>
      </c>
      <c r="I16" s="1508"/>
      <c r="J16" s="1508"/>
      <c r="K16" s="1279"/>
      <c r="L16" s="1510"/>
      <c r="M16" s="1511">
        <v>15474</v>
      </c>
      <c r="N16" s="831"/>
      <c r="O16" s="808"/>
      <c r="P16" s="831"/>
      <c r="Q16" s="1280"/>
      <c r="R16" s="831"/>
      <c r="S16" s="1501">
        <v>14063</v>
      </c>
      <c r="T16" s="812"/>
      <c r="U16" s="808">
        <v>23000</v>
      </c>
      <c r="V16" s="808">
        <v>17364</v>
      </c>
    </row>
    <row r="17" spans="1:22" s="40" customFormat="1" ht="12" x14ac:dyDescent="0.25">
      <c r="A17" s="36"/>
      <c r="B17" s="37"/>
      <c r="C17" s="37"/>
      <c r="D17" s="37" t="s">
        <v>27</v>
      </c>
      <c r="E17" s="660">
        <v>13</v>
      </c>
      <c r="F17" s="908">
        <f t="shared" si="2"/>
        <v>27731</v>
      </c>
      <c r="G17" s="1509">
        <v>27000</v>
      </c>
      <c r="H17" s="1507"/>
      <c r="I17" s="1508"/>
      <c r="J17" s="1508"/>
      <c r="K17" s="1282"/>
      <c r="L17" s="1510">
        <v>731</v>
      </c>
      <c r="M17" s="1511"/>
      <c r="N17" s="928"/>
      <c r="O17" s="908"/>
      <c r="P17" s="928"/>
      <c r="Q17" s="1283"/>
      <c r="R17" s="928"/>
      <c r="S17" s="1501">
        <v>28562</v>
      </c>
      <c r="T17" s="812"/>
      <c r="U17" s="811">
        <v>13923</v>
      </c>
      <c r="V17" s="811">
        <v>19635</v>
      </c>
    </row>
    <row r="18" spans="1:22" s="14" customFormat="1" ht="12" x14ac:dyDescent="0.25">
      <c r="A18" s="11"/>
      <c r="B18" s="671" t="s">
        <v>28</v>
      </c>
      <c r="C18" s="671"/>
      <c r="D18" s="671"/>
      <c r="E18" s="672">
        <v>14</v>
      </c>
      <c r="F18" s="814">
        <f t="shared" si="2"/>
        <v>47000</v>
      </c>
      <c r="G18" s="1512">
        <v>47000</v>
      </c>
      <c r="H18" s="1513"/>
      <c r="I18" s="1514"/>
      <c r="J18" s="1285"/>
      <c r="K18" s="1285"/>
      <c r="L18" s="1284"/>
      <c r="M18" s="1284"/>
      <c r="N18" s="1286"/>
      <c r="O18" s="683"/>
      <c r="P18" s="1286"/>
      <c r="Q18" s="1287"/>
      <c r="R18" s="1286"/>
      <c r="S18" s="1502">
        <v>47993</v>
      </c>
      <c r="T18" s="824"/>
      <c r="U18" s="683">
        <v>46000</v>
      </c>
      <c r="V18" s="683">
        <v>45934</v>
      </c>
    </row>
    <row r="19" spans="1:22" s="14" customFormat="1" ht="12" x14ac:dyDescent="0.25">
      <c r="A19" s="11"/>
      <c r="B19" s="18" t="s">
        <v>30</v>
      </c>
      <c r="C19" s="16"/>
      <c r="D19" s="16"/>
      <c r="E19" s="17">
        <v>15</v>
      </c>
      <c r="F19" s="814">
        <f t="shared" si="2"/>
        <v>1800</v>
      </c>
      <c r="G19" s="1512">
        <v>1800</v>
      </c>
      <c r="H19" s="1515"/>
      <c r="I19" s="1516"/>
      <c r="J19" s="1174"/>
      <c r="K19" s="1174"/>
      <c r="L19" s="832"/>
      <c r="M19" s="832"/>
      <c r="N19" s="1196"/>
      <c r="O19" s="814"/>
      <c r="P19" s="1196"/>
      <c r="Q19" s="1176"/>
      <c r="R19" s="1196"/>
      <c r="S19" s="1503">
        <v>2209</v>
      </c>
      <c r="T19" s="824"/>
      <c r="U19" s="814">
        <v>6000</v>
      </c>
      <c r="V19" s="814">
        <v>5905</v>
      </c>
    </row>
    <row r="20" spans="1:22" s="14" customFormat="1" ht="12" x14ac:dyDescent="0.25">
      <c r="A20" s="11"/>
      <c r="B20" s="19" t="s">
        <v>32</v>
      </c>
      <c r="C20" s="20"/>
      <c r="D20" s="20"/>
      <c r="E20" s="21">
        <v>16</v>
      </c>
      <c r="F20" s="814">
        <f t="shared" si="2"/>
        <v>13059</v>
      </c>
      <c r="G20" s="1512">
        <v>13059</v>
      </c>
      <c r="H20" s="1515"/>
      <c r="I20" s="1516"/>
      <c r="J20" s="1174"/>
      <c r="K20" s="1174"/>
      <c r="L20" s="832"/>
      <c r="M20" s="832"/>
      <c r="N20" s="1196"/>
      <c r="O20" s="814"/>
      <c r="P20" s="1196"/>
      <c r="Q20" s="1176"/>
      <c r="R20" s="1196"/>
      <c r="S20" s="1503">
        <v>15639</v>
      </c>
      <c r="T20" s="824"/>
      <c r="U20" s="814">
        <v>18863</v>
      </c>
      <c r="V20" s="814">
        <v>18458</v>
      </c>
    </row>
    <row r="21" spans="1:22" s="14" customFormat="1" ht="12" x14ac:dyDescent="0.25">
      <c r="A21" s="11"/>
      <c r="B21" s="19" t="s">
        <v>36</v>
      </c>
      <c r="C21" s="19"/>
      <c r="D21" s="19"/>
      <c r="E21" s="21">
        <v>17</v>
      </c>
      <c r="F21" s="814">
        <f t="shared" si="2"/>
        <v>1955</v>
      </c>
      <c r="G21" s="1512">
        <v>60</v>
      </c>
      <c r="H21" s="1515"/>
      <c r="I21" s="1516">
        <v>1895</v>
      </c>
      <c r="J21" s="1174"/>
      <c r="K21" s="1174"/>
      <c r="L21" s="832"/>
      <c r="M21" s="832"/>
      <c r="N21" s="1196"/>
      <c r="O21" s="814"/>
      <c r="P21" s="1196"/>
      <c r="Q21" s="1176"/>
      <c r="R21" s="1196"/>
      <c r="S21" s="1503">
        <v>2763</v>
      </c>
      <c r="T21" s="824"/>
      <c r="U21" s="814">
        <v>1300</v>
      </c>
      <c r="V21" s="814">
        <v>1551</v>
      </c>
    </row>
    <row r="22" spans="1:22" s="328" customFormat="1" ht="12" x14ac:dyDescent="0.25">
      <c r="A22" s="317"/>
      <c r="B22" s="318" t="s">
        <v>171</v>
      </c>
      <c r="C22" s="318"/>
      <c r="D22" s="318"/>
      <c r="E22" s="319">
        <v>18</v>
      </c>
      <c r="F22" s="1124">
        <f t="shared" si="2"/>
        <v>11066</v>
      </c>
      <c r="G22" s="1512">
        <v>11066</v>
      </c>
      <c r="H22" s="1515"/>
      <c r="I22" s="1516">
        <v>0</v>
      </c>
      <c r="J22" s="1187"/>
      <c r="K22" s="1187"/>
      <c r="L22" s="833"/>
      <c r="M22" s="833"/>
      <c r="N22" s="1188"/>
      <c r="O22" s="821"/>
      <c r="P22" s="1188"/>
      <c r="Q22" s="1186"/>
      <c r="R22" s="1188"/>
      <c r="S22" s="1503">
        <v>11871</v>
      </c>
      <c r="T22" s="824"/>
      <c r="U22" s="821">
        <v>15000</v>
      </c>
      <c r="V22" s="814">
        <v>18088</v>
      </c>
    </row>
    <row r="23" spans="1:22" s="14" customFormat="1" ht="12" x14ac:dyDescent="0.25">
      <c r="A23" s="11"/>
      <c r="B23" s="19" t="s">
        <v>40</v>
      </c>
      <c r="C23" s="19"/>
      <c r="D23" s="19"/>
      <c r="E23" s="21">
        <v>19</v>
      </c>
      <c r="F23" s="814">
        <f t="shared" si="2"/>
        <v>3073</v>
      </c>
      <c r="G23" s="1512">
        <v>618</v>
      </c>
      <c r="H23" s="1516"/>
      <c r="I23" s="1516">
        <v>2455</v>
      </c>
      <c r="J23" s="1174"/>
      <c r="K23" s="1174"/>
      <c r="L23" s="832"/>
      <c r="M23" s="832"/>
      <c r="N23" s="1196"/>
      <c r="O23" s="814"/>
      <c r="P23" s="1196"/>
      <c r="Q23" s="1176"/>
      <c r="R23" s="1196"/>
      <c r="S23" s="1503">
        <v>4455</v>
      </c>
      <c r="T23" s="824"/>
      <c r="U23" s="814">
        <v>6000</v>
      </c>
      <c r="V23" s="814">
        <v>8215</v>
      </c>
    </row>
    <row r="24" spans="1:22" s="14" customFormat="1" ht="12" x14ac:dyDescent="0.25">
      <c r="A24" s="11"/>
      <c r="B24" s="19" t="s">
        <v>43</v>
      </c>
      <c r="C24" s="19"/>
      <c r="D24" s="19"/>
      <c r="E24" s="21">
        <v>20</v>
      </c>
      <c r="F24" s="814">
        <f t="shared" si="2"/>
        <v>95401</v>
      </c>
      <c r="G24" s="1512">
        <v>93765</v>
      </c>
      <c r="H24" s="1516"/>
      <c r="I24" s="1516">
        <v>1636</v>
      </c>
      <c r="J24" s="1174"/>
      <c r="K24" s="1174"/>
      <c r="L24" s="832"/>
      <c r="M24" s="832"/>
      <c r="N24" s="1196"/>
      <c r="O24" s="814"/>
      <c r="P24" s="1196"/>
      <c r="Q24" s="1176"/>
      <c r="R24" s="1196"/>
      <c r="S24" s="1503">
        <v>81889</v>
      </c>
      <c r="T24" s="824"/>
      <c r="U24" s="814">
        <v>98419</v>
      </c>
      <c r="V24" s="814">
        <v>84355</v>
      </c>
    </row>
    <row r="25" spans="1:22" s="328" customFormat="1" ht="12" x14ac:dyDescent="0.25">
      <c r="A25" s="317"/>
      <c r="B25" s="318" t="s">
        <v>147</v>
      </c>
      <c r="C25" s="318"/>
      <c r="D25" s="318"/>
      <c r="E25" s="319">
        <v>21</v>
      </c>
      <c r="F25" s="1124">
        <f t="shared" si="2"/>
        <v>55949</v>
      </c>
      <c r="G25" s="1512">
        <v>20874</v>
      </c>
      <c r="H25" s="1516"/>
      <c r="I25" s="1516">
        <v>35075</v>
      </c>
      <c r="J25" s="1187"/>
      <c r="K25" s="1187"/>
      <c r="L25" s="833"/>
      <c r="M25" s="833"/>
      <c r="N25" s="1188"/>
      <c r="O25" s="821"/>
      <c r="P25" s="1188"/>
      <c r="Q25" s="1186"/>
      <c r="R25" s="1188"/>
      <c r="S25" s="1503">
        <v>41065</v>
      </c>
      <c r="T25" s="824"/>
      <c r="U25" s="821">
        <v>15000</v>
      </c>
      <c r="V25" s="814">
        <v>29584</v>
      </c>
    </row>
    <row r="26" spans="1:22" s="14" customFormat="1" ht="12" x14ac:dyDescent="0.25">
      <c r="A26" s="11"/>
      <c r="B26" s="19" t="s">
        <v>44</v>
      </c>
      <c r="C26" s="19"/>
      <c r="D26" s="19"/>
      <c r="E26" s="21">
        <v>22</v>
      </c>
      <c r="F26" s="814">
        <f t="shared" si="2"/>
        <v>11412</v>
      </c>
      <c r="G26" s="1512">
        <v>11000</v>
      </c>
      <c r="H26" s="1516"/>
      <c r="I26" s="1516">
        <v>412</v>
      </c>
      <c r="J26" s="1174"/>
      <c r="K26" s="1174"/>
      <c r="L26" s="832"/>
      <c r="M26" s="832"/>
      <c r="N26" s="1196"/>
      <c r="O26" s="814"/>
      <c r="P26" s="1196"/>
      <c r="Q26" s="1176"/>
      <c r="R26" s="1196"/>
      <c r="S26" s="1503">
        <v>12808</v>
      </c>
      <c r="T26" s="824"/>
      <c r="U26" s="814">
        <v>8000</v>
      </c>
      <c r="V26" s="814">
        <v>10503</v>
      </c>
    </row>
    <row r="27" spans="1:22" s="14" customFormat="1" ht="12.6" thickBot="1" x14ac:dyDescent="0.3">
      <c r="A27" s="11"/>
      <c r="B27" s="18" t="s">
        <v>46</v>
      </c>
      <c r="C27" s="18"/>
      <c r="D27" s="18"/>
      <c r="E27" s="17">
        <v>23</v>
      </c>
      <c r="F27" s="814">
        <f t="shared" si="2"/>
        <v>5800</v>
      </c>
      <c r="G27" s="1512">
        <v>5800</v>
      </c>
      <c r="H27" s="1516"/>
      <c r="I27" s="1516"/>
      <c r="J27" s="1289"/>
      <c r="K27" s="1289"/>
      <c r="L27" s="1288"/>
      <c r="M27" s="1288"/>
      <c r="N27" s="1290"/>
      <c r="O27" s="814"/>
      <c r="P27" s="1290"/>
      <c r="Q27" s="1291"/>
      <c r="R27" s="1194"/>
      <c r="S27" s="1503">
        <v>4678</v>
      </c>
      <c r="T27" s="824"/>
      <c r="U27" s="814">
        <v>5500</v>
      </c>
      <c r="V27" s="814">
        <v>4036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586">
        <f>SUM(F29:F43)</f>
        <v>746017</v>
      </c>
      <c r="G28" s="794">
        <f t="shared" ref="G28:S28" si="3">SUM(G29:G43)</f>
        <v>664566</v>
      </c>
      <c r="H28" s="796">
        <f t="shared" si="3"/>
        <v>13129</v>
      </c>
      <c r="I28" s="797">
        <f t="shared" si="3"/>
        <v>47102</v>
      </c>
      <c r="J28" s="822">
        <f t="shared" si="3"/>
        <v>5015</v>
      </c>
      <c r="K28" s="822">
        <f t="shared" si="3"/>
        <v>0</v>
      </c>
      <c r="L28" s="797">
        <f t="shared" si="3"/>
        <v>731</v>
      </c>
      <c r="M28" s="797">
        <f t="shared" si="3"/>
        <v>15474</v>
      </c>
      <c r="N28" s="795">
        <f>SUM(N29:N43)</f>
        <v>0</v>
      </c>
      <c r="O28" s="795">
        <f t="shared" si="3"/>
        <v>0</v>
      </c>
      <c r="P28" s="795">
        <f t="shared" si="3"/>
        <v>0</v>
      </c>
      <c r="Q28" s="795">
        <f t="shared" si="3"/>
        <v>0</v>
      </c>
      <c r="R28" s="795">
        <f t="shared" si="3"/>
        <v>0</v>
      </c>
      <c r="S28" s="586">
        <f t="shared" si="3"/>
        <v>715659</v>
      </c>
      <c r="T28" s="824"/>
      <c r="U28" s="586">
        <f>SUM(U29:U43)</f>
        <v>716207</v>
      </c>
      <c r="V28" s="586">
        <f>SUM(V29:V43)</f>
        <v>716170</v>
      </c>
    </row>
    <row r="29" spans="1:22" s="14" customFormat="1" ht="12" x14ac:dyDescent="0.25">
      <c r="A29" s="11" t="s">
        <v>14</v>
      </c>
      <c r="B29" s="16" t="s">
        <v>49</v>
      </c>
      <c r="C29" s="16"/>
      <c r="D29" s="16"/>
      <c r="E29" s="17">
        <v>25</v>
      </c>
      <c r="F29" s="814">
        <f>SUM(G29:N29)</f>
        <v>317985</v>
      </c>
      <c r="G29" s="1517">
        <v>317985</v>
      </c>
      <c r="H29" s="1518"/>
      <c r="I29" s="1518"/>
      <c r="J29" s="1518"/>
      <c r="K29" s="1174"/>
      <c r="L29" s="832"/>
      <c r="M29" s="832"/>
      <c r="N29" s="1173"/>
      <c r="O29" s="961"/>
      <c r="P29" s="1175"/>
      <c r="Q29" s="1176"/>
      <c r="R29" s="1177"/>
      <c r="S29" s="1504">
        <v>302427</v>
      </c>
      <c r="T29" s="824"/>
      <c r="U29" s="814">
        <v>311133</v>
      </c>
      <c r="V29" s="814">
        <v>293866</v>
      </c>
    </row>
    <row r="30" spans="1:22" s="14" customFormat="1" ht="12" x14ac:dyDescent="0.25">
      <c r="A30" s="11"/>
      <c r="B30" s="18" t="s">
        <v>28</v>
      </c>
      <c r="C30" s="18"/>
      <c r="D30" s="18"/>
      <c r="E30" s="17">
        <v>26</v>
      </c>
      <c r="F30" s="814">
        <f t="shared" ref="F30:F43" si="4">SUM(G30:N30)</f>
        <v>47000</v>
      </c>
      <c r="G30" s="1519">
        <v>47000</v>
      </c>
      <c r="H30" s="1520"/>
      <c r="I30" s="1520"/>
      <c r="J30" s="1520"/>
      <c r="K30" s="1180"/>
      <c r="L30" s="1179"/>
      <c r="M30" s="1179"/>
      <c r="N30" s="1178"/>
      <c r="O30" s="609"/>
      <c r="P30" s="1181"/>
      <c r="Q30" s="1176"/>
      <c r="R30" s="1177"/>
      <c r="S30" s="1505">
        <v>47993</v>
      </c>
      <c r="T30" s="824"/>
      <c r="U30" s="814">
        <v>46000</v>
      </c>
      <c r="V30" s="814">
        <v>45934</v>
      </c>
    </row>
    <row r="31" spans="1:22" s="14" customFormat="1" ht="12" x14ac:dyDescent="0.25">
      <c r="A31" s="11"/>
      <c r="B31" s="18" t="s">
        <v>30</v>
      </c>
      <c r="C31" s="18"/>
      <c r="D31" s="18"/>
      <c r="E31" s="17">
        <v>27</v>
      </c>
      <c r="F31" s="814">
        <f t="shared" si="4"/>
        <v>1800</v>
      </c>
      <c r="G31" s="1519">
        <v>1800</v>
      </c>
      <c r="H31" s="1520"/>
      <c r="I31" s="1520"/>
      <c r="J31" s="1520"/>
      <c r="K31" s="1180"/>
      <c r="L31" s="1179"/>
      <c r="M31" s="1179"/>
      <c r="N31" s="1178"/>
      <c r="O31" s="609"/>
      <c r="P31" s="1181"/>
      <c r="Q31" s="1176"/>
      <c r="R31" s="1177"/>
      <c r="S31" s="1505">
        <v>2209</v>
      </c>
      <c r="T31" s="824"/>
      <c r="U31" s="814">
        <v>6000</v>
      </c>
      <c r="V31" s="814">
        <v>5905</v>
      </c>
    </row>
    <row r="32" spans="1:22" s="14" customFormat="1" ht="12" x14ac:dyDescent="0.25">
      <c r="A32" s="11"/>
      <c r="B32" s="19" t="s">
        <v>32</v>
      </c>
      <c r="C32" s="20"/>
      <c r="D32" s="20"/>
      <c r="E32" s="21">
        <v>28</v>
      </c>
      <c r="F32" s="814">
        <f t="shared" si="4"/>
        <v>13059</v>
      </c>
      <c r="G32" s="1519">
        <v>13059</v>
      </c>
      <c r="H32" s="1520"/>
      <c r="I32" s="1520"/>
      <c r="J32" s="1520"/>
      <c r="K32" s="1180"/>
      <c r="L32" s="1179"/>
      <c r="M32" s="1179"/>
      <c r="N32" s="1178"/>
      <c r="O32" s="609"/>
      <c r="P32" s="1181"/>
      <c r="Q32" s="1176"/>
      <c r="R32" s="1177"/>
      <c r="S32" s="1505">
        <v>15639</v>
      </c>
      <c r="T32" s="824"/>
      <c r="U32" s="814">
        <v>18863</v>
      </c>
      <c r="V32" s="814">
        <v>18458</v>
      </c>
    </row>
    <row r="33" spans="1:23" s="14" customFormat="1" ht="12" x14ac:dyDescent="0.25">
      <c r="A33" s="11"/>
      <c r="B33" s="19" t="s">
        <v>51</v>
      </c>
      <c r="C33" s="19"/>
      <c r="D33" s="19"/>
      <c r="E33" s="21">
        <v>29</v>
      </c>
      <c r="F33" s="814">
        <f t="shared" si="4"/>
        <v>0</v>
      </c>
      <c r="G33" s="1519">
        <v>0</v>
      </c>
      <c r="H33" s="1520"/>
      <c r="I33" s="1520"/>
      <c r="J33" s="1520"/>
      <c r="K33" s="1180"/>
      <c r="L33" s="1179"/>
      <c r="M33" s="1179"/>
      <c r="N33" s="1178"/>
      <c r="O33" s="609"/>
      <c r="P33" s="1181"/>
      <c r="Q33" s="1176"/>
      <c r="R33" s="1177"/>
      <c r="S33" s="1505">
        <v>0</v>
      </c>
      <c r="T33" s="824"/>
      <c r="U33" s="814">
        <v>0</v>
      </c>
      <c r="V33" s="814">
        <v>0</v>
      </c>
    </row>
    <row r="34" spans="1:23" s="14" customFormat="1" ht="12" x14ac:dyDescent="0.25">
      <c r="A34" s="11"/>
      <c r="B34" s="19" t="s">
        <v>36</v>
      </c>
      <c r="C34" s="19"/>
      <c r="D34" s="19"/>
      <c r="E34" s="21">
        <v>30</v>
      </c>
      <c r="F34" s="814">
        <f t="shared" si="4"/>
        <v>1955</v>
      </c>
      <c r="G34" s="1519">
        <v>60</v>
      </c>
      <c r="H34" s="1520"/>
      <c r="I34" s="1522">
        <v>1895</v>
      </c>
      <c r="J34" s="1520"/>
      <c r="K34" s="1180"/>
      <c r="L34" s="1179"/>
      <c r="M34" s="1179"/>
      <c r="N34" s="1178"/>
      <c r="O34" s="609"/>
      <c r="P34" s="1181"/>
      <c r="Q34" s="1176"/>
      <c r="R34" s="1177"/>
      <c r="S34" s="1505">
        <v>2763</v>
      </c>
      <c r="T34" s="824"/>
      <c r="U34" s="814">
        <v>1300</v>
      </c>
      <c r="V34" s="814">
        <v>1551</v>
      </c>
    </row>
    <row r="35" spans="1:23" s="328" customFormat="1" ht="12" x14ac:dyDescent="0.25">
      <c r="A35" s="317"/>
      <c r="B35" s="318" t="s">
        <v>171</v>
      </c>
      <c r="C35" s="318"/>
      <c r="D35" s="318"/>
      <c r="E35" s="319">
        <v>31</v>
      </c>
      <c r="F35" s="814">
        <f t="shared" si="4"/>
        <v>11066</v>
      </c>
      <c r="G35" s="1519">
        <v>11066</v>
      </c>
      <c r="H35" s="1520"/>
      <c r="I35" s="1522">
        <v>0</v>
      </c>
      <c r="J35" s="1520"/>
      <c r="K35" s="1184"/>
      <c r="L35" s="1183"/>
      <c r="M35" s="1183"/>
      <c r="N35" s="1182"/>
      <c r="O35" s="873"/>
      <c r="P35" s="1185"/>
      <c r="Q35" s="1186"/>
      <c r="R35" s="1185"/>
      <c r="S35" s="1505">
        <v>11871</v>
      </c>
      <c r="T35" s="824"/>
      <c r="U35" s="821">
        <v>15000</v>
      </c>
      <c r="V35" s="814">
        <v>18088</v>
      </c>
    </row>
    <row r="36" spans="1:23" s="14" customFormat="1" ht="12" x14ac:dyDescent="0.25">
      <c r="A36" s="11"/>
      <c r="B36" s="19" t="s">
        <v>53</v>
      </c>
      <c r="C36" s="19"/>
      <c r="D36" s="19"/>
      <c r="E36" s="21">
        <v>32</v>
      </c>
      <c r="F36" s="814">
        <f t="shared" si="4"/>
        <v>3073</v>
      </c>
      <c r="G36" s="1519">
        <v>618</v>
      </c>
      <c r="H36" s="1520"/>
      <c r="I36" s="1522">
        <v>2455</v>
      </c>
      <c r="J36" s="1520"/>
      <c r="K36" s="1180"/>
      <c r="L36" s="1179"/>
      <c r="M36" s="1179"/>
      <c r="N36" s="1178"/>
      <c r="O36" s="609"/>
      <c r="P36" s="1177"/>
      <c r="Q36" s="1176"/>
      <c r="R36" s="1177"/>
      <c r="S36" s="1505">
        <v>4455</v>
      </c>
      <c r="T36" s="824"/>
      <c r="U36" s="814">
        <v>6000</v>
      </c>
      <c r="V36" s="814">
        <v>8215</v>
      </c>
    </row>
    <row r="37" spans="1:23" s="14" customFormat="1" ht="12" x14ac:dyDescent="0.25">
      <c r="A37" s="11"/>
      <c r="B37" s="19" t="s">
        <v>128</v>
      </c>
      <c r="C37" s="19"/>
      <c r="D37" s="19"/>
      <c r="E37" s="21">
        <v>33</v>
      </c>
      <c r="F37" s="814">
        <f t="shared" si="4"/>
        <v>96074</v>
      </c>
      <c r="G37" s="1519">
        <v>91249</v>
      </c>
      <c r="H37" s="1520"/>
      <c r="I37" s="1522">
        <v>4825</v>
      </c>
      <c r="J37" s="1520"/>
      <c r="K37" s="1180"/>
      <c r="L37" s="1179"/>
      <c r="M37" s="1179"/>
      <c r="N37" s="1178"/>
      <c r="O37" s="609"/>
      <c r="P37" s="1181"/>
      <c r="Q37" s="1176"/>
      <c r="R37" s="1177"/>
      <c r="S37" s="1505">
        <v>100150</v>
      </c>
      <c r="T37" s="824"/>
      <c r="U37" s="814">
        <v>84424</v>
      </c>
      <c r="V37" s="814">
        <v>88880</v>
      </c>
    </row>
    <row r="38" spans="1:23" s="14" customFormat="1" ht="12" x14ac:dyDescent="0.25">
      <c r="A38" s="11"/>
      <c r="B38" s="19" t="s">
        <v>55</v>
      </c>
      <c r="C38" s="19"/>
      <c r="D38" s="19"/>
      <c r="E38" s="21">
        <v>34</v>
      </c>
      <c r="F38" s="814">
        <f t="shared" si="4"/>
        <v>95401</v>
      </c>
      <c r="G38" s="1519">
        <v>93765</v>
      </c>
      <c r="H38" s="1520"/>
      <c r="I38" s="1522">
        <v>1636</v>
      </c>
      <c r="J38" s="1520"/>
      <c r="K38" s="1180"/>
      <c r="L38" s="1179"/>
      <c r="M38" s="1179"/>
      <c r="N38" s="1178"/>
      <c r="O38" s="609"/>
      <c r="P38" s="1177"/>
      <c r="Q38" s="1176"/>
      <c r="R38" s="1177"/>
      <c r="S38" s="1505">
        <v>81889</v>
      </c>
      <c r="T38" s="824"/>
      <c r="U38" s="814">
        <v>98419</v>
      </c>
      <c r="V38" s="814">
        <v>84355</v>
      </c>
    </row>
    <row r="39" spans="1:23" s="328" customFormat="1" ht="12" x14ac:dyDescent="0.25">
      <c r="A39" s="317"/>
      <c r="B39" s="318" t="s">
        <v>147</v>
      </c>
      <c r="C39" s="318"/>
      <c r="D39" s="318"/>
      <c r="E39" s="319">
        <v>35</v>
      </c>
      <c r="F39" s="814">
        <f t="shared" si="4"/>
        <v>55949</v>
      </c>
      <c r="G39" s="1519">
        <v>20874</v>
      </c>
      <c r="H39" s="1520"/>
      <c r="I39" s="1522">
        <v>35075</v>
      </c>
      <c r="J39" s="1520"/>
      <c r="K39" s="1187"/>
      <c r="L39" s="833"/>
      <c r="M39" s="833"/>
      <c r="N39" s="1188"/>
      <c r="O39" s="821"/>
      <c r="P39" s="1188"/>
      <c r="Q39" s="1186"/>
      <c r="R39" s="1188"/>
      <c r="S39" s="1505">
        <v>41065</v>
      </c>
      <c r="T39" s="824"/>
      <c r="U39" s="821">
        <v>15000</v>
      </c>
      <c r="V39" s="814">
        <v>29584</v>
      </c>
    </row>
    <row r="40" spans="1:23" s="14" customFormat="1" ht="12" x14ac:dyDescent="0.25">
      <c r="A40" s="11"/>
      <c r="B40" s="19" t="s">
        <v>56</v>
      </c>
      <c r="C40" s="19"/>
      <c r="D40" s="19"/>
      <c r="E40" s="21">
        <v>36</v>
      </c>
      <c r="F40" s="814">
        <f t="shared" si="4"/>
        <v>11412</v>
      </c>
      <c r="G40" s="1519">
        <v>11000</v>
      </c>
      <c r="H40" s="1520"/>
      <c r="I40" s="1522">
        <v>412</v>
      </c>
      <c r="J40" s="1520"/>
      <c r="K40" s="1180"/>
      <c r="L40" s="1179"/>
      <c r="M40" s="1179"/>
      <c r="N40" s="1178"/>
      <c r="O40" s="609"/>
      <c r="P40" s="1177"/>
      <c r="Q40" s="1189"/>
      <c r="R40" s="1177"/>
      <c r="S40" s="1505">
        <v>12808</v>
      </c>
      <c r="T40" s="824"/>
      <c r="U40" s="814">
        <v>8000</v>
      </c>
      <c r="V40" s="814">
        <v>10503</v>
      </c>
    </row>
    <row r="41" spans="1:23" s="14" customFormat="1" ht="12" x14ac:dyDescent="0.25">
      <c r="A41" s="11"/>
      <c r="B41" s="19" t="s">
        <v>57</v>
      </c>
      <c r="C41" s="19"/>
      <c r="D41" s="19"/>
      <c r="E41" s="21">
        <v>37</v>
      </c>
      <c r="F41" s="814">
        <f t="shared" si="4"/>
        <v>50804</v>
      </c>
      <c r="G41" s="1519">
        <v>50000</v>
      </c>
      <c r="H41" s="1520"/>
      <c r="I41" s="1522">
        <v>804</v>
      </c>
      <c r="J41" s="1520"/>
      <c r="K41" s="1180"/>
      <c r="L41" s="1179"/>
      <c r="M41" s="1179"/>
      <c r="N41" s="1178"/>
      <c r="O41" s="609"/>
      <c r="P41" s="1181"/>
      <c r="Q41" s="1190"/>
      <c r="R41" s="1177"/>
      <c r="S41" s="1505">
        <v>61812</v>
      </c>
      <c r="T41" s="824"/>
      <c r="U41" s="814">
        <v>72000</v>
      </c>
      <c r="V41" s="814">
        <v>77741</v>
      </c>
    </row>
    <row r="42" spans="1:23" s="14" customFormat="1" ht="12" x14ac:dyDescent="0.25">
      <c r="A42" s="11"/>
      <c r="B42" s="19" t="s">
        <v>58</v>
      </c>
      <c r="C42" s="19"/>
      <c r="D42" s="19"/>
      <c r="E42" s="21">
        <v>38</v>
      </c>
      <c r="F42" s="814">
        <f t="shared" si="4"/>
        <v>34349</v>
      </c>
      <c r="G42" s="1519">
        <v>0</v>
      </c>
      <c r="H42" s="1520">
        <v>13129</v>
      </c>
      <c r="I42" s="1520"/>
      <c r="J42" s="1520">
        <v>5015</v>
      </c>
      <c r="K42" s="1179"/>
      <c r="L42" s="1525">
        <v>731</v>
      </c>
      <c r="M42" s="1524">
        <v>15474</v>
      </c>
      <c r="N42" s="1179"/>
      <c r="O42" s="609"/>
      <c r="P42" s="1181"/>
      <c r="Q42" s="1190"/>
      <c r="R42" s="1177"/>
      <c r="S42" s="1505">
        <v>24756</v>
      </c>
      <c r="T42" s="824"/>
      <c r="U42" s="814">
        <v>28068</v>
      </c>
      <c r="V42" s="814">
        <v>27703</v>
      </c>
    </row>
    <row r="43" spans="1:23" s="14" customFormat="1" ht="12" x14ac:dyDescent="0.25">
      <c r="A43" s="24"/>
      <c r="B43" s="25" t="s">
        <v>46</v>
      </c>
      <c r="C43" s="25"/>
      <c r="D43" s="25"/>
      <c r="E43" s="26">
        <v>39</v>
      </c>
      <c r="F43" s="1086">
        <f t="shared" si="4"/>
        <v>6090</v>
      </c>
      <c r="G43" s="1523">
        <v>6090</v>
      </c>
      <c r="H43" s="1521"/>
      <c r="I43" s="1521"/>
      <c r="J43" s="1521"/>
      <c r="K43" s="1193"/>
      <c r="L43" s="1192"/>
      <c r="M43" s="1192"/>
      <c r="N43" s="1191"/>
      <c r="O43" s="1092"/>
      <c r="P43" s="1194"/>
      <c r="Q43" s="1195"/>
      <c r="R43" s="1196"/>
      <c r="S43" s="1506">
        <v>5822</v>
      </c>
      <c r="T43" s="824"/>
      <c r="U43" s="1094">
        <v>6000</v>
      </c>
      <c r="V43" s="1086">
        <v>5387</v>
      </c>
    </row>
    <row r="44" spans="1:23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834">
        <f t="shared" ref="F44:S44" si="5">F29+F33+F37+F41+F42+F43-F6-F27</f>
        <v>1407</v>
      </c>
      <c r="G44" s="1131">
        <f t="shared" si="5"/>
        <v>1407</v>
      </c>
      <c r="H44" s="1096">
        <f t="shared" si="5"/>
        <v>0</v>
      </c>
      <c r="I44" s="1097">
        <f t="shared" si="5"/>
        <v>0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8">
        <f t="shared" si="5"/>
        <v>0</v>
      </c>
      <c r="O44" s="1099">
        <f t="shared" si="5"/>
        <v>0</v>
      </c>
      <c r="P44" s="1099">
        <f t="shared" si="5"/>
        <v>0</v>
      </c>
      <c r="Q44" s="1100">
        <f t="shared" si="5"/>
        <v>0</v>
      </c>
      <c r="R44" s="834">
        <f t="shared" si="5"/>
        <v>0</v>
      </c>
      <c r="S44" s="834">
        <f t="shared" si="5"/>
        <v>5160</v>
      </c>
      <c r="T44" s="824"/>
      <c r="U44" s="834">
        <f>U29+U33+U37+U41+U42+U43-U6-U27</f>
        <v>2802</v>
      </c>
      <c r="V44" s="834">
        <f>V29+V33+V37+V41+V42+V43-V6-V27</f>
        <v>10155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586">
        <f t="shared" ref="F45:P45" si="6">F28-F5</f>
        <v>1407</v>
      </c>
      <c r="G45" s="794">
        <f t="shared" si="6"/>
        <v>1407</v>
      </c>
      <c r="H45" s="796">
        <f t="shared" si="6"/>
        <v>0</v>
      </c>
      <c r="I45" s="797">
        <f>I28-I5</f>
        <v>0</v>
      </c>
      <c r="J45" s="822">
        <f t="shared" si="6"/>
        <v>0</v>
      </c>
      <c r="K45" s="822">
        <f t="shared" si="6"/>
        <v>0</v>
      </c>
      <c r="L45" s="797">
        <f t="shared" si="6"/>
        <v>0</v>
      </c>
      <c r="M45" s="797">
        <f t="shared" si="6"/>
        <v>0</v>
      </c>
      <c r="N45" s="795">
        <f>N28-N5</f>
        <v>0</v>
      </c>
      <c r="O45" s="586">
        <f t="shared" si="6"/>
        <v>0</v>
      </c>
      <c r="P45" s="586">
        <f t="shared" si="6"/>
        <v>0</v>
      </c>
      <c r="Q45" s="798"/>
      <c r="R45" s="798">
        <f>R28-R5</f>
        <v>0</v>
      </c>
      <c r="S45" s="586">
        <f>S28-S5</f>
        <v>5160</v>
      </c>
      <c r="T45" s="824"/>
      <c r="U45" s="586">
        <f>U28-U5</f>
        <v>2802</v>
      </c>
      <c r="V45" s="586">
        <f>V28-V5</f>
        <v>10155</v>
      </c>
    </row>
    <row r="46" spans="1:23" x14ac:dyDescent="0.25">
      <c r="A46" s="570" t="s">
        <v>208</v>
      </c>
      <c r="C46" s="29"/>
      <c r="D46" s="76"/>
      <c r="E46" s="642" t="s">
        <v>168</v>
      </c>
      <c r="F46" s="835"/>
      <c r="G46" s="835"/>
      <c r="H46" s="827">
        <v>8666.6173099999978</v>
      </c>
      <c r="I46" s="827">
        <v>3399.6313500000001</v>
      </c>
      <c r="J46" s="827">
        <v>3274.9935599999999</v>
      </c>
      <c r="K46" s="827">
        <v>16930.112189999996</v>
      </c>
      <c r="L46" s="827">
        <v>6916.0590499999998</v>
      </c>
      <c r="M46" s="827">
        <v>13550.50907</v>
      </c>
      <c r="N46" s="828"/>
      <c r="O46" s="835"/>
      <c r="P46" s="836"/>
      <c r="Q46" s="837"/>
      <c r="R46" s="835"/>
      <c r="S46" s="835"/>
      <c r="T46" s="835"/>
      <c r="U46" s="835"/>
      <c r="V46" s="835"/>
      <c r="W46" s="835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  <c r="S47" s="716"/>
      <c r="T47" s="716"/>
      <c r="U47" s="716"/>
      <c r="V47" s="716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  <c r="S48" s="716"/>
      <c r="T48" s="716"/>
      <c r="U48" s="716"/>
      <c r="V48" s="716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.5546875" style="34" hidden="1" customWidth="1"/>
    <col min="16" max="16" width="10.44140625" style="34" hidden="1" customWidth="1" collapsed="1"/>
    <col min="17" max="17" width="8.44140625" style="235" hidden="1" customWidth="1"/>
    <col min="18" max="18" width="11.44140625" style="236" hidden="1" customWidth="1"/>
    <col min="19" max="19" width="10.44140625" style="236" customWidth="1" collapsed="1"/>
    <col min="20" max="20" width="2" style="166" customWidth="1"/>
    <col min="21" max="21" width="10.44140625" style="29" customWidth="1"/>
    <col min="22" max="22" width="10.44140625" style="236" customWidth="1" collapsed="1"/>
    <col min="24" max="24" width="9" bestFit="1" customWidth="1"/>
  </cols>
  <sheetData>
    <row r="1" spans="1:22" x14ac:dyDescent="0.25">
      <c r="E1" s="1297"/>
      <c r="G1" s="29"/>
      <c r="H1" s="29"/>
      <c r="I1" s="29"/>
      <c r="J1" s="29"/>
      <c r="K1" s="29"/>
      <c r="L1" s="29"/>
      <c r="M1" s="29"/>
      <c r="N1" s="29"/>
      <c r="R1" s="235"/>
      <c r="S1" s="898"/>
      <c r="T1" s="164"/>
      <c r="V1" s="898"/>
    </row>
    <row r="2" spans="1:22" ht="13.8" thickBot="1" x14ac:dyDescent="0.3">
      <c r="S2" s="898"/>
      <c r="V2" s="898"/>
    </row>
    <row r="3" spans="1:22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5"/>
      <c r="U3" s="1454" t="s">
        <v>0</v>
      </c>
      <c r="V3" s="1456" t="s">
        <v>4</v>
      </c>
    </row>
    <row r="4" spans="1:22" s="7" customFormat="1" ht="13.8" thickBot="1" x14ac:dyDescent="0.3">
      <c r="A4" s="184" t="s">
        <v>109</v>
      </c>
      <c r="B4" s="4"/>
      <c r="C4" s="1600" t="s">
        <v>71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5"/>
      <c r="U4" s="1455">
        <v>2020</v>
      </c>
      <c r="V4" s="1457">
        <v>2019</v>
      </c>
    </row>
    <row r="5" spans="1:22" ht="13.8" thickBot="1" x14ac:dyDescent="0.3">
      <c r="A5" s="8" t="s">
        <v>172</v>
      </c>
      <c r="B5" s="9"/>
      <c r="C5" s="9"/>
      <c r="D5" s="9"/>
      <c r="E5" s="10">
        <v>1</v>
      </c>
      <c r="F5" s="586">
        <f t="shared" ref="F5:P5" si="0">SUM(F7:F27)</f>
        <v>242744</v>
      </c>
      <c r="G5" s="794">
        <f t="shared" si="0"/>
        <v>225171</v>
      </c>
      <c r="H5" s="796">
        <f t="shared" si="0"/>
        <v>8360</v>
      </c>
      <c r="I5" s="797">
        <f t="shared" si="0"/>
        <v>213</v>
      </c>
      <c r="J5" s="822">
        <f t="shared" si="0"/>
        <v>0</v>
      </c>
      <c r="K5" s="822">
        <f t="shared" si="0"/>
        <v>0</v>
      </c>
      <c r="L5" s="797">
        <f t="shared" si="0"/>
        <v>1000</v>
      </c>
      <c r="M5" s="797">
        <f t="shared" si="0"/>
        <v>8000</v>
      </c>
      <c r="N5" s="795">
        <f>SUM(N7:N27)</f>
        <v>0</v>
      </c>
      <c r="O5" s="586">
        <f t="shared" si="0"/>
        <v>0</v>
      </c>
      <c r="P5" s="586">
        <f t="shared" si="0"/>
        <v>0</v>
      </c>
      <c r="Q5" s="823">
        <f>IF(F5=0,0,P5/F5)</f>
        <v>0</v>
      </c>
      <c r="R5" s="798">
        <f>SUM(R7:R27)</f>
        <v>0</v>
      </c>
      <c r="S5" s="586">
        <f>SUM(S7:S27)</f>
        <v>230970</v>
      </c>
      <c r="T5" s="815"/>
      <c r="U5" s="586">
        <f>SUM(U7:U27)</f>
        <v>250962</v>
      </c>
      <c r="V5" s="586">
        <f>SUM(V7:V27)</f>
        <v>249434</v>
      </c>
    </row>
    <row r="6" spans="1:22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61">
        <f>SUM(F7:F17)</f>
        <v>194860</v>
      </c>
      <c r="G6" s="813">
        <f>SUM(G7:G17)</f>
        <v>177500</v>
      </c>
      <c r="H6" s="1081">
        <f t="shared" ref="H6:M6" si="1">SUM(H7:H17)</f>
        <v>8360</v>
      </c>
      <c r="I6" s="1082">
        <f t="shared" si="1"/>
        <v>0</v>
      </c>
      <c r="J6" s="1082">
        <f t="shared" si="1"/>
        <v>0</v>
      </c>
      <c r="K6" s="1082">
        <f t="shared" si="1"/>
        <v>0</v>
      </c>
      <c r="L6" s="1082">
        <f t="shared" si="1"/>
        <v>1000</v>
      </c>
      <c r="M6" s="1082">
        <f t="shared" si="1"/>
        <v>8000</v>
      </c>
      <c r="N6" s="1276">
        <f>SUM(N7:N17)</f>
        <v>0</v>
      </c>
      <c r="O6" s="961">
        <f>SUM(O7:O17)</f>
        <v>0</v>
      </c>
      <c r="P6" s="961"/>
      <c r="Q6" s="1197">
        <f>IF(F6=0,0,P6/F6)</f>
        <v>0</v>
      </c>
      <c r="R6" s="961">
        <f>SUM(R7:R17)</f>
        <v>0</v>
      </c>
      <c r="S6" s="961">
        <f>SUM(S7:S17)</f>
        <v>184641</v>
      </c>
      <c r="T6" s="824"/>
      <c r="U6" s="961">
        <v>202323</v>
      </c>
      <c r="V6" s="961">
        <v>184700</v>
      </c>
    </row>
    <row r="7" spans="1:22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107000</v>
      </c>
      <c r="G7" s="843">
        <v>104000</v>
      </c>
      <c r="H7" s="847">
        <v>3000</v>
      </c>
      <c r="I7" s="838"/>
      <c r="J7" s="845"/>
      <c r="K7" s="845"/>
      <c r="L7" s="838"/>
      <c r="M7" s="838"/>
      <c r="N7" s="846"/>
      <c r="O7" s="808"/>
      <c r="P7" s="808"/>
      <c r="Q7" s="809"/>
      <c r="R7" s="810"/>
      <c r="S7" s="808">
        <v>106740</v>
      </c>
      <c r="T7" s="1277"/>
      <c r="U7" s="808">
        <v>108500</v>
      </c>
      <c r="V7" s="808">
        <v>105555</v>
      </c>
    </row>
    <row r="8" spans="1:22" s="40" customFormat="1" ht="11.4" x14ac:dyDescent="0.2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3700</v>
      </c>
      <c r="G8" s="843">
        <v>3700</v>
      </c>
      <c r="H8" s="847"/>
      <c r="I8" s="838"/>
      <c r="J8" s="845"/>
      <c r="K8" s="845"/>
      <c r="L8" s="838"/>
      <c r="M8" s="838"/>
      <c r="N8" s="846"/>
      <c r="O8" s="808"/>
      <c r="P8" s="808"/>
      <c r="Q8" s="809"/>
      <c r="R8" s="810"/>
      <c r="S8" s="808">
        <v>3004</v>
      </c>
      <c r="T8" s="1277"/>
      <c r="U8" s="808">
        <v>4300</v>
      </c>
      <c r="V8" s="808">
        <v>4568</v>
      </c>
    </row>
    <row r="9" spans="1:22" s="40" customFormat="1" ht="11.4" x14ac:dyDescent="0.2">
      <c r="A9" s="36"/>
      <c r="B9" s="37"/>
      <c r="C9" s="37"/>
      <c r="D9" s="38" t="s">
        <v>19</v>
      </c>
      <c r="E9" s="39">
        <v>5</v>
      </c>
      <c r="F9" s="808">
        <f t="shared" si="2"/>
        <v>38150</v>
      </c>
      <c r="G9" s="843">
        <v>37100</v>
      </c>
      <c r="H9" s="847">
        <v>1050</v>
      </c>
      <c r="I9" s="838"/>
      <c r="J9" s="845"/>
      <c r="K9" s="845"/>
      <c r="L9" s="838"/>
      <c r="M9" s="838"/>
      <c r="N9" s="846"/>
      <c r="O9" s="808"/>
      <c r="P9" s="808"/>
      <c r="Q9" s="809"/>
      <c r="R9" s="810"/>
      <c r="S9" s="808">
        <v>37176</v>
      </c>
      <c r="T9" s="1277"/>
      <c r="U9" s="808">
        <v>39190</v>
      </c>
      <c r="V9" s="808">
        <v>37209</v>
      </c>
    </row>
    <row r="10" spans="1:22" s="40" customFormat="1" ht="11.4" x14ac:dyDescent="0.2">
      <c r="A10" s="36"/>
      <c r="B10" s="37"/>
      <c r="C10" s="37"/>
      <c r="D10" s="38" t="s">
        <v>20</v>
      </c>
      <c r="E10" s="39">
        <v>6</v>
      </c>
      <c r="F10" s="808">
        <f t="shared" si="2"/>
        <v>3500</v>
      </c>
      <c r="G10" s="843">
        <v>3500</v>
      </c>
      <c r="H10" s="847"/>
      <c r="I10" s="838"/>
      <c r="J10" s="845"/>
      <c r="K10" s="845"/>
      <c r="L10" s="838"/>
      <c r="M10" s="838"/>
      <c r="N10" s="846"/>
      <c r="O10" s="808"/>
      <c r="P10" s="808"/>
      <c r="Q10" s="809"/>
      <c r="R10" s="808"/>
      <c r="S10" s="808">
        <v>3053</v>
      </c>
      <c r="T10" s="1277"/>
      <c r="U10" s="808">
        <v>3500</v>
      </c>
      <c r="V10" s="808">
        <v>3756</v>
      </c>
    </row>
    <row r="11" spans="1:22" s="40" customFormat="1" ht="11.4" x14ac:dyDescent="0.2">
      <c r="A11" s="36"/>
      <c r="B11" s="37"/>
      <c r="C11" s="37"/>
      <c r="D11" s="38" t="s">
        <v>21</v>
      </c>
      <c r="E11" s="39">
        <v>7</v>
      </c>
      <c r="F11" s="808">
        <f t="shared" si="2"/>
        <v>2200</v>
      </c>
      <c r="G11" s="843">
        <v>2200</v>
      </c>
      <c r="H11" s="847"/>
      <c r="I11" s="838"/>
      <c r="J11" s="845"/>
      <c r="K11" s="845"/>
      <c r="L11" s="838"/>
      <c r="M11" s="838"/>
      <c r="N11" s="846"/>
      <c r="O11" s="808"/>
      <c r="P11" s="808"/>
      <c r="Q11" s="809"/>
      <c r="R11" s="808"/>
      <c r="S11" s="808">
        <v>1131</v>
      </c>
      <c r="T11" s="1277"/>
      <c r="U11" s="808">
        <v>2500</v>
      </c>
      <c r="V11" s="808">
        <v>1832</v>
      </c>
    </row>
    <row r="12" spans="1:22" s="40" customFormat="1" ht="11.4" x14ac:dyDescent="0.2">
      <c r="A12" s="36"/>
      <c r="B12" s="37"/>
      <c r="C12" s="37"/>
      <c r="D12" s="38" t="s">
        <v>22</v>
      </c>
      <c r="E12" s="39">
        <v>8</v>
      </c>
      <c r="F12" s="808">
        <f t="shared" si="2"/>
        <v>4000</v>
      </c>
      <c r="G12" s="843">
        <v>4000</v>
      </c>
      <c r="H12" s="847"/>
      <c r="I12" s="838"/>
      <c r="J12" s="845"/>
      <c r="K12" s="845"/>
      <c r="L12" s="838"/>
      <c r="M12" s="838"/>
      <c r="N12" s="846"/>
      <c r="O12" s="808"/>
      <c r="P12" s="808"/>
      <c r="Q12" s="809"/>
      <c r="R12" s="808"/>
      <c r="S12" s="808">
        <v>3277</v>
      </c>
      <c r="T12" s="1277"/>
      <c r="U12" s="808">
        <v>2100</v>
      </c>
      <c r="V12" s="808">
        <v>2565</v>
      </c>
    </row>
    <row r="13" spans="1:22" s="40" customFormat="1" ht="11.4" x14ac:dyDescent="0.2">
      <c r="A13" s="36"/>
      <c r="B13" s="37"/>
      <c r="C13" s="37"/>
      <c r="D13" s="38" t="s">
        <v>23</v>
      </c>
      <c r="E13" s="39">
        <v>9</v>
      </c>
      <c r="F13" s="808">
        <f t="shared" si="2"/>
        <v>5000</v>
      </c>
      <c r="G13" s="843">
        <v>5000</v>
      </c>
      <c r="H13" s="847"/>
      <c r="I13" s="838"/>
      <c r="J13" s="845"/>
      <c r="K13" s="845"/>
      <c r="L13" s="838"/>
      <c r="M13" s="838"/>
      <c r="N13" s="846"/>
      <c r="O13" s="808"/>
      <c r="P13" s="808"/>
      <c r="Q13" s="809"/>
      <c r="R13" s="808"/>
      <c r="S13" s="808">
        <v>4632</v>
      </c>
      <c r="T13" s="1277"/>
      <c r="U13" s="808">
        <v>9000</v>
      </c>
      <c r="V13" s="808">
        <v>7477</v>
      </c>
    </row>
    <row r="14" spans="1:22" s="40" customFormat="1" ht="11.4" x14ac:dyDescent="0.2">
      <c r="A14" s="36"/>
      <c r="B14" s="37"/>
      <c r="C14" s="37"/>
      <c r="D14" s="38" t="s">
        <v>24</v>
      </c>
      <c r="E14" s="39">
        <v>10</v>
      </c>
      <c r="F14" s="808">
        <f t="shared" si="2"/>
        <v>1000</v>
      </c>
      <c r="G14" s="843">
        <v>1000</v>
      </c>
      <c r="H14" s="847"/>
      <c r="I14" s="838"/>
      <c r="J14" s="845"/>
      <c r="K14" s="845"/>
      <c r="L14" s="838"/>
      <c r="M14" s="838"/>
      <c r="N14" s="846"/>
      <c r="O14" s="808"/>
      <c r="P14" s="808"/>
      <c r="Q14" s="809"/>
      <c r="R14" s="808"/>
      <c r="S14" s="808">
        <v>143</v>
      </c>
      <c r="T14" s="1277"/>
      <c r="U14" s="808">
        <v>1200</v>
      </c>
      <c r="V14" s="808">
        <v>1039</v>
      </c>
    </row>
    <row r="15" spans="1:22" s="40" customFormat="1" ht="11.4" x14ac:dyDescent="0.2">
      <c r="A15" s="36"/>
      <c r="B15" s="37"/>
      <c r="C15" s="37"/>
      <c r="D15" s="38" t="s">
        <v>25</v>
      </c>
      <c r="E15" s="39">
        <v>11</v>
      </c>
      <c r="F15" s="808">
        <f t="shared" si="2"/>
        <v>7000</v>
      </c>
      <c r="G15" s="843">
        <v>7000</v>
      </c>
      <c r="H15" s="847"/>
      <c r="I15" s="838"/>
      <c r="J15" s="845"/>
      <c r="K15" s="845"/>
      <c r="L15" s="838"/>
      <c r="M15" s="838"/>
      <c r="N15" s="846"/>
      <c r="O15" s="808"/>
      <c r="P15" s="808"/>
      <c r="Q15" s="809"/>
      <c r="R15" s="810"/>
      <c r="S15" s="808">
        <v>6763</v>
      </c>
      <c r="T15" s="1277"/>
      <c r="U15" s="808">
        <v>6727</v>
      </c>
      <c r="V15" s="808">
        <v>6685</v>
      </c>
    </row>
    <row r="16" spans="1:22" s="40" customFormat="1" ht="11.4" x14ac:dyDescent="0.2">
      <c r="A16" s="36"/>
      <c r="B16" s="37"/>
      <c r="C16" s="37"/>
      <c r="D16" s="38" t="s">
        <v>26</v>
      </c>
      <c r="E16" s="39">
        <v>12</v>
      </c>
      <c r="F16" s="808">
        <f t="shared" si="2"/>
        <v>8000</v>
      </c>
      <c r="G16" s="843">
        <v>0</v>
      </c>
      <c r="H16" s="847"/>
      <c r="I16" s="838"/>
      <c r="J16" s="845"/>
      <c r="K16" s="845"/>
      <c r="L16" s="838"/>
      <c r="M16" s="838">
        <v>8000</v>
      </c>
      <c r="N16" s="846"/>
      <c r="O16" s="808"/>
      <c r="P16" s="808"/>
      <c r="Q16" s="809"/>
      <c r="R16" s="808"/>
      <c r="S16" s="808">
        <v>3758</v>
      </c>
      <c r="T16" s="1277"/>
      <c r="U16" s="808">
        <v>10000</v>
      </c>
      <c r="V16" s="808">
        <v>6573</v>
      </c>
    </row>
    <row r="17" spans="1:22" s="40" customFormat="1" ht="11.4" x14ac:dyDescent="0.2">
      <c r="A17" s="36"/>
      <c r="B17" s="37"/>
      <c r="C17" s="37"/>
      <c r="D17" s="37" t="s">
        <v>27</v>
      </c>
      <c r="E17" s="660">
        <v>13</v>
      </c>
      <c r="F17" s="908">
        <f t="shared" si="2"/>
        <v>15310</v>
      </c>
      <c r="G17" s="906">
        <v>10000</v>
      </c>
      <c r="H17" s="923">
        <v>4310</v>
      </c>
      <c r="I17" s="924"/>
      <c r="J17" s="925"/>
      <c r="K17" s="925"/>
      <c r="L17" s="924">
        <v>1000</v>
      </c>
      <c r="M17" s="924"/>
      <c r="N17" s="926"/>
      <c r="O17" s="908"/>
      <c r="P17" s="908"/>
      <c r="Q17" s="907"/>
      <c r="R17" s="908"/>
      <c r="S17" s="908">
        <v>14964</v>
      </c>
      <c r="T17" s="1277"/>
      <c r="U17" s="1278">
        <v>15306</v>
      </c>
      <c r="V17" s="1278">
        <v>14929</v>
      </c>
    </row>
    <row r="18" spans="1:22" s="14" customFormat="1" ht="11.4" x14ac:dyDescent="0.2">
      <c r="A18" s="11"/>
      <c r="B18" s="671" t="s">
        <v>28</v>
      </c>
      <c r="C18" s="671"/>
      <c r="D18" s="671"/>
      <c r="E18" s="672">
        <v>14</v>
      </c>
      <c r="F18" s="814">
        <f t="shared" si="2"/>
        <v>14500</v>
      </c>
      <c r="G18" s="849">
        <v>14500</v>
      </c>
      <c r="H18" s="855"/>
      <c r="I18" s="841"/>
      <c r="J18" s="853"/>
      <c r="K18" s="853"/>
      <c r="L18" s="841"/>
      <c r="M18" s="841"/>
      <c r="N18" s="854"/>
      <c r="O18" s="814"/>
      <c r="P18" s="814"/>
      <c r="Q18" s="816"/>
      <c r="R18" s="814"/>
      <c r="S18" s="814">
        <v>14108</v>
      </c>
      <c r="T18" s="825"/>
      <c r="U18" s="814">
        <v>12000</v>
      </c>
      <c r="V18" s="814">
        <v>12454</v>
      </c>
    </row>
    <row r="19" spans="1:22" s="14" customFormat="1" ht="11.4" x14ac:dyDescent="0.2">
      <c r="A19" s="11"/>
      <c r="B19" s="18" t="s">
        <v>30</v>
      </c>
      <c r="C19" s="16"/>
      <c r="D19" s="16"/>
      <c r="E19" s="17">
        <v>15</v>
      </c>
      <c r="F19" s="814">
        <f t="shared" si="2"/>
        <v>0</v>
      </c>
      <c r="G19" s="849">
        <v>0</v>
      </c>
      <c r="H19" s="855"/>
      <c r="I19" s="841"/>
      <c r="J19" s="853"/>
      <c r="K19" s="853"/>
      <c r="L19" s="841"/>
      <c r="M19" s="841"/>
      <c r="N19" s="854"/>
      <c r="O19" s="814"/>
      <c r="P19" s="814"/>
      <c r="Q19" s="816"/>
      <c r="R19" s="814"/>
      <c r="S19" s="814">
        <v>0</v>
      </c>
      <c r="T19" s="825"/>
      <c r="U19" s="814">
        <v>15</v>
      </c>
      <c r="V19" s="814">
        <v>13</v>
      </c>
    </row>
    <row r="20" spans="1:22" s="14" customFormat="1" ht="11.4" x14ac:dyDescent="0.2">
      <c r="A20" s="11"/>
      <c r="B20" s="19" t="s">
        <v>32</v>
      </c>
      <c r="C20" s="20"/>
      <c r="D20" s="20"/>
      <c r="E20" s="21">
        <v>16</v>
      </c>
      <c r="F20" s="814">
        <f t="shared" si="2"/>
        <v>3208</v>
      </c>
      <c r="G20" s="849">
        <v>2995</v>
      </c>
      <c r="H20" s="855"/>
      <c r="I20" s="841">
        <v>213</v>
      </c>
      <c r="J20" s="853"/>
      <c r="K20" s="853"/>
      <c r="L20" s="841"/>
      <c r="M20" s="841"/>
      <c r="N20" s="854"/>
      <c r="O20" s="814"/>
      <c r="P20" s="814"/>
      <c r="Q20" s="816"/>
      <c r="R20" s="814"/>
      <c r="S20" s="814">
        <v>3299</v>
      </c>
      <c r="T20" s="825"/>
      <c r="U20" s="814">
        <v>3658</v>
      </c>
      <c r="V20" s="814">
        <v>3446</v>
      </c>
    </row>
    <row r="21" spans="1:22" s="14" customFormat="1" ht="11.4" x14ac:dyDescent="0.2">
      <c r="A21" s="11"/>
      <c r="B21" s="19" t="s">
        <v>36</v>
      </c>
      <c r="C21" s="19"/>
      <c r="D21" s="19"/>
      <c r="E21" s="21">
        <v>17</v>
      </c>
      <c r="F21" s="814">
        <f t="shared" si="2"/>
        <v>0</v>
      </c>
      <c r="G21" s="849">
        <v>0</v>
      </c>
      <c r="H21" s="855"/>
      <c r="I21" s="841"/>
      <c r="J21" s="853"/>
      <c r="K21" s="853"/>
      <c r="L21" s="841"/>
      <c r="M21" s="841"/>
      <c r="N21" s="854"/>
      <c r="O21" s="814"/>
      <c r="P21" s="814"/>
      <c r="Q21" s="816"/>
      <c r="R21" s="814"/>
      <c r="S21" s="814">
        <v>0</v>
      </c>
      <c r="T21" s="824"/>
      <c r="U21" s="814">
        <v>20</v>
      </c>
      <c r="V21" s="814">
        <v>0</v>
      </c>
    </row>
    <row r="22" spans="1:22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24">
        <f t="shared" si="2"/>
        <v>1200</v>
      </c>
      <c r="G22" s="862">
        <v>1200</v>
      </c>
      <c r="H22" s="863"/>
      <c r="I22" s="864"/>
      <c r="J22" s="865"/>
      <c r="K22" s="865"/>
      <c r="L22" s="864"/>
      <c r="M22" s="864"/>
      <c r="N22" s="866"/>
      <c r="O22" s="821"/>
      <c r="P22" s="821"/>
      <c r="Q22" s="820"/>
      <c r="R22" s="821"/>
      <c r="S22" s="814">
        <v>1368</v>
      </c>
      <c r="T22" s="824"/>
      <c r="U22" s="821">
        <v>4000</v>
      </c>
      <c r="V22" s="814">
        <v>3967</v>
      </c>
    </row>
    <row r="23" spans="1:22" s="14" customFormat="1" ht="11.4" x14ac:dyDescent="0.2">
      <c r="A23" s="11"/>
      <c r="B23" s="19" t="s">
        <v>40</v>
      </c>
      <c r="C23" s="19"/>
      <c r="D23" s="19"/>
      <c r="E23" s="21">
        <v>19</v>
      </c>
      <c r="F23" s="814">
        <f t="shared" si="2"/>
        <v>1320</v>
      </c>
      <c r="G23" s="849">
        <v>1320</v>
      </c>
      <c r="H23" s="855"/>
      <c r="I23" s="841"/>
      <c r="J23" s="853"/>
      <c r="K23" s="853"/>
      <c r="L23" s="841"/>
      <c r="M23" s="841"/>
      <c r="N23" s="854"/>
      <c r="O23" s="814"/>
      <c r="P23" s="814"/>
      <c r="Q23" s="816"/>
      <c r="R23" s="814"/>
      <c r="S23" s="814">
        <v>106</v>
      </c>
      <c r="T23" s="824"/>
      <c r="U23" s="814">
        <v>200</v>
      </c>
      <c r="V23" s="814">
        <v>177</v>
      </c>
    </row>
    <row r="24" spans="1:22" s="14" customFormat="1" ht="11.4" x14ac:dyDescent="0.2">
      <c r="A24" s="11"/>
      <c r="B24" s="19" t="s">
        <v>43</v>
      </c>
      <c r="C24" s="19"/>
      <c r="D24" s="19"/>
      <c r="E24" s="21">
        <v>20</v>
      </c>
      <c r="F24" s="814">
        <f t="shared" si="2"/>
        <v>4126</v>
      </c>
      <c r="G24" s="849">
        <v>4126</v>
      </c>
      <c r="H24" s="855"/>
      <c r="I24" s="841"/>
      <c r="J24" s="853"/>
      <c r="K24" s="853"/>
      <c r="L24" s="841"/>
      <c r="M24" s="841"/>
      <c r="N24" s="854"/>
      <c r="O24" s="814"/>
      <c r="P24" s="814"/>
      <c r="Q24" s="816"/>
      <c r="R24" s="814"/>
      <c r="S24" s="814">
        <v>9678</v>
      </c>
      <c r="T24" s="824"/>
      <c r="U24" s="814">
        <v>10969</v>
      </c>
      <c r="V24" s="814">
        <v>11169</v>
      </c>
    </row>
    <row r="25" spans="1:22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24">
        <f t="shared" si="2"/>
        <v>21600</v>
      </c>
      <c r="G25" s="862">
        <v>21600</v>
      </c>
      <c r="H25" s="863"/>
      <c r="I25" s="864"/>
      <c r="J25" s="865"/>
      <c r="K25" s="865"/>
      <c r="L25" s="864"/>
      <c r="M25" s="864"/>
      <c r="N25" s="866"/>
      <c r="O25" s="821"/>
      <c r="P25" s="821"/>
      <c r="Q25" s="820"/>
      <c r="R25" s="821"/>
      <c r="S25" s="814">
        <v>14909</v>
      </c>
      <c r="T25" s="824"/>
      <c r="U25" s="821">
        <v>15000</v>
      </c>
      <c r="V25" s="814">
        <v>23059</v>
      </c>
    </row>
    <row r="26" spans="1:22" s="14" customFormat="1" ht="11.4" x14ac:dyDescent="0.2">
      <c r="A26" s="11"/>
      <c r="B26" s="19" t="s">
        <v>44</v>
      </c>
      <c r="C26" s="19"/>
      <c r="D26" s="19"/>
      <c r="E26" s="21">
        <v>22</v>
      </c>
      <c r="F26" s="814">
        <f t="shared" si="2"/>
        <v>1130</v>
      </c>
      <c r="G26" s="849">
        <v>1130</v>
      </c>
      <c r="H26" s="855"/>
      <c r="I26" s="841"/>
      <c r="J26" s="853"/>
      <c r="K26" s="853"/>
      <c r="L26" s="841"/>
      <c r="M26" s="841"/>
      <c r="N26" s="854"/>
      <c r="O26" s="814"/>
      <c r="P26" s="814"/>
      <c r="Q26" s="816"/>
      <c r="R26" s="814"/>
      <c r="S26" s="814">
        <v>1551</v>
      </c>
      <c r="T26" s="824"/>
      <c r="U26" s="814">
        <v>1842</v>
      </c>
      <c r="V26" s="814">
        <v>1827</v>
      </c>
    </row>
    <row r="27" spans="1:22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814">
        <f t="shared" si="2"/>
        <v>800</v>
      </c>
      <c r="G27" s="849">
        <v>800</v>
      </c>
      <c r="H27" s="855"/>
      <c r="I27" s="841"/>
      <c r="J27" s="853"/>
      <c r="K27" s="853"/>
      <c r="L27" s="841"/>
      <c r="M27" s="841"/>
      <c r="N27" s="854"/>
      <c r="O27" s="814"/>
      <c r="P27" s="814"/>
      <c r="Q27" s="816"/>
      <c r="R27" s="1092"/>
      <c r="S27" s="814">
        <v>1310</v>
      </c>
      <c r="T27" s="824"/>
      <c r="U27" s="814">
        <v>935</v>
      </c>
      <c r="V27" s="814">
        <v>1134</v>
      </c>
    </row>
    <row r="28" spans="1:22" ht="13.8" thickBot="1" x14ac:dyDescent="0.3">
      <c r="A28" s="22" t="s">
        <v>173</v>
      </c>
      <c r="B28" s="23"/>
      <c r="C28" s="23"/>
      <c r="D28" s="23"/>
      <c r="E28" s="10">
        <v>24</v>
      </c>
      <c r="F28" s="586">
        <f>SUM(F29:F43)</f>
        <v>244282</v>
      </c>
      <c r="G28" s="794">
        <f t="shared" ref="G28:M28" si="3">SUM(G29:G43)</f>
        <v>226709</v>
      </c>
      <c r="H28" s="796">
        <f t="shared" si="3"/>
        <v>8360</v>
      </c>
      <c r="I28" s="797">
        <f t="shared" si="3"/>
        <v>213</v>
      </c>
      <c r="J28" s="822">
        <f t="shared" si="3"/>
        <v>0</v>
      </c>
      <c r="K28" s="822">
        <f t="shared" si="3"/>
        <v>0</v>
      </c>
      <c r="L28" s="797">
        <f t="shared" si="3"/>
        <v>1000</v>
      </c>
      <c r="M28" s="797">
        <f t="shared" si="3"/>
        <v>8000</v>
      </c>
      <c r="N28" s="795">
        <f>SUM(N29:N43)</f>
        <v>0</v>
      </c>
      <c r="O28" s="586">
        <f>SUM(O29:O43)</f>
        <v>0</v>
      </c>
      <c r="P28" s="586">
        <f>SUM(P29:P43)</f>
        <v>0</v>
      </c>
      <c r="Q28" s="823">
        <f>IF(F28=0,0,P28/F28)</f>
        <v>0</v>
      </c>
      <c r="R28" s="798">
        <f>SUM(R29:R43)</f>
        <v>0</v>
      </c>
      <c r="S28" s="586">
        <f>SUM(S29:S43)</f>
        <v>234474</v>
      </c>
      <c r="T28" s="815"/>
      <c r="U28" s="586">
        <f>SUM(U29:U43)</f>
        <v>252467</v>
      </c>
      <c r="V28" s="586">
        <f>SUM(V29:V43)</f>
        <v>253632</v>
      </c>
    </row>
    <row r="29" spans="1:22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814">
        <f>SUM(G29:N29)</f>
        <v>120541</v>
      </c>
      <c r="G29" s="813">
        <v>120541</v>
      </c>
      <c r="H29" s="1081"/>
      <c r="I29" s="1082"/>
      <c r="J29" s="1083"/>
      <c r="K29" s="1083"/>
      <c r="L29" s="1082"/>
      <c r="M29" s="1082"/>
      <c r="N29" s="1084"/>
      <c r="O29" s="961"/>
      <c r="P29" s="1117"/>
      <c r="Q29" s="816"/>
      <c r="R29" s="814"/>
      <c r="S29" s="814">
        <v>116491</v>
      </c>
      <c r="T29" s="824"/>
      <c r="U29" s="814">
        <v>116209</v>
      </c>
      <c r="V29" s="814">
        <v>113414</v>
      </c>
    </row>
    <row r="30" spans="1:22" s="14" customFormat="1" ht="11.4" x14ac:dyDescent="0.2">
      <c r="A30" s="11"/>
      <c r="B30" s="18" t="s">
        <v>28</v>
      </c>
      <c r="C30" s="18"/>
      <c r="D30" s="18"/>
      <c r="E30" s="17">
        <v>26</v>
      </c>
      <c r="F30" s="814">
        <f t="shared" ref="F30:F43" si="4">SUM(G30:N30)</f>
        <v>14500</v>
      </c>
      <c r="G30" s="867">
        <v>14500</v>
      </c>
      <c r="H30" s="850"/>
      <c r="I30" s="851"/>
      <c r="J30" s="852"/>
      <c r="K30" s="852"/>
      <c r="L30" s="851"/>
      <c r="M30" s="851"/>
      <c r="N30" s="868"/>
      <c r="O30" s="609"/>
      <c r="P30" s="609"/>
      <c r="Q30" s="816"/>
      <c r="R30" s="814"/>
      <c r="S30" s="814">
        <v>14108</v>
      </c>
      <c r="T30" s="824"/>
      <c r="U30" s="814">
        <v>12000</v>
      </c>
      <c r="V30" s="814">
        <v>12454</v>
      </c>
    </row>
    <row r="31" spans="1:22" s="14" customFormat="1" ht="11.4" x14ac:dyDescent="0.2">
      <c r="A31" s="11"/>
      <c r="B31" s="18" t="s">
        <v>30</v>
      </c>
      <c r="C31" s="18"/>
      <c r="D31" s="18"/>
      <c r="E31" s="17">
        <v>27</v>
      </c>
      <c r="F31" s="814">
        <f t="shared" si="4"/>
        <v>0</v>
      </c>
      <c r="G31" s="867">
        <v>0</v>
      </c>
      <c r="H31" s="850"/>
      <c r="I31" s="851"/>
      <c r="J31" s="852"/>
      <c r="K31" s="852"/>
      <c r="L31" s="851"/>
      <c r="M31" s="851"/>
      <c r="N31" s="868"/>
      <c r="O31" s="609"/>
      <c r="P31" s="609"/>
      <c r="Q31" s="816"/>
      <c r="R31" s="814"/>
      <c r="S31" s="814">
        <v>0</v>
      </c>
      <c r="T31" s="824"/>
      <c r="U31" s="814">
        <v>15</v>
      </c>
      <c r="V31" s="814">
        <v>13</v>
      </c>
    </row>
    <row r="32" spans="1:22" s="14" customFormat="1" ht="11.4" x14ac:dyDescent="0.2">
      <c r="A32" s="11"/>
      <c r="B32" s="19" t="s">
        <v>32</v>
      </c>
      <c r="C32" s="20"/>
      <c r="D32" s="20"/>
      <c r="E32" s="21">
        <v>28</v>
      </c>
      <c r="F32" s="814">
        <f t="shared" si="4"/>
        <v>3208</v>
      </c>
      <c r="G32" s="867">
        <v>2995</v>
      </c>
      <c r="H32" s="850"/>
      <c r="I32" s="851">
        <v>213</v>
      </c>
      <c r="J32" s="852"/>
      <c r="K32" s="852"/>
      <c r="L32" s="851"/>
      <c r="M32" s="851"/>
      <c r="N32" s="868"/>
      <c r="O32" s="609"/>
      <c r="P32" s="609"/>
      <c r="Q32" s="816"/>
      <c r="R32" s="814"/>
      <c r="S32" s="814">
        <v>3299</v>
      </c>
      <c r="T32" s="824"/>
      <c r="U32" s="814">
        <v>3658</v>
      </c>
      <c r="V32" s="814">
        <v>3446</v>
      </c>
    </row>
    <row r="33" spans="1:23" s="14" customFormat="1" ht="11.4" x14ac:dyDescent="0.2">
      <c r="A33" s="11"/>
      <c r="B33" s="19" t="s">
        <v>51</v>
      </c>
      <c r="C33" s="19"/>
      <c r="D33" s="19"/>
      <c r="E33" s="21">
        <v>29</v>
      </c>
      <c r="F33" s="814">
        <f t="shared" si="4"/>
        <v>0</v>
      </c>
      <c r="G33" s="867">
        <v>0</v>
      </c>
      <c r="H33" s="850"/>
      <c r="I33" s="851"/>
      <c r="J33" s="852"/>
      <c r="K33" s="852"/>
      <c r="L33" s="851"/>
      <c r="M33" s="851"/>
      <c r="N33" s="868"/>
      <c r="O33" s="609"/>
      <c r="P33" s="609"/>
      <c r="Q33" s="816"/>
      <c r="R33" s="814"/>
      <c r="S33" s="814">
        <v>0</v>
      </c>
      <c r="T33" s="824"/>
      <c r="U33" s="814">
        <v>0</v>
      </c>
      <c r="V33" s="814">
        <v>0</v>
      </c>
    </row>
    <row r="34" spans="1:23" s="14" customFormat="1" ht="11.4" x14ac:dyDescent="0.2">
      <c r="A34" s="11"/>
      <c r="B34" s="19" t="s">
        <v>36</v>
      </c>
      <c r="C34" s="19"/>
      <c r="D34" s="19"/>
      <c r="E34" s="21">
        <v>30</v>
      </c>
      <c r="F34" s="814">
        <f t="shared" si="4"/>
        <v>0</v>
      </c>
      <c r="G34" s="867">
        <v>0</v>
      </c>
      <c r="H34" s="850"/>
      <c r="I34" s="851"/>
      <c r="J34" s="852"/>
      <c r="K34" s="852"/>
      <c r="L34" s="851"/>
      <c r="M34" s="851"/>
      <c r="N34" s="868"/>
      <c r="O34" s="609"/>
      <c r="P34" s="609"/>
      <c r="Q34" s="816"/>
      <c r="R34" s="814"/>
      <c r="S34" s="814">
        <v>0</v>
      </c>
      <c r="T34" s="824"/>
      <c r="U34" s="814">
        <v>20</v>
      </c>
      <c r="V34" s="814">
        <v>0</v>
      </c>
    </row>
    <row r="35" spans="1:23" s="328" customFormat="1" ht="11.4" x14ac:dyDescent="0.2">
      <c r="A35" s="317"/>
      <c r="B35" s="318" t="s">
        <v>171</v>
      </c>
      <c r="C35" s="318"/>
      <c r="D35" s="318"/>
      <c r="E35" s="319">
        <v>31</v>
      </c>
      <c r="F35" s="814">
        <f t="shared" si="4"/>
        <v>1200</v>
      </c>
      <c r="G35" s="1166">
        <v>1200</v>
      </c>
      <c r="H35" s="869"/>
      <c r="I35" s="870"/>
      <c r="J35" s="871"/>
      <c r="K35" s="871"/>
      <c r="L35" s="870"/>
      <c r="M35" s="870"/>
      <c r="N35" s="872"/>
      <c r="O35" s="873"/>
      <c r="P35" s="873"/>
      <c r="Q35" s="820"/>
      <c r="R35" s="821"/>
      <c r="S35" s="814">
        <v>1368</v>
      </c>
      <c r="T35" s="824"/>
      <c r="U35" s="821">
        <v>4000</v>
      </c>
      <c r="V35" s="814">
        <v>3968</v>
      </c>
    </row>
    <row r="36" spans="1:23" s="14" customFormat="1" ht="11.4" x14ac:dyDescent="0.2">
      <c r="A36" s="11"/>
      <c r="B36" s="19" t="s">
        <v>53</v>
      </c>
      <c r="C36" s="19"/>
      <c r="D36" s="19"/>
      <c r="E36" s="21">
        <v>32</v>
      </c>
      <c r="F36" s="814">
        <f t="shared" si="4"/>
        <v>1320</v>
      </c>
      <c r="G36" s="867">
        <v>1320</v>
      </c>
      <c r="H36" s="850"/>
      <c r="I36" s="851"/>
      <c r="J36" s="852"/>
      <c r="K36" s="852"/>
      <c r="L36" s="851"/>
      <c r="M36" s="851"/>
      <c r="N36" s="868"/>
      <c r="O36" s="609"/>
      <c r="P36" s="609"/>
      <c r="Q36" s="816"/>
      <c r="R36" s="814"/>
      <c r="S36" s="814">
        <v>106</v>
      </c>
      <c r="T36" s="824"/>
      <c r="U36" s="814">
        <v>200</v>
      </c>
      <c r="V36" s="814">
        <v>177</v>
      </c>
    </row>
    <row r="37" spans="1:23" s="14" customFormat="1" ht="11.4" x14ac:dyDescent="0.2">
      <c r="A37" s="11"/>
      <c r="B37" s="19" t="s">
        <v>128</v>
      </c>
      <c r="C37" s="19"/>
      <c r="D37" s="19"/>
      <c r="E37" s="21">
        <v>33</v>
      </c>
      <c r="F37" s="814">
        <f t="shared" si="4"/>
        <v>30297</v>
      </c>
      <c r="G37" s="867">
        <v>30297</v>
      </c>
      <c r="H37" s="850"/>
      <c r="I37" s="851"/>
      <c r="J37" s="852"/>
      <c r="K37" s="852"/>
      <c r="L37" s="851"/>
      <c r="M37" s="851"/>
      <c r="N37" s="868"/>
      <c r="O37" s="609"/>
      <c r="P37" s="609"/>
      <c r="Q37" s="816"/>
      <c r="R37" s="814"/>
      <c r="S37" s="814">
        <v>32008</v>
      </c>
      <c r="T37" s="824"/>
      <c r="U37" s="814">
        <v>31754</v>
      </c>
      <c r="V37" s="814">
        <v>26597</v>
      </c>
    </row>
    <row r="38" spans="1:23" s="14" customFormat="1" ht="11.4" x14ac:dyDescent="0.2">
      <c r="A38" s="11"/>
      <c r="B38" s="19" t="s">
        <v>55</v>
      </c>
      <c r="C38" s="19"/>
      <c r="D38" s="19"/>
      <c r="E38" s="21">
        <v>34</v>
      </c>
      <c r="F38" s="814">
        <f t="shared" si="4"/>
        <v>4126</v>
      </c>
      <c r="G38" s="867">
        <v>4126</v>
      </c>
      <c r="H38" s="850"/>
      <c r="I38" s="851"/>
      <c r="J38" s="852"/>
      <c r="K38" s="852"/>
      <c r="L38" s="851"/>
      <c r="M38" s="851"/>
      <c r="N38" s="868"/>
      <c r="O38" s="609"/>
      <c r="P38" s="609"/>
      <c r="Q38" s="816"/>
      <c r="R38" s="814"/>
      <c r="S38" s="814">
        <v>9678</v>
      </c>
      <c r="T38" s="824"/>
      <c r="U38" s="814">
        <v>10969</v>
      </c>
      <c r="V38" s="814">
        <v>11169</v>
      </c>
    </row>
    <row r="39" spans="1:23" s="328" customFormat="1" ht="11.4" x14ac:dyDescent="0.2">
      <c r="A39" s="317"/>
      <c r="B39" s="318" t="s">
        <v>147</v>
      </c>
      <c r="C39" s="318"/>
      <c r="D39" s="318"/>
      <c r="E39" s="319">
        <v>35</v>
      </c>
      <c r="F39" s="814">
        <f t="shared" si="4"/>
        <v>21600</v>
      </c>
      <c r="G39" s="862">
        <v>21600</v>
      </c>
      <c r="H39" s="863"/>
      <c r="I39" s="864"/>
      <c r="J39" s="865"/>
      <c r="K39" s="865"/>
      <c r="L39" s="864"/>
      <c r="M39" s="864"/>
      <c r="N39" s="866"/>
      <c r="O39" s="821"/>
      <c r="P39" s="821"/>
      <c r="Q39" s="820"/>
      <c r="R39" s="821"/>
      <c r="S39" s="814">
        <v>14909</v>
      </c>
      <c r="T39" s="824"/>
      <c r="U39" s="821">
        <v>15000</v>
      </c>
      <c r="V39" s="814">
        <v>23059</v>
      </c>
    </row>
    <row r="40" spans="1:23" s="14" customFormat="1" ht="11.4" x14ac:dyDescent="0.2">
      <c r="A40" s="11"/>
      <c r="B40" s="19" t="s">
        <v>56</v>
      </c>
      <c r="C40" s="19"/>
      <c r="D40" s="19"/>
      <c r="E40" s="21">
        <v>36</v>
      </c>
      <c r="F40" s="814">
        <f t="shared" si="4"/>
        <v>1130</v>
      </c>
      <c r="G40" s="867">
        <v>1130</v>
      </c>
      <c r="H40" s="850"/>
      <c r="I40" s="851"/>
      <c r="J40" s="852"/>
      <c r="K40" s="852"/>
      <c r="L40" s="851"/>
      <c r="M40" s="851"/>
      <c r="N40" s="868"/>
      <c r="O40" s="609"/>
      <c r="P40" s="609"/>
      <c r="Q40" s="874"/>
      <c r="R40" s="814"/>
      <c r="S40" s="814">
        <v>1550</v>
      </c>
      <c r="T40" s="824"/>
      <c r="U40" s="814">
        <v>1842</v>
      </c>
      <c r="V40" s="814">
        <v>1827</v>
      </c>
    </row>
    <row r="41" spans="1:23" s="14" customFormat="1" ht="11.4" x14ac:dyDescent="0.2">
      <c r="A41" s="11"/>
      <c r="B41" s="19" t="s">
        <v>57</v>
      </c>
      <c r="C41" s="19"/>
      <c r="D41" s="19"/>
      <c r="E41" s="21">
        <v>37</v>
      </c>
      <c r="F41" s="814">
        <f t="shared" si="4"/>
        <v>28000</v>
      </c>
      <c r="G41" s="867">
        <v>28000</v>
      </c>
      <c r="H41" s="850"/>
      <c r="I41" s="851"/>
      <c r="J41" s="852"/>
      <c r="K41" s="852"/>
      <c r="L41" s="851"/>
      <c r="M41" s="851"/>
      <c r="N41" s="868"/>
      <c r="O41" s="609"/>
      <c r="P41" s="609"/>
      <c r="Q41" s="874"/>
      <c r="R41" s="814"/>
      <c r="S41" s="814">
        <v>29372</v>
      </c>
      <c r="T41" s="824"/>
      <c r="U41" s="814">
        <v>35300</v>
      </c>
      <c r="V41" s="814">
        <v>35707</v>
      </c>
    </row>
    <row r="42" spans="1:23" s="14" customFormat="1" ht="11.4" x14ac:dyDescent="0.2">
      <c r="A42" s="11"/>
      <c r="B42" s="19" t="s">
        <v>58</v>
      </c>
      <c r="C42" s="19"/>
      <c r="D42" s="19"/>
      <c r="E42" s="21">
        <v>38</v>
      </c>
      <c r="F42" s="814">
        <f t="shared" si="4"/>
        <v>17360</v>
      </c>
      <c r="G42" s="1085">
        <v>0</v>
      </c>
      <c r="H42" s="850">
        <v>8360</v>
      </c>
      <c r="I42" s="851"/>
      <c r="J42" s="852"/>
      <c r="K42" s="852"/>
      <c r="L42" s="851">
        <v>1000</v>
      </c>
      <c r="M42" s="851">
        <v>8000</v>
      </c>
      <c r="N42" s="868"/>
      <c r="O42" s="609"/>
      <c r="P42" s="609"/>
      <c r="Q42" s="874"/>
      <c r="R42" s="814"/>
      <c r="S42" s="814">
        <v>9640</v>
      </c>
      <c r="T42" s="824"/>
      <c r="U42" s="814">
        <v>20000</v>
      </c>
      <c r="V42" s="814">
        <v>19875</v>
      </c>
    </row>
    <row r="43" spans="1:23" s="14" customFormat="1" ht="11.4" x14ac:dyDescent="0.2">
      <c r="A43" s="24"/>
      <c r="B43" s="25" t="s">
        <v>46</v>
      </c>
      <c r="C43" s="25"/>
      <c r="D43" s="25"/>
      <c r="E43" s="26">
        <v>39</v>
      </c>
      <c r="F43" s="1086">
        <f t="shared" si="4"/>
        <v>1000</v>
      </c>
      <c r="G43" s="1167">
        <v>1000</v>
      </c>
      <c r="H43" s="1168"/>
      <c r="I43" s="1169"/>
      <c r="J43" s="1170"/>
      <c r="K43" s="1170"/>
      <c r="L43" s="1169"/>
      <c r="M43" s="1169"/>
      <c r="N43" s="1171"/>
      <c r="O43" s="1094"/>
      <c r="P43" s="1094"/>
      <c r="Q43" s="1172"/>
      <c r="R43" s="1094"/>
      <c r="S43" s="1086">
        <v>1945</v>
      </c>
      <c r="T43" s="824"/>
      <c r="U43" s="1094">
        <v>1500</v>
      </c>
      <c r="V43" s="1086">
        <v>1926</v>
      </c>
    </row>
    <row r="44" spans="1:23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834">
        <f t="shared" ref="F44:S44" si="5">F29+F33+F37+F41+F42+F43-F6-F27</f>
        <v>1538</v>
      </c>
      <c r="G44" s="1131">
        <f t="shared" si="5"/>
        <v>1538</v>
      </c>
      <c r="H44" s="1096">
        <f t="shared" si="5"/>
        <v>0</v>
      </c>
      <c r="I44" s="1097">
        <f t="shared" si="5"/>
        <v>0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8">
        <f t="shared" si="5"/>
        <v>0</v>
      </c>
      <c r="O44" s="834">
        <f t="shared" si="5"/>
        <v>0</v>
      </c>
      <c r="P44" s="834">
        <f t="shared" si="5"/>
        <v>0</v>
      </c>
      <c r="Q44" s="1133">
        <f t="shared" si="5"/>
        <v>0</v>
      </c>
      <c r="R44" s="834">
        <f t="shared" si="5"/>
        <v>0</v>
      </c>
      <c r="S44" s="834">
        <f t="shared" si="5"/>
        <v>3505</v>
      </c>
      <c r="T44" s="824"/>
      <c r="U44" s="834">
        <f>U29+U33+U37+U41+U42+U43-U6-U27</f>
        <v>1505</v>
      </c>
      <c r="V44" s="834">
        <f>V29+V33+V37+V41+V42+V43-V6-V27</f>
        <v>11685</v>
      </c>
    </row>
    <row r="45" spans="1:23" ht="13.8" thickBot="1" x14ac:dyDescent="0.3">
      <c r="A45" s="22" t="s">
        <v>174</v>
      </c>
      <c r="B45" s="23"/>
      <c r="C45" s="23"/>
      <c r="D45" s="23"/>
      <c r="E45" s="10">
        <v>41</v>
      </c>
      <c r="F45" s="586">
        <f t="shared" ref="F45:P45" si="6">F28-F5</f>
        <v>1538</v>
      </c>
      <c r="G45" s="794">
        <f t="shared" si="6"/>
        <v>1538</v>
      </c>
      <c r="H45" s="796">
        <f t="shared" si="6"/>
        <v>0</v>
      </c>
      <c r="I45" s="797">
        <f t="shared" si="6"/>
        <v>0</v>
      </c>
      <c r="J45" s="822">
        <f t="shared" si="6"/>
        <v>0</v>
      </c>
      <c r="K45" s="822">
        <f t="shared" si="6"/>
        <v>0</v>
      </c>
      <c r="L45" s="797">
        <f t="shared" si="6"/>
        <v>0</v>
      </c>
      <c r="M45" s="797">
        <f t="shared" si="6"/>
        <v>0</v>
      </c>
      <c r="N45" s="795">
        <f>N28-N5</f>
        <v>0</v>
      </c>
      <c r="O45" s="586">
        <f t="shared" si="6"/>
        <v>0</v>
      </c>
      <c r="P45" s="586">
        <f t="shared" si="6"/>
        <v>0</v>
      </c>
      <c r="Q45" s="798"/>
      <c r="R45" s="798">
        <f>R28-R5</f>
        <v>0</v>
      </c>
      <c r="S45" s="586">
        <f>S28-S5</f>
        <v>3504</v>
      </c>
      <c r="T45" s="815"/>
      <c r="U45" s="586">
        <f>U28-U5</f>
        <v>1505</v>
      </c>
      <c r="V45" s="586">
        <f>V28-V5</f>
        <v>4198</v>
      </c>
    </row>
    <row r="46" spans="1:23" x14ac:dyDescent="0.25">
      <c r="A46" s="570" t="s">
        <v>208</v>
      </c>
      <c r="C46" s="29"/>
      <c r="D46" s="76"/>
      <c r="E46" s="646" t="s">
        <v>168</v>
      </c>
      <c r="F46" s="610"/>
      <c r="G46" s="610"/>
      <c r="H46" s="827">
        <v>57634.808519999999</v>
      </c>
      <c r="I46" s="827">
        <v>3038.9361599999993</v>
      </c>
      <c r="J46" s="827">
        <v>553.32578999999998</v>
      </c>
      <c r="K46" s="827">
        <v>11426.629730000001</v>
      </c>
      <c r="L46" s="827">
        <v>673.56733000000008</v>
      </c>
      <c r="M46" s="827">
        <v>8594.2049600000009</v>
      </c>
      <c r="N46" s="828"/>
      <c r="O46" s="610"/>
      <c r="P46" s="610"/>
      <c r="Q46" s="875"/>
      <c r="R46" s="876"/>
      <c r="S46" s="876"/>
      <c r="T46" s="876"/>
      <c r="U46" s="876"/>
      <c r="V46" s="876"/>
      <c r="W46" s="876"/>
    </row>
    <row r="47" spans="1:23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</row>
    <row r="48" spans="1:23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workbookViewId="0">
      <pane ySplit="5" topLeftCell="A6" activePane="bottomLeft" state="frozen"/>
      <selection activeCell="D36" sqref="D36"/>
      <selection pane="bottomLeft"/>
    </sheetView>
  </sheetViews>
  <sheetFormatPr defaultColWidth="8.5546875" defaultRowHeight="13.2" x14ac:dyDescent="0.25"/>
  <cols>
    <col min="1" max="1" width="8.44140625" customWidth="1"/>
    <col min="2" max="3" width="8.5546875" customWidth="1"/>
    <col min="4" max="4" width="25" customWidth="1"/>
    <col min="5" max="5" width="5.44140625" style="35" customWidth="1"/>
    <col min="6" max="6" width="10.44140625" style="29" customWidth="1"/>
    <col min="7" max="7" width="10.44140625" style="34" customWidth="1"/>
    <col min="8" max="14" width="6.5546875" style="34" customWidth="1"/>
    <col min="15" max="15" width="9.5546875" style="34" hidden="1" customWidth="1"/>
    <col min="16" max="16" width="9.88671875" style="34" hidden="1" customWidth="1" collapsed="1"/>
    <col min="17" max="17" width="8.5546875" style="235" hidden="1" customWidth="1"/>
    <col min="18" max="18" width="11.44140625" style="239" hidden="1" customWidth="1"/>
    <col min="19" max="19" width="10.44140625" style="34" customWidth="1" collapsed="1"/>
    <col min="20" max="20" width="2" style="166" customWidth="1"/>
    <col min="21" max="21" width="10.44140625" style="29" customWidth="1"/>
    <col min="22" max="22" width="10.44140625" style="34" customWidth="1" collapsed="1"/>
    <col min="24" max="24" width="9" bestFit="1" customWidth="1"/>
  </cols>
  <sheetData>
    <row r="1" spans="1:28" x14ac:dyDescent="0.25">
      <c r="E1" s="1297"/>
      <c r="G1" s="29"/>
      <c r="H1" s="29"/>
      <c r="I1" s="29"/>
      <c r="J1" s="29"/>
      <c r="K1" s="29"/>
      <c r="L1" s="29"/>
      <c r="M1" s="29"/>
      <c r="N1" s="29"/>
      <c r="R1" s="235"/>
      <c r="S1" s="898"/>
      <c r="T1" s="164"/>
      <c r="V1" s="898"/>
    </row>
    <row r="2" spans="1:28" ht="13.8" thickBot="1" x14ac:dyDescent="0.3">
      <c r="S2" s="898"/>
      <c r="V2" s="898"/>
    </row>
    <row r="3" spans="1:28" ht="15.75" customHeight="1" thickBot="1" x14ac:dyDescent="0.35">
      <c r="A3" s="1597" t="s">
        <v>203</v>
      </c>
      <c r="B3" s="1598"/>
      <c r="C3" s="1598"/>
      <c r="D3" s="1599"/>
      <c r="E3" s="1"/>
      <c r="F3" s="299" t="s">
        <v>0</v>
      </c>
      <c r="G3" s="905" t="s">
        <v>2</v>
      </c>
      <c r="H3" s="1602" t="s">
        <v>3</v>
      </c>
      <c r="I3" s="1602"/>
      <c r="J3" s="1602"/>
      <c r="K3" s="1602"/>
      <c r="L3" s="1602"/>
      <c r="M3" s="1602"/>
      <c r="N3" s="1603"/>
      <c r="O3" s="101" t="s">
        <v>1</v>
      </c>
      <c r="P3" s="296" t="s">
        <v>4</v>
      </c>
      <c r="Q3" s="41" t="s">
        <v>112</v>
      </c>
      <c r="R3" s="41" t="s">
        <v>113</v>
      </c>
      <c r="S3" s="1456" t="s">
        <v>4</v>
      </c>
      <c r="T3" s="585"/>
      <c r="U3" s="1454" t="s">
        <v>0</v>
      </c>
      <c r="V3" s="1456" t="s">
        <v>4</v>
      </c>
    </row>
    <row r="4" spans="1:28" s="7" customFormat="1" ht="13.8" thickBot="1" x14ac:dyDescent="0.3">
      <c r="A4" s="184" t="s">
        <v>109</v>
      </c>
      <c r="B4" s="4"/>
      <c r="C4" s="1600" t="s">
        <v>72</v>
      </c>
      <c r="D4" s="1601"/>
      <c r="E4" s="5" t="s">
        <v>5</v>
      </c>
      <c r="F4" s="300">
        <v>2021</v>
      </c>
      <c r="G4" s="311" t="s">
        <v>8</v>
      </c>
      <c r="H4" s="43" t="s">
        <v>9</v>
      </c>
      <c r="I4" s="44" t="s">
        <v>10</v>
      </c>
      <c r="J4" s="188" t="s">
        <v>11</v>
      </c>
      <c r="K4" s="188" t="s">
        <v>166</v>
      </c>
      <c r="L4" s="44" t="s">
        <v>108</v>
      </c>
      <c r="M4" s="44" t="s">
        <v>12</v>
      </c>
      <c r="N4" s="42" t="s">
        <v>176</v>
      </c>
      <c r="O4" s="300" t="s">
        <v>7</v>
      </c>
      <c r="P4" s="297">
        <v>2011</v>
      </c>
      <c r="Q4" s="45">
        <v>2016</v>
      </c>
      <c r="R4" s="45"/>
      <c r="S4" s="1457">
        <v>2020</v>
      </c>
      <c r="T4" s="585"/>
      <c r="U4" s="1455">
        <v>2020</v>
      </c>
      <c r="V4" s="1457">
        <v>2019</v>
      </c>
    </row>
    <row r="5" spans="1:28" ht="13.8" thickBot="1" x14ac:dyDescent="0.3">
      <c r="A5" s="8" t="s">
        <v>172</v>
      </c>
      <c r="B5" s="9"/>
      <c r="C5" s="9"/>
      <c r="D5" s="9"/>
      <c r="E5" s="10">
        <v>1</v>
      </c>
      <c r="F5" s="586">
        <f t="shared" ref="F5:P5" si="0">SUM(F7:F27)</f>
        <v>373811.87200000003</v>
      </c>
      <c r="G5" s="794">
        <f t="shared" si="0"/>
        <v>320504.37199999997</v>
      </c>
      <c r="H5" s="796">
        <f t="shared" si="0"/>
        <v>29700</v>
      </c>
      <c r="I5" s="797">
        <f t="shared" si="0"/>
        <v>15052.5</v>
      </c>
      <c r="J5" s="822">
        <f t="shared" si="0"/>
        <v>180</v>
      </c>
      <c r="K5" s="822">
        <f t="shared" si="0"/>
        <v>0</v>
      </c>
      <c r="L5" s="797">
        <f t="shared" si="0"/>
        <v>1900</v>
      </c>
      <c r="M5" s="797">
        <f t="shared" si="0"/>
        <v>6475</v>
      </c>
      <c r="N5" s="795">
        <f>SUM(N7:N27)</f>
        <v>0</v>
      </c>
      <c r="O5" s="586">
        <f t="shared" si="0"/>
        <v>0</v>
      </c>
      <c r="P5" s="586">
        <f t="shared" si="0"/>
        <v>0</v>
      </c>
      <c r="Q5" s="823">
        <f>IF(F5=0,0,P5/F5)</f>
        <v>0</v>
      </c>
      <c r="R5" s="798">
        <f>SUM(R7:R27)</f>
        <v>0</v>
      </c>
      <c r="S5" s="586">
        <f>SUM(S7:S27)</f>
        <v>338256.31099999993</v>
      </c>
      <c r="T5" s="815"/>
      <c r="U5" s="586">
        <f>SUM(U7:U27)</f>
        <v>343450.05</v>
      </c>
      <c r="V5" s="586">
        <f>SUM(V7:V27)</f>
        <v>328338</v>
      </c>
    </row>
    <row r="6" spans="1:28" s="14" customFormat="1" ht="11.4" x14ac:dyDescent="0.2">
      <c r="A6" s="11" t="s">
        <v>14</v>
      </c>
      <c r="B6" s="12" t="s">
        <v>15</v>
      </c>
      <c r="C6" s="12"/>
      <c r="D6" s="12"/>
      <c r="E6" s="13">
        <v>2</v>
      </c>
      <c r="F6" s="961">
        <f t="shared" ref="F6:P6" si="1">SUM(F7:F17)</f>
        <v>259884.45</v>
      </c>
      <c r="G6" s="813">
        <f>SUM(G7:G17)</f>
        <v>218762.95</v>
      </c>
      <c r="H6" s="1081">
        <f t="shared" si="1"/>
        <v>29700</v>
      </c>
      <c r="I6" s="1082">
        <f t="shared" si="1"/>
        <v>2866.5</v>
      </c>
      <c r="J6" s="1083">
        <f t="shared" si="1"/>
        <v>180</v>
      </c>
      <c r="K6" s="1083">
        <f>SUM(K7:K17)</f>
        <v>0</v>
      </c>
      <c r="L6" s="1082">
        <f t="shared" si="1"/>
        <v>1900</v>
      </c>
      <c r="M6" s="1082">
        <f t="shared" si="1"/>
        <v>6475</v>
      </c>
      <c r="N6" s="1084">
        <f>SUM(N7:N17)</f>
        <v>0</v>
      </c>
      <c r="O6" s="961">
        <f>SUM(O7:O17)</f>
        <v>0</v>
      </c>
      <c r="P6" s="961">
        <f t="shared" si="1"/>
        <v>0</v>
      </c>
      <c r="Q6" s="1197">
        <f>IF(F6=0,0,P6/F6)</f>
        <v>0</v>
      </c>
      <c r="R6" s="961">
        <f>SUM(R7:R17)</f>
        <v>0</v>
      </c>
      <c r="S6" s="961">
        <f>SUM(S7:S17)</f>
        <v>232803.57799999998</v>
      </c>
      <c r="T6" s="824"/>
      <c r="U6" s="961">
        <v>234110.05</v>
      </c>
      <c r="V6" s="961">
        <v>212758</v>
      </c>
    </row>
    <row r="7" spans="1:28" s="40" customFormat="1" ht="11.4" x14ac:dyDescent="0.2">
      <c r="A7" s="36"/>
      <c r="B7" s="37"/>
      <c r="C7" s="37" t="s">
        <v>16</v>
      </c>
      <c r="D7" s="38" t="s">
        <v>17</v>
      </c>
      <c r="E7" s="39">
        <v>3</v>
      </c>
      <c r="F7" s="808">
        <f>SUM(G7:N7)</f>
        <v>140000</v>
      </c>
      <c r="G7" s="843">
        <v>130837</v>
      </c>
      <c r="H7" s="839">
        <v>8000</v>
      </c>
      <c r="I7" s="840">
        <v>1030</v>
      </c>
      <c r="J7" s="844">
        <v>133</v>
      </c>
      <c r="K7" s="845"/>
      <c r="L7" s="838"/>
      <c r="M7" s="838"/>
      <c r="N7" s="846"/>
      <c r="O7" s="808"/>
      <c r="P7" s="808"/>
      <c r="Q7" s="809"/>
      <c r="R7" s="810"/>
      <c r="S7" s="808">
        <v>129098.219</v>
      </c>
      <c r="T7" s="812"/>
      <c r="U7" s="808">
        <v>140243</v>
      </c>
      <c r="V7" s="808">
        <v>123767</v>
      </c>
    </row>
    <row r="8" spans="1:28" s="40" customFormat="1" ht="11.4" x14ac:dyDescent="0.2">
      <c r="A8" s="36"/>
      <c r="B8" s="37"/>
      <c r="C8" s="37"/>
      <c r="D8" s="38" t="s">
        <v>18</v>
      </c>
      <c r="E8" s="39">
        <v>4</v>
      </c>
      <c r="F8" s="808">
        <f t="shared" ref="F8:F27" si="2">SUM(G8:N8)</f>
        <v>4000</v>
      </c>
      <c r="G8" s="843">
        <v>2000</v>
      </c>
      <c r="H8" s="847">
        <v>1800</v>
      </c>
      <c r="I8" s="838">
        <v>200</v>
      </c>
      <c r="J8" s="845"/>
      <c r="K8" s="845"/>
      <c r="L8" s="838"/>
      <c r="M8" s="838"/>
      <c r="N8" s="846"/>
      <c r="O8" s="808"/>
      <c r="P8" s="808"/>
      <c r="Q8" s="809"/>
      <c r="R8" s="810"/>
      <c r="S8" s="808">
        <v>4191.5389999999998</v>
      </c>
      <c r="T8" s="812"/>
      <c r="U8" s="808">
        <v>5109</v>
      </c>
      <c r="V8" s="808">
        <v>5283</v>
      </c>
    </row>
    <row r="9" spans="1:28" s="40" customFormat="1" ht="11.4" x14ac:dyDescent="0.2">
      <c r="A9" s="36"/>
      <c r="B9" s="37"/>
      <c r="C9" s="37"/>
      <c r="D9" s="38" t="s">
        <v>19</v>
      </c>
      <c r="E9" s="39">
        <v>5</v>
      </c>
      <c r="F9" s="808">
        <f t="shared" si="2"/>
        <v>48999.45</v>
      </c>
      <c r="G9" s="843">
        <v>45792.95</v>
      </c>
      <c r="H9" s="847">
        <v>2799</v>
      </c>
      <c r="I9" s="838">
        <v>360.5</v>
      </c>
      <c r="J9" s="845">
        <v>47</v>
      </c>
      <c r="K9" s="845"/>
      <c r="L9" s="838"/>
      <c r="M9" s="838"/>
      <c r="N9" s="846"/>
      <c r="O9" s="808"/>
      <c r="P9" s="808"/>
      <c r="Q9" s="809"/>
      <c r="R9" s="810"/>
      <c r="S9" s="808">
        <v>44646.389000000003</v>
      </c>
      <c r="T9" s="812"/>
      <c r="U9" s="808">
        <v>49085.049999999996</v>
      </c>
      <c r="V9" s="808">
        <v>43150</v>
      </c>
    </row>
    <row r="10" spans="1:28" s="40" customFormat="1" ht="11.4" x14ac:dyDescent="0.2">
      <c r="A10" s="36"/>
      <c r="B10" s="37"/>
      <c r="C10" s="37"/>
      <c r="D10" s="38" t="s">
        <v>20</v>
      </c>
      <c r="E10" s="39">
        <v>6</v>
      </c>
      <c r="F10" s="808">
        <f t="shared" si="2"/>
        <v>3400</v>
      </c>
      <c r="G10" s="843">
        <v>3400</v>
      </c>
      <c r="H10" s="847">
        <v>0</v>
      </c>
      <c r="I10" s="838"/>
      <c r="J10" s="845"/>
      <c r="K10" s="845"/>
      <c r="L10" s="838"/>
      <c r="M10" s="838"/>
      <c r="N10" s="846"/>
      <c r="O10" s="808"/>
      <c r="P10" s="808"/>
      <c r="Q10" s="809"/>
      <c r="R10" s="808"/>
      <c r="S10" s="808">
        <v>2637.5929999999998</v>
      </c>
      <c r="T10" s="812"/>
      <c r="U10" s="808">
        <v>3579</v>
      </c>
      <c r="V10" s="808">
        <v>3184</v>
      </c>
    </row>
    <row r="11" spans="1:28" s="40" customFormat="1" ht="11.4" x14ac:dyDescent="0.2">
      <c r="A11" s="36"/>
      <c r="B11" s="37"/>
      <c r="C11" s="37"/>
      <c r="D11" s="38" t="s">
        <v>21</v>
      </c>
      <c r="E11" s="39">
        <v>7</v>
      </c>
      <c r="F11" s="808">
        <f t="shared" si="2"/>
        <v>1700</v>
      </c>
      <c r="G11" s="843">
        <v>700</v>
      </c>
      <c r="H11" s="847">
        <v>1000</v>
      </c>
      <c r="I11" s="838"/>
      <c r="J11" s="845"/>
      <c r="K11" s="845"/>
      <c r="L11" s="838"/>
      <c r="M11" s="838"/>
      <c r="N11" s="846"/>
      <c r="O11" s="808"/>
      <c r="P11" s="808"/>
      <c r="Q11" s="809"/>
      <c r="R11" s="808"/>
      <c r="S11" s="808">
        <v>349.78100000000001</v>
      </c>
      <c r="T11" s="812"/>
      <c r="U11" s="808">
        <v>800</v>
      </c>
      <c r="V11" s="808">
        <v>940</v>
      </c>
    </row>
    <row r="12" spans="1:28" s="40" customFormat="1" ht="11.4" x14ac:dyDescent="0.2">
      <c r="A12" s="36"/>
      <c r="B12" s="37"/>
      <c r="C12" s="37"/>
      <c r="D12" s="38" t="s">
        <v>22</v>
      </c>
      <c r="E12" s="39">
        <v>8</v>
      </c>
      <c r="F12" s="808">
        <f t="shared" si="2"/>
        <v>6175</v>
      </c>
      <c r="G12" s="843">
        <v>3500</v>
      </c>
      <c r="H12" s="847">
        <v>2500</v>
      </c>
      <c r="I12" s="838">
        <v>175</v>
      </c>
      <c r="J12" s="845"/>
      <c r="K12" s="845"/>
      <c r="L12" s="838"/>
      <c r="M12" s="838"/>
      <c r="N12" s="846"/>
      <c r="O12" s="808"/>
      <c r="P12" s="808"/>
      <c r="Q12" s="809"/>
      <c r="R12" s="808"/>
      <c r="S12" s="808">
        <v>4331.5349999999999</v>
      </c>
      <c r="T12" s="812"/>
      <c r="U12" s="808">
        <v>4776</v>
      </c>
      <c r="V12" s="808">
        <v>4998</v>
      </c>
    </row>
    <row r="13" spans="1:28" s="40" customFormat="1" ht="11.4" x14ac:dyDescent="0.2">
      <c r="A13" s="36"/>
      <c r="B13" s="37"/>
      <c r="C13" s="37"/>
      <c r="D13" s="38" t="s">
        <v>23</v>
      </c>
      <c r="E13" s="39">
        <v>9</v>
      </c>
      <c r="F13" s="808">
        <f t="shared" si="2"/>
        <v>7178</v>
      </c>
      <c r="G13" s="843">
        <v>5000</v>
      </c>
      <c r="H13" s="847">
        <v>1500</v>
      </c>
      <c r="I13" s="838">
        <v>678</v>
      </c>
      <c r="J13" s="845"/>
      <c r="K13" s="845"/>
      <c r="L13" s="838"/>
      <c r="M13" s="838"/>
      <c r="N13" s="846"/>
      <c r="O13" s="808"/>
      <c r="P13" s="808"/>
      <c r="Q13" s="809"/>
      <c r="R13" s="808"/>
      <c r="S13" s="808">
        <v>4903.6109999999999</v>
      </c>
      <c r="T13" s="812"/>
      <c r="U13" s="808">
        <v>5700</v>
      </c>
      <c r="V13" s="808">
        <v>5904</v>
      </c>
    </row>
    <row r="14" spans="1:28" s="40" customFormat="1" ht="11.4" x14ac:dyDescent="0.2">
      <c r="A14" s="36"/>
      <c r="B14" s="37"/>
      <c r="C14" s="37"/>
      <c r="D14" s="38" t="s">
        <v>24</v>
      </c>
      <c r="E14" s="39">
        <v>10</v>
      </c>
      <c r="F14" s="808">
        <f t="shared" si="2"/>
        <v>450</v>
      </c>
      <c r="G14" s="843">
        <v>100</v>
      </c>
      <c r="H14" s="847">
        <v>150</v>
      </c>
      <c r="I14" s="838">
        <v>200</v>
      </c>
      <c r="J14" s="845"/>
      <c r="K14" s="845"/>
      <c r="L14" s="838"/>
      <c r="M14" s="838"/>
      <c r="N14" s="846"/>
      <c r="O14" s="808"/>
      <c r="P14" s="808"/>
      <c r="Q14" s="809"/>
      <c r="R14" s="808"/>
      <c r="S14" s="808">
        <v>423.69900000000001</v>
      </c>
      <c r="T14" s="812"/>
      <c r="U14" s="808">
        <v>1900</v>
      </c>
      <c r="V14" s="808">
        <v>2199</v>
      </c>
    </row>
    <row r="15" spans="1:28" s="40" customFormat="1" ht="11.4" x14ac:dyDescent="0.2">
      <c r="A15" s="36"/>
      <c r="B15" s="37"/>
      <c r="C15" s="37"/>
      <c r="D15" s="38" t="s">
        <v>25</v>
      </c>
      <c r="E15" s="39">
        <v>11</v>
      </c>
      <c r="F15" s="808">
        <f t="shared" si="2"/>
        <v>10231</v>
      </c>
      <c r="G15" s="843">
        <v>10231</v>
      </c>
      <c r="H15" s="847"/>
      <c r="I15" s="838"/>
      <c r="J15" s="845"/>
      <c r="K15" s="845"/>
      <c r="L15" s="838"/>
      <c r="M15" s="838"/>
      <c r="N15" s="846"/>
      <c r="O15" s="808"/>
      <c r="P15" s="808"/>
      <c r="Q15" s="809"/>
      <c r="R15" s="810"/>
      <c r="S15" s="808">
        <v>10231.025</v>
      </c>
      <c r="T15" s="812"/>
      <c r="U15" s="808">
        <v>10232</v>
      </c>
      <c r="V15" s="808">
        <v>10232</v>
      </c>
      <c r="W15" s="302"/>
      <c r="X15" s="302"/>
      <c r="Y15" s="302"/>
      <c r="Z15" s="302"/>
      <c r="AA15" s="302"/>
      <c r="AB15" s="302"/>
    </row>
    <row r="16" spans="1:28" s="40" customFormat="1" ht="11.4" x14ac:dyDescent="0.2">
      <c r="A16" s="36"/>
      <c r="B16" s="37"/>
      <c r="C16" s="37"/>
      <c r="D16" s="38" t="s">
        <v>26</v>
      </c>
      <c r="E16" s="39">
        <v>12</v>
      </c>
      <c r="F16" s="808">
        <f t="shared" si="2"/>
        <v>8000</v>
      </c>
      <c r="G16" s="843">
        <v>270</v>
      </c>
      <c r="H16" s="847">
        <v>1175</v>
      </c>
      <c r="I16" s="838">
        <v>80</v>
      </c>
      <c r="J16" s="845"/>
      <c r="K16" s="845"/>
      <c r="L16" s="838"/>
      <c r="M16" s="838">
        <v>6475</v>
      </c>
      <c r="N16" s="846"/>
      <c r="O16" s="808"/>
      <c r="P16" s="808"/>
      <c r="Q16" s="809"/>
      <c r="R16" s="808"/>
      <c r="S16" s="808">
        <v>6526.2389999999996</v>
      </c>
      <c r="T16" s="812"/>
      <c r="U16" s="808">
        <v>7006</v>
      </c>
      <c r="V16" s="808">
        <v>6337</v>
      </c>
      <c r="W16" s="302"/>
      <c r="X16" s="302"/>
      <c r="Y16" s="302"/>
      <c r="Z16" s="302"/>
      <c r="AA16" s="302"/>
      <c r="AB16" s="302"/>
    </row>
    <row r="17" spans="1:28" s="40" customFormat="1" ht="11.4" x14ac:dyDescent="0.2">
      <c r="A17" s="36"/>
      <c r="B17" s="37"/>
      <c r="C17" s="37"/>
      <c r="D17" s="37" t="s">
        <v>27</v>
      </c>
      <c r="E17" s="660">
        <v>13</v>
      </c>
      <c r="F17" s="908">
        <f t="shared" si="2"/>
        <v>29751</v>
      </c>
      <c r="G17" s="906">
        <v>16932</v>
      </c>
      <c r="H17" s="923">
        <v>10776</v>
      </c>
      <c r="I17" s="924">
        <v>143</v>
      </c>
      <c r="J17" s="925"/>
      <c r="K17" s="925"/>
      <c r="L17" s="924">
        <v>1900</v>
      </c>
      <c r="M17" s="924"/>
      <c r="N17" s="926"/>
      <c r="O17" s="908"/>
      <c r="P17" s="908"/>
      <c r="Q17" s="907"/>
      <c r="R17" s="908"/>
      <c r="S17" s="908">
        <v>25463.948</v>
      </c>
      <c r="T17" s="812"/>
      <c r="U17" s="811">
        <v>5680</v>
      </c>
      <c r="V17" s="811">
        <v>6764</v>
      </c>
      <c r="W17" s="302"/>
      <c r="X17" s="302"/>
      <c r="Y17" s="302"/>
      <c r="Z17" s="302"/>
      <c r="AA17" s="302"/>
      <c r="AB17" s="302"/>
    </row>
    <row r="18" spans="1:28" s="14" customFormat="1" ht="11.4" x14ac:dyDescent="0.2">
      <c r="A18" s="11"/>
      <c r="B18" s="671" t="s">
        <v>28</v>
      </c>
      <c r="C18" s="671"/>
      <c r="D18" s="671"/>
      <c r="E18" s="672">
        <v>14</v>
      </c>
      <c r="F18" s="814">
        <f t="shared" si="2"/>
        <v>15000</v>
      </c>
      <c r="G18" s="818">
        <v>15000</v>
      </c>
      <c r="H18" s="858"/>
      <c r="I18" s="859"/>
      <c r="J18" s="860"/>
      <c r="K18" s="860"/>
      <c r="L18" s="859"/>
      <c r="M18" s="859"/>
      <c r="N18" s="861"/>
      <c r="O18" s="683"/>
      <c r="P18" s="683"/>
      <c r="Q18" s="819"/>
      <c r="R18" s="683"/>
      <c r="S18" s="683">
        <v>16233.75</v>
      </c>
      <c r="T18" s="824"/>
      <c r="U18" s="683">
        <v>15000</v>
      </c>
      <c r="V18" s="683">
        <v>16335</v>
      </c>
      <c r="W18" s="302"/>
      <c r="X18" s="302"/>
      <c r="Y18" s="302"/>
      <c r="Z18" s="302"/>
      <c r="AA18" s="302"/>
      <c r="AB18" s="302"/>
    </row>
    <row r="19" spans="1:28" s="14" customFormat="1" ht="11.4" x14ac:dyDescent="0.2">
      <c r="A19" s="11"/>
      <c r="B19" s="18" t="s">
        <v>30</v>
      </c>
      <c r="C19" s="16"/>
      <c r="D19" s="16"/>
      <c r="E19" s="17">
        <v>15</v>
      </c>
      <c r="F19" s="814">
        <f t="shared" si="2"/>
        <v>400</v>
      </c>
      <c r="G19" s="849">
        <v>400</v>
      </c>
      <c r="H19" s="855"/>
      <c r="I19" s="841"/>
      <c r="J19" s="853"/>
      <c r="K19" s="853"/>
      <c r="L19" s="841"/>
      <c r="M19" s="841"/>
      <c r="N19" s="854"/>
      <c r="O19" s="814"/>
      <c r="P19" s="814"/>
      <c r="Q19" s="816"/>
      <c r="R19" s="814"/>
      <c r="S19" s="814">
        <v>466.101</v>
      </c>
      <c r="T19" s="824"/>
      <c r="U19" s="814">
        <v>200</v>
      </c>
      <c r="V19" s="814">
        <v>294</v>
      </c>
      <c r="W19" s="302"/>
      <c r="X19" s="302"/>
      <c r="Y19" s="302"/>
      <c r="Z19" s="302"/>
      <c r="AA19" s="302"/>
      <c r="AB19" s="302"/>
    </row>
    <row r="20" spans="1:28" s="14" customFormat="1" ht="11.4" x14ac:dyDescent="0.2">
      <c r="A20" s="11"/>
      <c r="B20" s="19" t="s">
        <v>32</v>
      </c>
      <c r="C20" s="20"/>
      <c r="D20" s="20"/>
      <c r="E20" s="21">
        <v>16</v>
      </c>
      <c r="F20" s="814">
        <f t="shared" si="2"/>
        <v>3455.422</v>
      </c>
      <c r="G20" s="849">
        <v>3455.422</v>
      </c>
      <c r="H20" s="855"/>
      <c r="I20" s="841"/>
      <c r="J20" s="853"/>
      <c r="K20" s="853"/>
      <c r="L20" s="841"/>
      <c r="M20" s="841"/>
      <c r="N20" s="854"/>
      <c r="O20" s="814"/>
      <c r="P20" s="814"/>
      <c r="Q20" s="816"/>
      <c r="R20" s="814"/>
      <c r="S20" s="814">
        <v>5967.7349999999997</v>
      </c>
      <c r="T20" s="824"/>
      <c r="U20" s="814">
        <v>3826</v>
      </c>
      <c r="V20" s="814">
        <v>6688</v>
      </c>
      <c r="W20" s="302"/>
      <c r="X20" s="302"/>
      <c r="Y20" s="302"/>
      <c r="Z20" s="302"/>
      <c r="AA20" s="302"/>
      <c r="AB20" s="302"/>
    </row>
    <row r="21" spans="1:28" s="14" customFormat="1" ht="11.4" x14ac:dyDescent="0.2">
      <c r="A21" s="11"/>
      <c r="B21" s="19" t="s">
        <v>36</v>
      </c>
      <c r="C21" s="19"/>
      <c r="D21" s="19"/>
      <c r="E21" s="21">
        <v>17</v>
      </c>
      <c r="F21" s="814">
        <f t="shared" si="2"/>
        <v>0</v>
      </c>
      <c r="G21" s="849">
        <v>0</v>
      </c>
      <c r="H21" s="855"/>
      <c r="I21" s="841"/>
      <c r="J21" s="853"/>
      <c r="K21" s="853"/>
      <c r="L21" s="841"/>
      <c r="M21" s="841"/>
      <c r="N21" s="854"/>
      <c r="O21" s="814"/>
      <c r="P21" s="814"/>
      <c r="Q21" s="816"/>
      <c r="R21" s="814"/>
      <c r="S21" s="814">
        <v>0</v>
      </c>
      <c r="T21" s="824"/>
      <c r="U21" s="814">
        <v>0</v>
      </c>
      <c r="V21" s="814">
        <v>0</v>
      </c>
      <c r="W21" s="302"/>
      <c r="X21" s="302"/>
      <c r="Y21" s="302"/>
      <c r="Z21" s="302"/>
      <c r="AA21" s="302"/>
      <c r="AB21" s="302"/>
    </row>
    <row r="22" spans="1:28" s="328" customFormat="1" ht="11.4" x14ac:dyDescent="0.2">
      <c r="A22" s="317"/>
      <c r="B22" s="318" t="s">
        <v>171</v>
      </c>
      <c r="C22" s="318"/>
      <c r="D22" s="318"/>
      <c r="E22" s="319">
        <v>18</v>
      </c>
      <c r="F22" s="1124">
        <f t="shared" si="2"/>
        <v>2523</v>
      </c>
      <c r="G22" s="862">
        <v>2523</v>
      </c>
      <c r="H22" s="863"/>
      <c r="I22" s="864"/>
      <c r="J22" s="865"/>
      <c r="K22" s="865"/>
      <c r="L22" s="864"/>
      <c r="M22" s="864"/>
      <c r="N22" s="866"/>
      <c r="O22" s="821"/>
      <c r="P22" s="821"/>
      <c r="Q22" s="820"/>
      <c r="R22" s="821"/>
      <c r="S22" s="814">
        <v>1966.28</v>
      </c>
      <c r="T22" s="824"/>
      <c r="U22" s="821">
        <v>8754</v>
      </c>
      <c r="V22" s="821">
        <v>7795</v>
      </c>
      <c r="W22" s="302"/>
      <c r="X22" s="302"/>
      <c r="Y22" s="302"/>
      <c r="Z22" s="302"/>
      <c r="AA22" s="302"/>
      <c r="AB22" s="302"/>
    </row>
    <row r="23" spans="1:28" s="14" customFormat="1" ht="11.4" x14ac:dyDescent="0.2">
      <c r="A23" s="11"/>
      <c r="B23" s="19" t="s">
        <v>40</v>
      </c>
      <c r="C23" s="19"/>
      <c r="D23" s="19"/>
      <c r="E23" s="21">
        <v>19</v>
      </c>
      <c r="F23" s="814">
        <f t="shared" si="2"/>
        <v>1869</v>
      </c>
      <c r="G23" s="867">
        <v>1693</v>
      </c>
      <c r="H23" s="850"/>
      <c r="I23" s="851">
        <v>176</v>
      </c>
      <c r="J23" s="852"/>
      <c r="K23" s="852"/>
      <c r="L23" s="851"/>
      <c r="M23" s="851"/>
      <c r="N23" s="868"/>
      <c r="O23" s="814"/>
      <c r="P23" s="814"/>
      <c r="Q23" s="816"/>
      <c r="R23" s="814"/>
      <c r="S23" s="814">
        <v>3708.0169999999998</v>
      </c>
      <c r="T23" s="824"/>
      <c r="U23" s="814">
        <v>1949</v>
      </c>
      <c r="V23" s="814">
        <v>5210</v>
      </c>
      <c r="W23" s="302"/>
      <c r="X23" s="302"/>
      <c r="Y23" s="302"/>
      <c r="Z23" s="302"/>
      <c r="AA23" s="302"/>
      <c r="AB23" s="302"/>
    </row>
    <row r="24" spans="1:28" s="14" customFormat="1" ht="11.4" x14ac:dyDescent="0.2">
      <c r="A24" s="11"/>
      <c r="B24" s="19" t="s">
        <v>43</v>
      </c>
      <c r="C24" s="19"/>
      <c r="D24" s="19"/>
      <c r="E24" s="21">
        <v>20</v>
      </c>
      <c r="F24" s="814">
        <f t="shared" si="2"/>
        <v>58452</v>
      </c>
      <c r="G24" s="849">
        <v>57266</v>
      </c>
      <c r="H24" s="855"/>
      <c r="I24" s="841">
        <v>1186</v>
      </c>
      <c r="J24" s="853"/>
      <c r="K24" s="853"/>
      <c r="L24" s="841"/>
      <c r="M24" s="841"/>
      <c r="N24" s="854"/>
      <c r="O24" s="814"/>
      <c r="P24" s="814"/>
      <c r="Q24" s="816"/>
      <c r="R24" s="814"/>
      <c r="S24" s="814">
        <v>52501.209000000003</v>
      </c>
      <c r="T24" s="824"/>
      <c r="U24" s="814">
        <v>57410</v>
      </c>
      <c r="V24" s="814">
        <v>59279</v>
      </c>
      <c r="W24" s="302"/>
      <c r="X24" s="302"/>
      <c r="Y24" s="302"/>
      <c r="Z24" s="302"/>
      <c r="AA24" s="302"/>
      <c r="AB24" s="302"/>
    </row>
    <row r="25" spans="1:28" s="328" customFormat="1" ht="11.4" x14ac:dyDescent="0.2">
      <c r="A25" s="317"/>
      <c r="B25" s="318" t="s">
        <v>147</v>
      </c>
      <c r="C25" s="318"/>
      <c r="D25" s="318"/>
      <c r="E25" s="319">
        <v>21</v>
      </c>
      <c r="F25" s="1124">
        <f t="shared" si="2"/>
        <v>25021</v>
      </c>
      <c r="G25" s="862">
        <v>14348</v>
      </c>
      <c r="H25" s="863"/>
      <c r="I25" s="864">
        <v>10673</v>
      </c>
      <c r="J25" s="865"/>
      <c r="K25" s="865"/>
      <c r="L25" s="864"/>
      <c r="M25" s="864"/>
      <c r="N25" s="866"/>
      <c r="O25" s="821"/>
      <c r="P25" s="821"/>
      <c r="Q25" s="820"/>
      <c r="R25" s="821"/>
      <c r="S25" s="814">
        <v>17647.167000000001</v>
      </c>
      <c r="T25" s="824"/>
      <c r="U25" s="821">
        <v>14416</v>
      </c>
      <c r="V25" s="821">
        <v>13456</v>
      </c>
    </row>
    <row r="26" spans="1:28" s="14" customFormat="1" ht="11.4" x14ac:dyDescent="0.2">
      <c r="A26" s="11"/>
      <c r="B26" s="19" t="s">
        <v>44</v>
      </c>
      <c r="C26" s="19"/>
      <c r="D26" s="19"/>
      <c r="E26" s="21">
        <v>22</v>
      </c>
      <c r="F26" s="814">
        <f t="shared" si="2"/>
        <v>5782</v>
      </c>
      <c r="G26" s="867">
        <v>5631</v>
      </c>
      <c r="H26" s="850"/>
      <c r="I26" s="851">
        <v>151</v>
      </c>
      <c r="J26" s="852"/>
      <c r="K26" s="852"/>
      <c r="L26" s="851"/>
      <c r="M26" s="851"/>
      <c r="N26" s="868"/>
      <c r="O26" s="814"/>
      <c r="P26" s="814"/>
      <c r="Q26" s="816"/>
      <c r="R26" s="814"/>
      <c r="S26" s="814">
        <v>5736.7579999999998</v>
      </c>
      <c r="T26" s="824"/>
      <c r="U26" s="814">
        <v>5600</v>
      </c>
      <c r="V26" s="814">
        <v>4570</v>
      </c>
      <c r="W26" s="302"/>
      <c r="X26" s="302"/>
      <c r="Y26" s="302"/>
      <c r="Z26" s="302"/>
      <c r="AA26" s="302"/>
      <c r="AB26" s="302"/>
    </row>
    <row r="27" spans="1:28" s="14" customFormat="1" ht="12" thickBot="1" x14ac:dyDescent="0.25">
      <c r="A27" s="11"/>
      <c r="B27" s="18" t="s">
        <v>46</v>
      </c>
      <c r="C27" s="18"/>
      <c r="D27" s="18"/>
      <c r="E27" s="17">
        <v>23</v>
      </c>
      <c r="F27" s="814">
        <f t="shared" si="2"/>
        <v>1425</v>
      </c>
      <c r="G27" s="817">
        <v>1425</v>
      </c>
      <c r="H27" s="856"/>
      <c r="I27" s="842"/>
      <c r="J27" s="857"/>
      <c r="K27" s="857"/>
      <c r="L27" s="842"/>
      <c r="M27" s="842"/>
      <c r="N27" s="710"/>
      <c r="O27" s="814"/>
      <c r="P27" s="1099"/>
      <c r="Q27" s="1100"/>
      <c r="R27" s="1092"/>
      <c r="S27" s="814">
        <v>1225.7159999999999</v>
      </c>
      <c r="T27" s="824"/>
      <c r="U27" s="814">
        <v>2185</v>
      </c>
      <c r="V27" s="814">
        <v>1953</v>
      </c>
      <c r="W27" s="302"/>
      <c r="X27" s="302"/>
      <c r="Y27" s="302"/>
      <c r="Z27" s="302"/>
      <c r="AA27" s="302"/>
      <c r="AB27" s="302"/>
    </row>
    <row r="28" spans="1:28" ht="13.8" thickBot="1" x14ac:dyDescent="0.3">
      <c r="A28" s="22" t="s">
        <v>173</v>
      </c>
      <c r="B28" s="23"/>
      <c r="C28" s="23"/>
      <c r="D28" s="23"/>
      <c r="E28" s="10">
        <v>24</v>
      </c>
      <c r="F28" s="586">
        <f>SUM(F29:F43)</f>
        <v>376648.022</v>
      </c>
      <c r="G28" s="794">
        <f t="shared" ref="G28:M28" si="3">SUM(G29:G43)</f>
        <v>323340.42200000002</v>
      </c>
      <c r="H28" s="796">
        <f t="shared" si="3"/>
        <v>29700</v>
      </c>
      <c r="I28" s="797">
        <f t="shared" si="3"/>
        <v>15052.6</v>
      </c>
      <c r="J28" s="822">
        <f t="shared" si="3"/>
        <v>180</v>
      </c>
      <c r="K28" s="822">
        <f t="shared" si="3"/>
        <v>0</v>
      </c>
      <c r="L28" s="797">
        <f t="shared" si="3"/>
        <v>1900</v>
      </c>
      <c r="M28" s="797">
        <f t="shared" si="3"/>
        <v>6475</v>
      </c>
      <c r="N28" s="795">
        <f>SUM(N29:N43)</f>
        <v>0</v>
      </c>
      <c r="O28" s="586">
        <f>SUM(O29:O43)</f>
        <v>0</v>
      </c>
      <c r="P28" s="586">
        <f>SUM(P29:P43)</f>
        <v>0</v>
      </c>
      <c r="Q28" s="823">
        <f>IF(F28=0,0,P28/F28)</f>
        <v>0</v>
      </c>
      <c r="R28" s="798">
        <f>SUM(R29:R43)</f>
        <v>0</v>
      </c>
      <c r="S28" s="586">
        <f>SUM(S29:S43)</f>
        <v>340315.66299999988</v>
      </c>
      <c r="T28" s="815"/>
      <c r="U28" s="586">
        <f>SUM(U29:U43)</f>
        <v>344250</v>
      </c>
      <c r="V28" s="586">
        <f>SUM(V29:V43)</f>
        <v>329960</v>
      </c>
      <c r="W28" s="302"/>
      <c r="X28" s="302"/>
      <c r="Y28" s="302"/>
      <c r="Z28" s="302"/>
      <c r="AA28" s="302"/>
      <c r="AB28" s="302"/>
    </row>
    <row r="29" spans="1:28" s="14" customFormat="1" ht="11.4" x14ac:dyDescent="0.2">
      <c r="A29" s="11" t="s">
        <v>14</v>
      </c>
      <c r="B29" s="16" t="s">
        <v>49</v>
      </c>
      <c r="C29" s="16"/>
      <c r="D29" s="16"/>
      <c r="E29" s="17">
        <v>25</v>
      </c>
      <c r="F29" s="814">
        <f>SUM(G29:N29)</f>
        <v>139943</v>
      </c>
      <c r="G29" s="813">
        <v>139943</v>
      </c>
      <c r="H29" s="1081"/>
      <c r="I29" s="1082"/>
      <c r="J29" s="1083"/>
      <c r="K29" s="1083"/>
      <c r="L29" s="1082"/>
      <c r="M29" s="1082"/>
      <c r="N29" s="1084"/>
      <c r="O29" s="961"/>
      <c r="P29" s="961"/>
      <c r="Q29" s="816"/>
      <c r="R29" s="814"/>
      <c r="S29" s="814">
        <v>133484.215</v>
      </c>
      <c r="T29" s="824"/>
      <c r="U29" s="814">
        <v>133218</v>
      </c>
      <c r="V29" s="814">
        <v>126934</v>
      </c>
      <c r="W29" s="302"/>
      <c r="X29" s="302"/>
      <c r="Y29" s="302"/>
      <c r="Z29" s="302"/>
      <c r="AA29" s="302"/>
      <c r="AB29" s="302"/>
    </row>
    <row r="30" spans="1:28" s="14" customFormat="1" ht="11.4" x14ac:dyDescent="0.2">
      <c r="A30" s="11"/>
      <c r="B30" s="18" t="s">
        <v>28</v>
      </c>
      <c r="C30" s="18"/>
      <c r="D30" s="18"/>
      <c r="E30" s="17">
        <v>26</v>
      </c>
      <c r="F30" s="814">
        <f t="shared" ref="F30:F43" si="4">SUM(G30:N30)</f>
        <v>15000</v>
      </c>
      <c r="G30" s="867">
        <v>15000</v>
      </c>
      <c r="H30" s="850"/>
      <c r="I30" s="851"/>
      <c r="J30" s="852"/>
      <c r="K30" s="852"/>
      <c r="L30" s="851"/>
      <c r="M30" s="851"/>
      <c r="N30" s="868"/>
      <c r="O30" s="609"/>
      <c r="P30" s="609"/>
      <c r="Q30" s="816"/>
      <c r="R30" s="814"/>
      <c r="S30" s="814">
        <v>16233.75</v>
      </c>
      <c r="T30" s="824"/>
      <c r="U30" s="814">
        <v>15000</v>
      </c>
      <c r="V30" s="814">
        <v>16335</v>
      </c>
      <c r="W30" s="302"/>
      <c r="X30" s="302"/>
      <c r="Y30" s="302"/>
      <c r="Z30" s="302"/>
      <c r="AA30" s="302"/>
      <c r="AB30" s="302"/>
    </row>
    <row r="31" spans="1:28" s="14" customFormat="1" ht="11.4" x14ac:dyDescent="0.2">
      <c r="A31" s="11"/>
      <c r="B31" s="18" t="s">
        <v>30</v>
      </c>
      <c r="C31" s="18"/>
      <c r="D31" s="18"/>
      <c r="E31" s="17">
        <v>27</v>
      </c>
      <c r="F31" s="814">
        <f t="shared" si="4"/>
        <v>400</v>
      </c>
      <c r="G31" s="867">
        <v>400</v>
      </c>
      <c r="H31" s="850"/>
      <c r="I31" s="851"/>
      <c r="J31" s="852"/>
      <c r="K31" s="852"/>
      <c r="L31" s="851"/>
      <c r="M31" s="851"/>
      <c r="N31" s="868"/>
      <c r="O31" s="609"/>
      <c r="P31" s="609"/>
      <c r="Q31" s="816"/>
      <c r="R31" s="814"/>
      <c r="S31" s="814">
        <v>466.101</v>
      </c>
      <c r="T31" s="824"/>
      <c r="U31" s="814">
        <v>200</v>
      </c>
      <c r="V31" s="814">
        <v>294</v>
      </c>
      <c r="W31" s="302"/>
      <c r="X31" s="302"/>
      <c r="Y31" s="302"/>
      <c r="Z31" s="302"/>
      <c r="AA31" s="302"/>
      <c r="AB31" s="302"/>
    </row>
    <row r="32" spans="1:28" s="14" customFormat="1" ht="11.4" x14ac:dyDescent="0.2">
      <c r="A32" s="11"/>
      <c r="B32" s="19" t="s">
        <v>32</v>
      </c>
      <c r="C32" s="20"/>
      <c r="D32" s="20"/>
      <c r="E32" s="21">
        <v>28</v>
      </c>
      <c r="F32" s="814">
        <f t="shared" si="4"/>
        <v>3455.422</v>
      </c>
      <c r="G32" s="867">
        <v>3455.422</v>
      </c>
      <c r="H32" s="850"/>
      <c r="I32" s="851"/>
      <c r="J32" s="852"/>
      <c r="K32" s="852"/>
      <c r="L32" s="851"/>
      <c r="M32" s="851"/>
      <c r="N32" s="868"/>
      <c r="O32" s="609"/>
      <c r="P32" s="609"/>
      <c r="Q32" s="816"/>
      <c r="R32" s="814"/>
      <c r="S32" s="814">
        <v>5967.7349999999997</v>
      </c>
      <c r="T32" s="824"/>
      <c r="U32" s="814">
        <v>3826</v>
      </c>
      <c r="V32" s="814">
        <v>6688</v>
      </c>
      <c r="W32" s="302"/>
      <c r="X32" s="302"/>
      <c r="Y32" s="302"/>
      <c r="Z32" s="302"/>
      <c r="AA32" s="302"/>
      <c r="AB32" s="302"/>
    </row>
    <row r="33" spans="1:28" s="14" customFormat="1" ht="11.4" x14ac:dyDescent="0.2">
      <c r="A33" s="11"/>
      <c r="B33" s="19" t="s">
        <v>51</v>
      </c>
      <c r="C33" s="19"/>
      <c r="D33" s="19"/>
      <c r="E33" s="21">
        <v>29</v>
      </c>
      <c r="F33" s="814">
        <f t="shared" si="4"/>
        <v>0</v>
      </c>
      <c r="G33" s="867">
        <v>0</v>
      </c>
      <c r="H33" s="850"/>
      <c r="I33" s="851"/>
      <c r="J33" s="852"/>
      <c r="K33" s="852"/>
      <c r="L33" s="851"/>
      <c r="M33" s="851"/>
      <c r="N33" s="868"/>
      <c r="O33" s="609"/>
      <c r="P33" s="609"/>
      <c r="Q33" s="816"/>
      <c r="R33" s="814"/>
      <c r="S33" s="814">
        <v>0</v>
      </c>
      <c r="T33" s="824"/>
      <c r="U33" s="814">
        <v>0</v>
      </c>
      <c r="V33" s="814">
        <v>0</v>
      </c>
      <c r="W33" s="302"/>
      <c r="X33" s="302"/>
      <c r="Y33" s="302"/>
      <c r="Z33" s="302"/>
      <c r="AA33" s="302"/>
      <c r="AB33" s="302"/>
    </row>
    <row r="34" spans="1:28" s="14" customFormat="1" ht="11.4" x14ac:dyDescent="0.2">
      <c r="A34" s="11"/>
      <c r="B34" s="19" t="s">
        <v>36</v>
      </c>
      <c r="C34" s="19"/>
      <c r="D34" s="19"/>
      <c r="E34" s="21">
        <v>30</v>
      </c>
      <c r="F34" s="814">
        <f t="shared" si="4"/>
        <v>0</v>
      </c>
      <c r="G34" s="867">
        <v>0</v>
      </c>
      <c r="H34" s="850"/>
      <c r="I34" s="851"/>
      <c r="J34" s="852"/>
      <c r="K34" s="852"/>
      <c r="L34" s="851"/>
      <c r="M34" s="851"/>
      <c r="N34" s="868"/>
      <c r="O34" s="609"/>
      <c r="P34" s="609"/>
      <c r="Q34" s="816"/>
      <c r="R34" s="814"/>
      <c r="S34" s="814">
        <v>0</v>
      </c>
      <c r="T34" s="824"/>
      <c r="U34" s="814">
        <v>0</v>
      </c>
      <c r="V34" s="814">
        <v>0</v>
      </c>
      <c r="W34" s="302"/>
      <c r="X34" s="302"/>
      <c r="Y34" s="302"/>
      <c r="Z34" s="302"/>
      <c r="AA34" s="302"/>
      <c r="AB34" s="302"/>
    </row>
    <row r="35" spans="1:28" s="328" customFormat="1" ht="11.4" x14ac:dyDescent="0.2">
      <c r="A35" s="317"/>
      <c r="B35" s="318" t="s">
        <v>171</v>
      </c>
      <c r="C35" s="318"/>
      <c r="D35" s="318"/>
      <c r="E35" s="319">
        <v>31</v>
      </c>
      <c r="F35" s="814">
        <f t="shared" si="4"/>
        <v>2523</v>
      </c>
      <c r="G35" s="862">
        <v>2523</v>
      </c>
      <c r="H35" s="869"/>
      <c r="I35" s="870"/>
      <c r="J35" s="871"/>
      <c r="K35" s="871"/>
      <c r="L35" s="870"/>
      <c r="M35" s="870"/>
      <c r="N35" s="872"/>
      <c r="O35" s="873"/>
      <c r="P35" s="873"/>
      <c r="Q35" s="820"/>
      <c r="R35" s="821"/>
      <c r="S35" s="814">
        <v>1966.28</v>
      </c>
      <c r="T35" s="824"/>
      <c r="U35" s="821">
        <v>8754</v>
      </c>
      <c r="V35" s="814">
        <v>7795</v>
      </c>
      <c r="W35" s="302"/>
      <c r="X35" s="302"/>
      <c r="Y35" s="302"/>
      <c r="Z35" s="302"/>
      <c r="AA35" s="302"/>
      <c r="AB35" s="302"/>
    </row>
    <row r="36" spans="1:28" s="14" customFormat="1" ht="11.4" x14ac:dyDescent="0.2">
      <c r="A36" s="11"/>
      <c r="B36" s="19" t="s">
        <v>53</v>
      </c>
      <c r="C36" s="19"/>
      <c r="D36" s="19"/>
      <c r="E36" s="21">
        <v>32</v>
      </c>
      <c r="F36" s="814">
        <f t="shared" si="4"/>
        <v>1869</v>
      </c>
      <c r="G36" s="867">
        <v>1693</v>
      </c>
      <c r="H36" s="850"/>
      <c r="I36" s="851">
        <v>176</v>
      </c>
      <c r="J36" s="852"/>
      <c r="K36" s="852"/>
      <c r="L36" s="851"/>
      <c r="M36" s="851"/>
      <c r="N36" s="868"/>
      <c r="O36" s="609"/>
      <c r="P36" s="609"/>
      <c r="Q36" s="816"/>
      <c r="R36" s="814"/>
      <c r="S36" s="814">
        <v>3708.0169999999998</v>
      </c>
      <c r="T36" s="824"/>
      <c r="U36" s="814">
        <v>1949</v>
      </c>
      <c r="V36" s="814">
        <v>5210</v>
      </c>
      <c r="W36" s="302"/>
      <c r="X36" s="302"/>
      <c r="Y36" s="302"/>
      <c r="Z36" s="302"/>
      <c r="AA36" s="302"/>
      <c r="AB36" s="302"/>
    </row>
    <row r="37" spans="1:28" s="14" customFormat="1" ht="11.4" x14ac:dyDescent="0.2">
      <c r="A37" s="11"/>
      <c r="B37" s="19" t="s">
        <v>128</v>
      </c>
      <c r="C37" s="19"/>
      <c r="D37" s="19"/>
      <c r="E37" s="21">
        <v>33</v>
      </c>
      <c r="F37" s="814">
        <f t="shared" si="4"/>
        <v>64296</v>
      </c>
      <c r="G37" s="867">
        <v>61581</v>
      </c>
      <c r="H37" s="850"/>
      <c r="I37" s="851">
        <v>2715</v>
      </c>
      <c r="J37" s="852"/>
      <c r="K37" s="852"/>
      <c r="L37" s="851"/>
      <c r="M37" s="851"/>
      <c r="N37" s="868"/>
      <c r="O37" s="609"/>
      <c r="P37" s="609"/>
      <c r="Q37" s="816"/>
      <c r="R37" s="814"/>
      <c r="S37" s="814">
        <v>56746.970999999998</v>
      </c>
      <c r="T37" s="824"/>
      <c r="U37" s="814">
        <v>56089</v>
      </c>
      <c r="V37" s="814">
        <v>43077</v>
      </c>
      <c r="W37" s="302"/>
      <c r="X37" s="302"/>
      <c r="Y37" s="302"/>
      <c r="Z37" s="302"/>
      <c r="AA37" s="302"/>
      <c r="AB37" s="302"/>
    </row>
    <row r="38" spans="1:28" s="14" customFormat="1" ht="11.4" x14ac:dyDescent="0.2">
      <c r="A38" s="11"/>
      <c r="B38" s="19" t="s">
        <v>55</v>
      </c>
      <c r="C38" s="19"/>
      <c r="D38" s="19"/>
      <c r="E38" s="21">
        <v>34</v>
      </c>
      <c r="F38" s="814">
        <f t="shared" si="4"/>
        <v>58452</v>
      </c>
      <c r="G38" s="867">
        <v>57266</v>
      </c>
      <c r="H38" s="850"/>
      <c r="I38" s="851">
        <v>1186</v>
      </c>
      <c r="J38" s="852"/>
      <c r="K38" s="852"/>
      <c r="L38" s="851"/>
      <c r="M38" s="851"/>
      <c r="N38" s="868"/>
      <c r="O38" s="609"/>
      <c r="P38" s="609"/>
      <c r="Q38" s="816"/>
      <c r="R38" s="814"/>
      <c r="S38" s="814">
        <v>52501.209000000003</v>
      </c>
      <c r="T38" s="824"/>
      <c r="U38" s="814">
        <v>57410</v>
      </c>
      <c r="V38" s="814">
        <v>59279</v>
      </c>
    </row>
    <row r="39" spans="1:28" s="328" customFormat="1" ht="11.4" x14ac:dyDescent="0.2">
      <c r="A39" s="317"/>
      <c r="B39" s="318" t="s">
        <v>147</v>
      </c>
      <c r="C39" s="318"/>
      <c r="D39" s="318"/>
      <c r="E39" s="319">
        <v>35</v>
      </c>
      <c r="F39" s="814">
        <f t="shared" si="4"/>
        <v>25021</v>
      </c>
      <c r="G39" s="862">
        <v>14348</v>
      </c>
      <c r="H39" s="863"/>
      <c r="I39" s="864">
        <v>10673</v>
      </c>
      <c r="J39" s="865"/>
      <c r="K39" s="865"/>
      <c r="L39" s="864"/>
      <c r="M39" s="864"/>
      <c r="N39" s="866"/>
      <c r="O39" s="821"/>
      <c r="P39" s="821"/>
      <c r="Q39" s="820"/>
      <c r="R39" s="821"/>
      <c r="S39" s="814">
        <v>17647.167000000001</v>
      </c>
      <c r="T39" s="824"/>
      <c r="U39" s="821">
        <v>14416</v>
      </c>
      <c r="V39" s="821">
        <v>13456</v>
      </c>
    </row>
    <row r="40" spans="1:28" s="14" customFormat="1" ht="11.4" x14ac:dyDescent="0.2">
      <c r="A40" s="11"/>
      <c r="B40" s="19" t="s">
        <v>56</v>
      </c>
      <c r="C40" s="19"/>
      <c r="D40" s="19"/>
      <c r="E40" s="21">
        <v>36</v>
      </c>
      <c r="F40" s="814">
        <f t="shared" si="4"/>
        <v>5782</v>
      </c>
      <c r="G40" s="867">
        <v>5631</v>
      </c>
      <c r="H40" s="850"/>
      <c r="I40" s="851">
        <v>151</v>
      </c>
      <c r="J40" s="852"/>
      <c r="K40" s="852"/>
      <c r="L40" s="851"/>
      <c r="M40" s="851"/>
      <c r="N40" s="868"/>
      <c r="O40" s="609"/>
      <c r="P40" s="609"/>
      <c r="Q40" s="874"/>
      <c r="R40" s="814"/>
      <c r="S40" s="814">
        <v>5736.7579999999998</v>
      </c>
      <c r="T40" s="824"/>
      <c r="U40" s="814">
        <v>5600</v>
      </c>
      <c r="V40" s="814">
        <v>4570</v>
      </c>
    </row>
    <row r="41" spans="1:28" s="14" customFormat="1" ht="11.4" x14ac:dyDescent="0.2">
      <c r="A41" s="11"/>
      <c r="B41" s="19" t="s">
        <v>57</v>
      </c>
      <c r="C41" s="19"/>
      <c r="D41" s="19"/>
      <c r="E41" s="21">
        <v>37</v>
      </c>
      <c r="F41" s="814">
        <f t="shared" si="4"/>
        <v>20151.599999999999</v>
      </c>
      <c r="G41" s="867">
        <v>20000</v>
      </c>
      <c r="H41" s="850"/>
      <c r="I41" s="851">
        <v>151.6</v>
      </c>
      <c r="J41" s="852"/>
      <c r="K41" s="852"/>
      <c r="L41" s="851"/>
      <c r="M41" s="851"/>
      <c r="N41" s="868"/>
      <c r="O41" s="609"/>
      <c r="P41" s="609"/>
      <c r="Q41" s="874"/>
      <c r="R41" s="814"/>
      <c r="S41" s="814">
        <v>27542.255000000001</v>
      </c>
      <c r="T41" s="824"/>
      <c r="U41" s="814">
        <v>20881</v>
      </c>
      <c r="V41" s="814">
        <v>27830</v>
      </c>
    </row>
    <row r="42" spans="1:28" s="14" customFormat="1" ht="11.4" x14ac:dyDescent="0.2">
      <c r="A42" s="11"/>
      <c r="B42" s="19" t="s">
        <v>58</v>
      </c>
      <c r="C42" s="19"/>
      <c r="D42" s="19"/>
      <c r="E42" s="21">
        <v>38</v>
      </c>
      <c r="F42" s="814">
        <f t="shared" si="4"/>
        <v>38255</v>
      </c>
      <c r="G42" s="867">
        <v>0</v>
      </c>
      <c r="H42" s="850">
        <v>29700</v>
      </c>
      <c r="I42" s="851"/>
      <c r="J42" s="852">
        <v>180</v>
      </c>
      <c r="K42" s="852"/>
      <c r="L42" s="851">
        <v>1900</v>
      </c>
      <c r="M42" s="851">
        <v>6475</v>
      </c>
      <c r="N42" s="868"/>
      <c r="O42" s="609"/>
      <c r="P42" s="609"/>
      <c r="Q42" s="874"/>
      <c r="R42" s="814"/>
      <c r="S42" s="814">
        <v>16253.073</v>
      </c>
      <c r="T42" s="824"/>
      <c r="U42" s="814">
        <v>24607</v>
      </c>
      <c r="V42" s="814">
        <v>15988</v>
      </c>
    </row>
    <row r="43" spans="1:28" s="14" customFormat="1" ht="11.4" x14ac:dyDescent="0.2">
      <c r="A43" s="24"/>
      <c r="B43" s="25" t="s">
        <v>46</v>
      </c>
      <c r="C43" s="25"/>
      <c r="D43" s="25"/>
      <c r="E43" s="26">
        <v>39</v>
      </c>
      <c r="F43" s="814">
        <f t="shared" si="4"/>
        <v>1500</v>
      </c>
      <c r="G43" s="1087">
        <v>1500</v>
      </c>
      <c r="H43" s="1088"/>
      <c r="I43" s="1089"/>
      <c r="J43" s="1090"/>
      <c r="K43" s="1090"/>
      <c r="L43" s="1089"/>
      <c r="M43" s="1089"/>
      <c r="N43" s="1091"/>
      <c r="O43" s="1092"/>
      <c r="P43" s="1092"/>
      <c r="Q43" s="1093"/>
      <c r="R43" s="1092"/>
      <c r="S43" s="1086">
        <v>2062.1320000000001</v>
      </c>
      <c r="T43" s="824"/>
      <c r="U43" s="1094">
        <v>2300</v>
      </c>
      <c r="V43" s="1086">
        <v>2504</v>
      </c>
    </row>
    <row r="44" spans="1:28" s="14" customFormat="1" ht="12" thickBot="1" x14ac:dyDescent="0.25">
      <c r="A44" s="27" t="s">
        <v>175</v>
      </c>
      <c r="B44" s="28"/>
      <c r="C44" s="28"/>
      <c r="D44" s="28"/>
      <c r="E44" s="17">
        <v>40</v>
      </c>
      <c r="F44" s="834">
        <f>F29+F33+F37+F41+F42+F43-F6-F27</f>
        <v>2836.1499999999651</v>
      </c>
      <c r="G44" s="1131">
        <f t="shared" ref="G44:S44" si="5">G29+G33+G37+G41+G42+G43-G6-G27</f>
        <v>2836.0499999999884</v>
      </c>
      <c r="H44" s="1132">
        <f t="shared" si="5"/>
        <v>0</v>
      </c>
      <c r="I44" s="1097">
        <f t="shared" si="5"/>
        <v>9.9999999999909051E-2</v>
      </c>
      <c r="J44" s="1097">
        <f t="shared" si="5"/>
        <v>0</v>
      </c>
      <c r="K44" s="1097">
        <f t="shared" si="5"/>
        <v>0</v>
      </c>
      <c r="L44" s="1097">
        <f t="shared" si="5"/>
        <v>0</v>
      </c>
      <c r="M44" s="1097">
        <f t="shared" si="5"/>
        <v>0</v>
      </c>
      <c r="N44" s="1097">
        <f t="shared" si="5"/>
        <v>0</v>
      </c>
      <c r="O44" s="834">
        <f t="shared" si="5"/>
        <v>0</v>
      </c>
      <c r="P44" s="834">
        <f t="shared" si="5"/>
        <v>0</v>
      </c>
      <c r="Q44" s="1133">
        <f t="shared" si="5"/>
        <v>0</v>
      </c>
      <c r="R44" s="834">
        <f t="shared" si="5"/>
        <v>0</v>
      </c>
      <c r="S44" s="834">
        <f t="shared" si="5"/>
        <v>2059.3520000000285</v>
      </c>
      <c r="T44" s="824"/>
      <c r="U44" s="834">
        <f>U29+U33+U37+U41+U42+U43-U6-U27</f>
        <v>799.95000000001164</v>
      </c>
      <c r="V44" s="834">
        <f>V29+V33+V37+V41+V42+V43-V6-V27</f>
        <v>1622</v>
      </c>
    </row>
    <row r="45" spans="1:28" ht="13.8" thickBot="1" x14ac:dyDescent="0.3">
      <c r="A45" s="22" t="s">
        <v>174</v>
      </c>
      <c r="B45" s="23"/>
      <c r="C45" s="23"/>
      <c r="D45" s="23"/>
      <c r="E45" s="10">
        <v>41</v>
      </c>
      <c r="F45" s="586">
        <f t="shared" ref="F45:P45" si="6">F28-F5</f>
        <v>2836.1499999999651</v>
      </c>
      <c r="G45" s="794">
        <f t="shared" si="6"/>
        <v>2836.0500000000466</v>
      </c>
      <c r="H45" s="796">
        <f t="shared" si="6"/>
        <v>0</v>
      </c>
      <c r="I45" s="797">
        <f t="shared" si="6"/>
        <v>0.1000000000003638</v>
      </c>
      <c r="J45" s="822">
        <f t="shared" si="6"/>
        <v>0</v>
      </c>
      <c r="K45" s="822">
        <f t="shared" si="6"/>
        <v>0</v>
      </c>
      <c r="L45" s="797">
        <f t="shared" si="6"/>
        <v>0</v>
      </c>
      <c r="M45" s="797">
        <f t="shared" si="6"/>
        <v>0</v>
      </c>
      <c r="N45" s="795">
        <f>N28-N5</f>
        <v>0</v>
      </c>
      <c r="O45" s="586">
        <f t="shared" si="6"/>
        <v>0</v>
      </c>
      <c r="P45" s="586">
        <f t="shared" si="6"/>
        <v>0</v>
      </c>
      <c r="Q45" s="798"/>
      <c r="R45" s="798">
        <f>R28-R5</f>
        <v>0</v>
      </c>
      <c r="S45" s="586">
        <f>S28-S5</f>
        <v>2059.3519999999553</v>
      </c>
      <c r="T45" s="815"/>
      <c r="U45" s="586">
        <f>U28-U5</f>
        <v>799.95000000001164</v>
      </c>
      <c r="V45" s="586">
        <f>V28-V5</f>
        <v>1622</v>
      </c>
    </row>
    <row r="46" spans="1:28" x14ac:dyDescent="0.25">
      <c r="A46" s="570" t="s">
        <v>209</v>
      </c>
      <c r="C46" s="29"/>
      <c r="D46" s="147"/>
      <c r="E46" s="646" t="s">
        <v>168</v>
      </c>
      <c r="F46" s="610"/>
      <c r="G46" s="610"/>
      <c r="H46" s="827">
        <v>24752.315059999994</v>
      </c>
      <c r="I46" s="827">
        <v>4386.0898899999993</v>
      </c>
      <c r="J46" s="827">
        <v>2502.3409999999999</v>
      </c>
      <c r="K46" s="827">
        <v>6755.5420800000002</v>
      </c>
      <c r="L46" s="827">
        <v>836.21007000000009</v>
      </c>
      <c r="M46" s="827">
        <v>6872.7974000000004</v>
      </c>
      <c r="N46" s="828"/>
      <c r="O46" s="610"/>
      <c r="P46" s="610"/>
      <c r="Q46" s="875"/>
      <c r="R46" s="876"/>
      <c r="S46" s="610"/>
      <c r="T46" s="610"/>
      <c r="U46" s="610"/>
      <c r="V46" s="610"/>
      <c r="W46" s="610"/>
    </row>
    <row r="47" spans="1:28" s="29" customFormat="1" ht="24.75" customHeight="1" x14ac:dyDescent="0.25">
      <c r="A47" s="1593" t="s">
        <v>85</v>
      </c>
      <c r="B47" s="1593"/>
      <c r="C47" s="1593"/>
      <c r="D47" s="1593"/>
      <c r="E47" s="655"/>
      <c r="F47" s="717">
        <v>0</v>
      </c>
      <c r="G47" s="30"/>
    </row>
    <row r="48" spans="1:28" s="29" customFormat="1" ht="24.75" customHeight="1" x14ac:dyDescent="0.25">
      <c r="A48" s="1586" t="s">
        <v>158</v>
      </c>
      <c r="B48" s="1587"/>
      <c r="C48" s="1587"/>
      <c r="D48" s="1587"/>
      <c r="E48" s="1587"/>
      <c r="F48" s="718">
        <v>0</v>
      </c>
      <c r="G48" s="30"/>
    </row>
  </sheetData>
  <mergeCells count="5">
    <mergeCell ref="A3:D3"/>
    <mergeCell ref="C4:D4"/>
    <mergeCell ref="A47:D47"/>
    <mergeCell ref="A48:E48"/>
    <mergeCell ref="H3:N3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35</vt:i4>
      </vt:variant>
      <vt:variant>
        <vt:lpstr>Pojmenované oblasti</vt:lpstr>
      </vt:variant>
      <vt:variant>
        <vt:i4>10</vt:i4>
      </vt:variant>
    </vt:vector>
  </HeadingPairs>
  <TitlesOfParts>
    <vt:vector size="45" baseType="lpstr">
      <vt:lpstr>titl</vt:lpstr>
      <vt:lpstr>Celkem</vt:lpstr>
      <vt:lpstr>fakulty</vt:lpstr>
      <vt:lpstr>ostatní</vt:lpstr>
      <vt:lpstr>LF</vt:lpstr>
      <vt:lpstr>FaF</vt:lpstr>
      <vt:lpstr>FF</vt:lpstr>
      <vt:lpstr>PrF</vt:lpstr>
      <vt:lpstr>FSS</vt:lpstr>
      <vt:lpstr>PřF</vt:lpstr>
      <vt:lpstr>FI</vt:lpstr>
      <vt:lpstr>PdF</vt:lpstr>
      <vt:lpstr>FSpS</vt:lpstr>
      <vt:lpstr>ESF</vt:lpstr>
      <vt:lpstr>fak</vt:lpstr>
      <vt:lpstr>CEITEC</vt:lpstr>
      <vt:lpstr>CŘS</vt:lpstr>
      <vt:lpstr>SKM</vt:lpstr>
      <vt:lpstr>SUKB</vt:lpstr>
      <vt:lpstr>UCT</vt:lpstr>
      <vt:lpstr>SPSSN</vt:lpstr>
      <vt:lpstr>CTT</vt:lpstr>
      <vt:lpstr>ÚVT</vt:lpstr>
      <vt:lpstr>CJV</vt:lpstr>
      <vt:lpstr>CZS</vt:lpstr>
      <vt:lpstr>RMU</vt:lpstr>
      <vt:lpstr>ostatni</vt:lpstr>
      <vt:lpstr>příl. č. 1-osnova NEI rozpo</vt:lpstr>
      <vt:lpstr>MU_skut</vt:lpstr>
      <vt:lpstr>fak-skut.</vt:lpstr>
      <vt:lpstr>ostatni_skut</vt:lpstr>
      <vt:lpstr>MU_odhad</vt:lpstr>
      <vt:lpstr>fak-odhad</vt:lpstr>
      <vt:lpstr>ostatni_odhad</vt:lpstr>
      <vt:lpstr>osnova14</vt:lpstr>
      <vt:lpstr>Celkem!Oblast_tisku</vt:lpstr>
      <vt:lpstr>CJV!Oblast_tisku</vt:lpstr>
      <vt:lpstr>CŘS!Oblast_tisku</vt:lpstr>
      <vt:lpstr>CTT!Oblast_tisku</vt:lpstr>
      <vt:lpstr>CZS!Oblast_tisku</vt:lpstr>
      <vt:lpstr>'fak-odhad'!Oblast_tisku</vt:lpstr>
      <vt:lpstr>MU_odhad!Oblast_tisku</vt:lpstr>
      <vt:lpstr>ostatní!Oblast_tisku</vt:lpstr>
      <vt:lpstr>SPSSN!Oblast_tisku</vt:lpstr>
      <vt:lpstr>ÚVT!Oblast_tisku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Lunakova</dc:creator>
  <cp:lastModifiedBy>Hewlett-Packard Company</cp:lastModifiedBy>
  <cp:lastPrinted>2019-03-26T07:36:23Z</cp:lastPrinted>
  <dcterms:created xsi:type="dcterms:W3CDTF">2007-02-17T11:42:05Z</dcterms:created>
  <dcterms:modified xsi:type="dcterms:W3CDTF">2021-05-06T06:46:19Z</dcterms:modified>
</cp:coreProperties>
</file>