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ucnmuni-my.sharepoint.com/personal/111148_muni_cz/Documents/RIV a tvůrčí činnost/příprava rozpočtu PdF/rozpočet 2024/"/>
    </mc:Choice>
  </mc:AlternateContent>
  <xr:revisionPtr revIDLastSave="4009" documentId="8_{275FBF27-AF59-40C6-BDAA-AEB05C105E92}" xr6:coauthVersionLast="47" xr6:coauthVersionMax="47" xr10:uidLastSave="{F982D09F-DAAA-41C0-AB89-4F9665F2ADCC}"/>
  <bookViews>
    <workbookView xWindow="28680" yWindow="-120" windowWidth="29040" windowHeight="17640" firstSheet="1" activeTab="2" xr2:uid="{00000000-000D-0000-FFFF-FFFF00000000}"/>
  </bookViews>
  <sheets>
    <sheet name="Indikátory RMU x PdF MU" sheetId="10" r:id="rId1"/>
    <sheet name="Bodové hodnoty" sheetId="1" r:id="rId2"/>
    <sheet name="J databáze" sheetId="4" r:id="rId3"/>
    <sheet name="Seznam nakladatelství" sheetId="3" r:id="rId4"/>
    <sheet name="B" sheetId="5" r:id="rId5"/>
    <sheet name="C" sheetId="6" r:id="rId6"/>
    <sheet name="M1 známky 1-3" sheetId="8" r:id="rId7"/>
    <sheet name="Body pracovišť za publikace" sheetId="9" r:id="rId8"/>
    <sheet name="Data projekty" sheetId="11" r:id="rId9"/>
  </sheets>
  <definedNames>
    <definedName name="_xlnm._FilterDatabase" localSheetId="4" hidden="1">B!$A$6:$R$107</definedName>
    <definedName name="_xlnm._FilterDatabase" localSheetId="5" hidden="1">'C'!$A$6:$R$131</definedName>
    <definedName name="_xlnm._FilterDatabase" localSheetId="2" hidden="1">'J databáze'!$A$8:$S$270</definedName>
    <definedName name="_xlnm._FilterDatabase" localSheetId="6" hidden="1">'M1 známky 1-3'!$A$6:$N$45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2" i="9" l="1"/>
  <c r="L64" i="6"/>
  <c r="N64" i="6" s="1"/>
  <c r="P64" i="6" s="1"/>
  <c r="R64" i="6" s="1"/>
  <c r="L63" i="6"/>
  <c r="N63" i="6" s="1"/>
  <c r="P63" i="6" s="1"/>
  <c r="R63" i="6" s="1"/>
  <c r="L62" i="6"/>
  <c r="N62" i="6" s="1"/>
  <c r="P62" i="6" s="1"/>
  <c r="R62" i="6" s="1"/>
  <c r="L61" i="6"/>
  <c r="N61" i="6" s="1"/>
  <c r="P61" i="6" s="1"/>
  <c r="R61" i="6" s="1"/>
  <c r="J24" i="11" l="1"/>
  <c r="I24" i="11"/>
  <c r="H24" i="11"/>
  <c r="G24" i="11"/>
  <c r="F24" i="11"/>
  <c r="D24" i="11"/>
  <c r="C24" i="11"/>
  <c r="K23" i="11"/>
  <c r="K22" i="11"/>
  <c r="E22" i="11"/>
  <c r="D22" i="11"/>
  <c r="K21" i="11"/>
  <c r="K20" i="11"/>
  <c r="K19" i="11"/>
  <c r="K18" i="11"/>
  <c r="K17" i="11"/>
  <c r="K16" i="11"/>
  <c r="K15" i="11"/>
  <c r="E15" i="11"/>
  <c r="E24" i="11" s="1"/>
  <c r="K14" i="11"/>
  <c r="K13" i="11"/>
  <c r="K12" i="11"/>
  <c r="K11" i="11"/>
  <c r="K10" i="11"/>
  <c r="K9" i="11"/>
  <c r="K8" i="11"/>
  <c r="K7" i="11"/>
  <c r="K6" i="11"/>
  <c r="K5" i="11"/>
  <c r="K4" i="11"/>
  <c r="K3" i="11"/>
  <c r="K24" i="11" s="1"/>
  <c r="K2" i="11"/>
  <c r="L8" i="6" l="1"/>
  <c r="N8" i="6" s="1"/>
  <c r="P8" i="6" s="1"/>
  <c r="R8" i="6" s="1"/>
  <c r="L9" i="6"/>
  <c r="N9" i="6" s="1"/>
  <c r="P9" i="6" s="1"/>
  <c r="R9" i="6" s="1"/>
  <c r="I30" i="9"/>
  <c r="J30" i="9"/>
  <c r="E29" i="9" l="1"/>
  <c r="E28" i="9"/>
  <c r="E27" i="9"/>
  <c r="E26" i="9"/>
  <c r="E25" i="9"/>
  <c r="E24" i="9"/>
  <c r="E23" i="9"/>
  <c r="E22" i="9"/>
  <c r="E21" i="9"/>
  <c r="E20" i="9"/>
  <c r="E19" i="9"/>
  <c r="E18" i="9"/>
  <c r="E17" i="9"/>
  <c r="E16" i="9"/>
  <c r="E15" i="9"/>
  <c r="E14" i="9"/>
  <c r="E13" i="9"/>
  <c r="E12" i="9"/>
  <c r="E11" i="9"/>
  <c r="E10" i="9"/>
  <c r="E9" i="9"/>
  <c r="E8" i="9"/>
  <c r="L259" i="4"/>
  <c r="L264" i="4"/>
  <c r="L257" i="4"/>
  <c r="L237" i="4"/>
  <c r="L236" i="4"/>
  <c r="L206" i="4"/>
  <c r="L205" i="4"/>
  <c r="L200" i="4"/>
  <c r="L199" i="4"/>
  <c r="L189" i="4"/>
  <c r="M189" i="4" s="1"/>
  <c r="L186" i="4"/>
  <c r="L183" i="4"/>
  <c r="L182" i="4"/>
  <c r="L154" i="4"/>
  <c r="L143" i="4"/>
  <c r="L138" i="4"/>
  <c r="L135" i="4"/>
  <c r="L127" i="4"/>
  <c r="N45" i="8"/>
  <c r="I45" i="8"/>
  <c r="G45" i="8"/>
  <c r="F71" i="8"/>
  <c r="I130" i="6"/>
  <c r="H130" i="6"/>
  <c r="G130" i="6"/>
  <c r="F130" i="6"/>
  <c r="I107" i="5"/>
  <c r="H107" i="5"/>
  <c r="G107" i="5"/>
  <c r="F107" i="5"/>
  <c r="L8" i="5"/>
  <c r="N8" i="5" s="1"/>
  <c r="P8" i="5" s="1"/>
  <c r="R8" i="5" s="1"/>
  <c r="I269" i="4" l="1"/>
  <c r="H269" i="4"/>
  <c r="G269" i="4"/>
  <c r="I12" i="8" l="1"/>
  <c r="L12" i="8" s="1"/>
  <c r="N12" i="8" s="1"/>
  <c r="I11" i="8"/>
  <c r="L11" i="8" s="1"/>
  <c r="N11" i="8" s="1"/>
  <c r="I9" i="8"/>
  <c r="L9" i="8" s="1"/>
  <c r="I8" i="8"/>
  <c r="L8" i="8" s="1"/>
  <c r="N8" i="8" s="1"/>
  <c r="I7" i="8"/>
  <c r="L7" i="8" s="1"/>
  <c r="N7" i="8" s="1"/>
  <c r="I13" i="8"/>
  <c r="L13" i="8" s="1"/>
  <c r="N13" i="8" s="1"/>
  <c r="L10" i="6"/>
  <c r="L26" i="6"/>
  <c r="N26" i="6" s="1"/>
  <c r="P26" i="6" s="1"/>
  <c r="R26" i="6" s="1"/>
  <c r="L25" i="6"/>
  <c r="N25" i="6" s="1"/>
  <c r="P25" i="6" s="1"/>
  <c r="R25" i="6" s="1"/>
  <c r="L24" i="6"/>
  <c r="N24" i="6" s="1"/>
  <c r="P24" i="6" s="1"/>
  <c r="R24" i="6" s="1"/>
  <c r="L23" i="6"/>
  <c r="N23" i="6" s="1"/>
  <c r="P23" i="6" s="1"/>
  <c r="R23" i="6" s="1"/>
  <c r="L22" i="6"/>
  <c r="N22" i="6" s="1"/>
  <c r="P22" i="6" s="1"/>
  <c r="R22" i="6" s="1"/>
  <c r="L21" i="6"/>
  <c r="N21" i="6" s="1"/>
  <c r="P21" i="6" s="1"/>
  <c r="R21" i="6" s="1"/>
  <c r="L20" i="6"/>
  <c r="N20" i="6" s="1"/>
  <c r="P20" i="6" s="1"/>
  <c r="R20" i="6" s="1"/>
  <c r="L19" i="6"/>
  <c r="N19" i="6" s="1"/>
  <c r="P19" i="6" s="1"/>
  <c r="R19" i="6" s="1"/>
  <c r="L13" i="6"/>
  <c r="N13" i="6" s="1"/>
  <c r="P13" i="6" s="1"/>
  <c r="R13" i="6" s="1"/>
  <c r="L18" i="6"/>
  <c r="N18" i="6" s="1"/>
  <c r="P18" i="6" s="1"/>
  <c r="R18" i="6" s="1"/>
  <c r="L17" i="6"/>
  <c r="N17" i="6" s="1"/>
  <c r="P17" i="6" s="1"/>
  <c r="R17" i="6" s="1"/>
  <c r="L16" i="6"/>
  <c r="N16" i="6" s="1"/>
  <c r="P16" i="6" s="1"/>
  <c r="R16" i="6" s="1"/>
  <c r="L15" i="6"/>
  <c r="N15" i="6" s="1"/>
  <c r="P15" i="6" s="1"/>
  <c r="R15" i="6" s="1"/>
  <c r="L14" i="6"/>
  <c r="N14" i="6" s="1"/>
  <c r="P14" i="6" s="1"/>
  <c r="R14" i="6" s="1"/>
  <c r="E151" i="6" s="1"/>
  <c r="L12" i="6"/>
  <c r="N12" i="6" s="1"/>
  <c r="P12" i="6" s="1"/>
  <c r="R12" i="6" s="1"/>
  <c r="L9" i="5"/>
  <c r="L19" i="5"/>
  <c r="N19" i="5" s="1"/>
  <c r="P19" i="5" s="1"/>
  <c r="R19" i="5" s="1"/>
  <c r="L18" i="5"/>
  <c r="N18" i="5" s="1"/>
  <c r="P18" i="5" s="1"/>
  <c r="R18" i="5" s="1"/>
  <c r="L17" i="5"/>
  <c r="N17" i="5" s="1"/>
  <c r="P17" i="5" s="1"/>
  <c r="R17" i="5" s="1"/>
  <c r="L16" i="5"/>
  <c r="N16" i="5" s="1"/>
  <c r="P16" i="5" s="1"/>
  <c r="R16" i="5" s="1"/>
  <c r="L15" i="5"/>
  <c r="N15" i="5" s="1"/>
  <c r="P15" i="5" s="1"/>
  <c r="R15" i="5" s="1"/>
  <c r="L14" i="5"/>
  <c r="N14" i="5" s="1"/>
  <c r="P14" i="5" s="1"/>
  <c r="R14" i="5" s="1"/>
  <c r="L13" i="5"/>
  <c r="N13" i="5" s="1"/>
  <c r="P13" i="5" s="1"/>
  <c r="R13" i="5" s="1"/>
  <c r="L57" i="5"/>
  <c r="N57" i="5" s="1"/>
  <c r="P57" i="5" s="1"/>
  <c r="R57" i="5" s="1"/>
  <c r="L56" i="5"/>
  <c r="N56" i="5" s="1"/>
  <c r="P56" i="5" s="1"/>
  <c r="R56" i="5" s="1"/>
  <c r="L39" i="5"/>
  <c r="N39" i="5" s="1"/>
  <c r="P39" i="5" s="1"/>
  <c r="R39" i="5" s="1"/>
  <c r="L38" i="5"/>
  <c r="N38" i="5" s="1"/>
  <c r="P38" i="5" s="1"/>
  <c r="R38" i="5" s="1"/>
  <c r="L37" i="5"/>
  <c r="N37" i="5" s="1"/>
  <c r="P37" i="5" s="1"/>
  <c r="R37" i="5" s="1"/>
  <c r="L172" i="4"/>
  <c r="L171" i="4"/>
  <c r="L117" i="4"/>
  <c r="L116" i="4"/>
  <c r="L114" i="4"/>
  <c r="L113" i="4"/>
  <c r="L112" i="4"/>
  <c r="L11" i="4"/>
  <c r="L24" i="4"/>
  <c r="L23" i="4"/>
  <c r="L22" i="4"/>
  <c r="L21" i="4"/>
  <c r="L20" i="4"/>
  <c r="L19" i="4"/>
  <c r="L18" i="4"/>
  <c r="L17" i="4"/>
  <c r="L16" i="4"/>
  <c r="L15" i="4"/>
  <c r="L14" i="4"/>
  <c r="L13" i="4"/>
  <c r="L31" i="4"/>
  <c r="L30" i="4"/>
  <c r="L29" i="4"/>
  <c r="L28" i="4"/>
  <c r="L27" i="4"/>
  <c r="L26" i="4"/>
  <c r="L71" i="4"/>
  <c r="L70" i="4"/>
  <c r="L69" i="4"/>
  <c r="L68" i="4"/>
  <c r="L67" i="4"/>
  <c r="L66"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75" i="4"/>
  <c r="L74" i="4"/>
  <c r="L73" i="4"/>
  <c r="L78" i="4"/>
  <c r="L77" i="4"/>
  <c r="N10" i="6" l="1"/>
  <c r="N9" i="5"/>
  <c r="N10" i="8"/>
  <c r="N9" i="8"/>
  <c r="O221" i="4"/>
  <c r="Q221" i="4" s="1"/>
  <c r="S221" i="4" s="1"/>
  <c r="O220" i="4"/>
  <c r="Q220" i="4" s="1"/>
  <c r="S220" i="4" s="1"/>
  <c r="O172" i="4"/>
  <c r="Q172" i="4" s="1"/>
  <c r="S172" i="4" s="1"/>
  <c r="O171" i="4"/>
  <c r="Q171" i="4" s="1"/>
  <c r="S171" i="4" s="1"/>
  <c r="O170" i="4"/>
  <c r="Q170" i="4" s="1"/>
  <c r="S170" i="4" s="1"/>
  <c r="O169" i="4"/>
  <c r="Q169" i="4" s="1"/>
  <c r="S169" i="4" s="1"/>
  <c r="O115" i="4"/>
  <c r="Q115" i="4" s="1"/>
  <c r="S115" i="4" s="1"/>
  <c r="O114" i="4"/>
  <c r="Q114" i="4" s="1"/>
  <c r="S114" i="4" s="1"/>
  <c r="O113" i="4"/>
  <c r="Q113" i="4" s="1"/>
  <c r="S113" i="4" s="1"/>
  <c r="O65" i="4"/>
  <c r="Q65" i="4" s="1"/>
  <c r="S65" i="4" s="1"/>
  <c r="O38" i="4"/>
  <c r="Q38" i="4" s="1"/>
  <c r="S38" i="4" s="1"/>
  <c r="O36" i="4"/>
  <c r="Q36" i="4" s="1"/>
  <c r="S36" i="4" s="1"/>
  <c r="O33" i="4"/>
  <c r="Q33" i="4" s="1"/>
  <c r="S33" i="4" s="1"/>
  <c r="O74" i="4"/>
  <c r="Q74" i="4" s="1"/>
  <c r="S74" i="4" s="1"/>
  <c r="M11" i="4"/>
  <c r="O11" i="4" s="1"/>
  <c r="M10" i="4"/>
  <c r="M24" i="4"/>
  <c r="O24" i="4" s="1"/>
  <c r="Q24" i="4" s="1"/>
  <c r="M23" i="4"/>
  <c r="O23" i="4" s="1"/>
  <c r="Q23" i="4" s="1"/>
  <c r="S23" i="4" s="1"/>
  <c r="M22" i="4"/>
  <c r="O22" i="4" s="1"/>
  <c r="Q22" i="4" s="1"/>
  <c r="S22" i="4" s="1"/>
  <c r="M21" i="4"/>
  <c r="O21" i="4" s="1"/>
  <c r="Q21" i="4" s="1"/>
  <c r="S21" i="4" s="1"/>
  <c r="M20" i="4"/>
  <c r="O20" i="4" s="1"/>
  <c r="Q20" i="4" s="1"/>
  <c r="S20" i="4" s="1"/>
  <c r="M19" i="4"/>
  <c r="O19" i="4" s="1"/>
  <c r="Q19" i="4" s="1"/>
  <c r="S19" i="4" s="1"/>
  <c r="M18" i="4"/>
  <c r="O18" i="4" s="1"/>
  <c r="Q18" i="4" s="1"/>
  <c r="S18" i="4" s="1"/>
  <c r="M17" i="4"/>
  <c r="O17" i="4" s="1"/>
  <c r="Q17" i="4" s="1"/>
  <c r="S17" i="4" s="1"/>
  <c r="M16" i="4"/>
  <c r="O16" i="4" s="1"/>
  <c r="Q16" i="4" s="1"/>
  <c r="S16" i="4" s="1"/>
  <c r="M15" i="4"/>
  <c r="O15" i="4" s="1"/>
  <c r="Q15" i="4" s="1"/>
  <c r="S15" i="4" s="1"/>
  <c r="M14" i="4"/>
  <c r="O14" i="4" s="1"/>
  <c r="Q14" i="4" s="1"/>
  <c r="S14" i="4" s="1"/>
  <c r="M13" i="4"/>
  <c r="O13" i="4" s="1"/>
  <c r="Q13" i="4" s="1"/>
  <c r="S13" i="4" s="1"/>
  <c r="M27" i="4"/>
  <c r="O27" i="4" s="1"/>
  <c r="Q27" i="4" s="1"/>
  <c r="S27" i="4" s="1"/>
  <c r="M26" i="4"/>
  <c r="O26" i="4" s="1"/>
  <c r="Q26" i="4" s="1"/>
  <c r="S26" i="4" s="1"/>
  <c r="M31" i="4"/>
  <c r="O31" i="4" s="1"/>
  <c r="Q31" i="4" s="1"/>
  <c r="M30" i="4"/>
  <c r="O30" i="4" s="1"/>
  <c r="Q30" i="4" s="1"/>
  <c r="S30" i="4" s="1"/>
  <c r="M29" i="4"/>
  <c r="O29" i="4" s="1"/>
  <c r="Q29" i="4" s="1"/>
  <c r="S29" i="4" s="1"/>
  <c r="M28" i="4"/>
  <c r="O28" i="4" s="1"/>
  <c r="Q28" i="4" s="1"/>
  <c r="S28" i="4" s="1"/>
  <c r="M78" i="4"/>
  <c r="O78" i="4" s="1"/>
  <c r="Q78" i="4" s="1"/>
  <c r="M77" i="4"/>
  <c r="O77" i="4" s="1"/>
  <c r="Q77" i="4" s="1"/>
  <c r="S77" i="4" s="1"/>
  <c r="E281" i="4" s="1"/>
  <c r="B15" i="9" s="1"/>
  <c r="M75" i="4"/>
  <c r="O75" i="4" s="1"/>
  <c r="Q75" i="4" s="1"/>
  <c r="S75" i="4" s="1"/>
  <c r="M73" i="4"/>
  <c r="O73" i="4" s="1"/>
  <c r="Q73" i="4" s="1"/>
  <c r="S73" i="4" s="1"/>
  <c r="M71" i="4"/>
  <c r="O71" i="4" s="1"/>
  <c r="Q71" i="4" s="1"/>
  <c r="S71" i="4" s="1"/>
  <c r="M70" i="4"/>
  <c r="O70" i="4" s="1"/>
  <c r="Q70" i="4" s="1"/>
  <c r="S70" i="4" s="1"/>
  <c r="M69" i="4"/>
  <c r="O69" i="4" s="1"/>
  <c r="Q69" i="4" s="1"/>
  <c r="S69" i="4" s="1"/>
  <c r="M68" i="4"/>
  <c r="O68" i="4" s="1"/>
  <c r="Q68" i="4" s="1"/>
  <c r="S68" i="4" s="1"/>
  <c r="M67" i="4"/>
  <c r="O67" i="4" s="1"/>
  <c r="Q67" i="4" s="1"/>
  <c r="S67" i="4" s="1"/>
  <c r="M66" i="4"/>
  <c r="O66" i="4" s="1"/>
  <c r="Q66" i="4" s="1"/>
  <c r="S66" i="4" s="1"/>
  <c r="M64" i="4"/>
  <c r="O64" i="4" s="1"/>
  <c r="Q64" i="4" s="1"/>
  <c r="S64" i="4" s="1"/>
  <c r="M63" i="4"/>
  <c r="O63" i="4" s="1"/>
  <c r="Q63" i="4" s="1"/>
  <c r="S63" i="4" s="1"/>
  <c r="M62" i="4"/>
  <c r="O62" i="4" s="1"/>
  <c r="Q62" i="4" s="1"/>
  <c r="S62" i="4" s="1"/>
  <c r="M61" i="4"/>
  <c r="O61" i="4" s="1"/>
  <c r="Q61" i="4" s="1"/>
  <c r="S61" i="4" s="1"/>
  <c r="M60" i="4"/>
  <c r="O60" i="4" s="1"/>
  <c r="Q60" i="4" s="1"/>
  <c r="S60" i="4" s="1"/>
  <c r="M59" i="4"/>
  <c r="O59" i="4" s="1"/>
  <c r="Q59" i="4" s="1"/>
  <c r="S59" i="4" s="1"/>
  <c r="M58" i="4"/>
  <c r="O58" i="4" s="1"/>
  <c r="Q58" i="4" s="1"/>
  <c r="S58" i="4" s="1"/>
  <c r="M57" i="4"/>
  <c r="O57" i="4" s="1"/>
  <c r="Q57" i="4" s="1"/>
  <c r="S57" i="4" s="1"/>
  <c r="M56" i="4"/>
  <c r="O56" i="4" s="1"/>
  <c r="Q56" i="4" s="1"/>
  <c r="S56" i="4" s="1"/>
  <c r="M55" i="4"/>
  <c r="O55" i="4" s="1"/>
  <c r="Q55" i="4" s="1"/>
  <c r="S55" i="4" s="1"/>
  <c r="M54" i="4"/>
  <c r="O54" i="4" s="1"/>
  <c r="Q54" i="4" s="1"/>
  <c r="S54" i="4" s="1"/>
  <c r="M53" i="4"/>
  <c r="O53" i="4" s="1"/>
  <c r="Q53" i="4" s="1"/>
  <c r="S53" i="4" s="1"/>
  <c r="M52" i="4"/>
  <c r="O52" i="4" s="1"/>
  <c r="Q52" i="4" s="1"/>
  <c r="S52" i="4" s="1"/>
  <c r="M51" i="4"/>
  <c r="O51" i="4" s="1"/>
  <c r="Q51" i="4" s="1"/>
  <c r="S51" i="4" s="1"/>
  <c r="M50" i="4"/>
  <c r="O50" i="4" s="1"/>
  <c r="Q50" i="4" s="1"/>
  <c r="S50" i="4" s="1"/>
  <c r="M49" i="4"/>
  <c r="O49" i="4" s="1"/>
  <c r="Q49" i="4" s="1"/>
  <c r="S49" i="4" s="1"/>
  <c r="M48" i="4"/>
  <c r="O48" i="4" s="1"/>
  <c r="Q48" i="4" s="1"/>
  <c r="S48" i="4" s="1"/>
  <c r="M47" i="4"/>
  <c r="O47" i="4" s="1"/>
  <c r="Q47" i="4" s="1"/>
  <c r="S47" i="4" s="1"/>
  <c r="M46" i="4"/>
  <c r="O46" i="4" s="1"/>
  <c r="Q46" i="4" s="1"/>
  <c r="S46" i="4" s="1"/>
  <c r="M45" i="4"/>
  <c r="O45" i="4" s="1"/>
  <c r="Q45" i="4" s="1"/>
  <c r="S45" i="4" s="1"/>
  <c r="M44" i="4"/>
  <c r="O44" i="4" s="1"/>
  <c r="Q44" i="4" s="1"/>
  <c r="S44" i="4" s="1"/>
  <c r="M43" i="4"/>
  <c r="O43" i="4" s="1"/>
  <c r="Q43" i="4" s="1"/>
  <c r="S43" i="4" s="1"/>
  <c r="M42" i="4"/>
  <c r="O42" i="4" s="1"/>
  <c r="Q42" i="4" s="1"/>
  <c r="S42" i="4" s="1"/>
  <c r="M41" i="4"/>
  <c r="O41" i="4" s="1"/>
  <c r="Q41" i="4" s="1"/>
  <c r="S41" i="4" s="1"/>
  <c r="M40" i="4"/>
  <c r="O40" i="4" s="1"/>
  <c r="Q40" i="4" s="1"/>
  <c r="S40" i="4" s="1"/>
  <c r="M39" i="4"/>
  <c r="O39" i="4" s="1"/>
  <c r="Q39" i="4" s="1"/>
  <c r="S39" i="4" s="1"/>
  <c r="M37" i="4"/>
  <c r="O37" i="4" s="1"/>
  <c r="Q37" i="4" s="1"/>
  <c r="S37" i="4" s="1"/>
  <c r="M35" i="4"/>
  <c r="O35" i="4" s="1"/>
  <c r="Q35" i="4" s="1"/>
  <c r="S35" i="4" s="1"/>
  <c r="M34" i="4"/>
  <c r="O34" i="4" s="1"/>
  <c r="Q34" i="4" s="1"/>
  <c r="S34" i="4" s="1"/>
  <c r="M80" i="4"/>
  <c r="M116" i="4"/>
  <c r="O116" i="4" s="1"/>
  <c r="Q116" i="4" s="1"/>
  <c r="S116" i="4" s="1"/>
  <c r="M112" i="4"/>
  <c r="O112" i="4" s="1"/>
  <c r="Q112" i="4" s="1"/>
  <c r="S112" i="4" s="1"/>
  <c r="M111" i="4"/>
  <c r="M110" i="4"/>
  <c r="M87" i="4"/>
  <c r="M86" i="4"/>
  <c r="L169" i="4"/>
  <c r="L109" i="4"/>
  <c r="M109" i="4" s="1"/>
  <c r="O109" i="4" s="1"/>
  <c r="Q109" i="4" s="1"/>
  <c r="S109" i="4" s="1"/>
  <c r="L108" i="4"/>
  <c r="M108" i="4" s="1"/>
  <c r="O108" i="4" s="1"/>
  <c r="Q108" i="4" s="1"/>
  <c r="S108" i="4" s="1"/>
  <c r="L107" i="4"/>
  <c r="M107" i="4" s="1"/>
  <c r="O107" i="4" s="1"/>
  <c r="Q107" i="4" s="1"/>
  <c r="S107" i="4" s="1"/>
  <c r="D9" i="9"/>
  <c r="D13" i="9"/>
  <c r="D20" i="9"/>
  <c r="D24" i="9"/>
  <c r="D25" i="9"/>
  <c r="C9" i="9"/>
  <c r="P10" i="6" l="1"/>
  <c r="P9" i="5"/>
  <c r="R9" i="5" s="1"/>
  <c r="Q11" i="4"/>
  <c r="S12" i="4" s="1"/>
  <c r="S32" i="4"/>
  <c r="S31" i="4"/>
  <c r="S79" i="4"/>
  <c r="S78" i="4"/>
  <c r="S24" i="4"/>
  <c r="S25" i="4"/>
  <c r="L20" i="5"/>
  <c r="R10" i="6" l="1"/>
  <c r="R11" i="6"/>
  <c r="N20" i="5"/>
  <c r="R10" i="5"/>
  <c r="R12" i="5"/>
  <c r="R11" i="5"/>
  <c r="S11" i="4"/>
  <c r="L25" i="5"/>
  <c r="N25" i="5" s="1"/>
  <c r="P25" i="5" s="1"/>
  <c r="R25" i="5" s="1"/>
  <c r="L36" i="5" l="1"/>
  <c r="N36" i="5" s="1"/>
  <c r="P36" i="5" s="1"/>
  <c r="R36" i="5" s="1"/>
  <c r="L26" i="5"/>
  <c r="N26" i="5" s="1"/>
  <c r="P26" i="5" s="1"/>
  <c r="R27" i="5" l="1"/>
  <c r="R26" i="5"/>
  <c r="R28" i="5"/>
  <c r="M117" i="4"/>
  <c r="O117" i="4" s="1"/>
  <c r="Q117" i="4" s="1"/>
  <c r="S117" i="4" s="1"/>
  <c r="K120" i="6" l="1"/>
  <c r="K130" i="6" s="1"/>
  <c r="L267" i="4"/>
  <c r="L266" i="4"/>
  <c r="L265" i="4"/>
  <c r="L263" i="4"/>
  <c r="L261" i="4"/>
  <c r="L260" i="4"/>
  <c r="L256" i="4"/>
  <c r="L254" i="4"/>
  <c r="L253" i="4"/>
  <c r="L252" i="4"/>
  <c r="L251" i="4"/>
  <c r="L250" i="4"/>
  <c r="L249" i="4"/>
  <c r="L248" i="4"/>
  <c r="L247" i="4"/>
  <c r="L246" i="4"/>
  <c r="L244" i="4"/>
  <c r="L242" i="4"/>
  <c r="L241" i="4"/>
  <c r="L240" i="4"/>
  <c r="L239" i="4"/>
  <c r="L238" i="4"/>
  <c r="L235" i="4"/>
  <c r="L234" i="4"/>
  <c r="L233" i="4"/>
  <c r="L232" i="4"/>
  <c r="L231" i="4"/>
  <c r="L230" i="4"/>
  <c r="M230" i="4" s="1"/>
  <c r="O230" i="4" s="1"/>
  <c r="L228" i="4"/>
  <c r="L227" i="4"/>
  <c r="L225" i="4"/>
  <c r="L224" i="4"/>
  <c r="L223" i="4"/>
  <c r="L222" i="4"/>
  <c r="L219" i="4"/>
  <c r="L218" i="4"/>
  <c r="L217" i="4"/>
  <c r="L216" i="4"/>
  <c r="L215" i="4"/>
  <c r="L214" i="4"/>
  <c r="L213" i="4"/>
  <c r="L212" i="4"/>
  <c r="L211" i="4"/>
  <c r="L210" i="4"/>
  <c r="L209" i="4"/>
  <c r="L208" i="4"/>
  <c r="L207" i="4"/>
  <c r="L204" i="4"/>
  <c r="L203" i="4"/>
  <c r="L202" i="4"/>
  <c r="L198" i="4"/>
  <c r="L197" i="4"/>
  <c r="L194" i="4"/>
  <c r="L193" i="4"/>
  <c r="L192" i="4"/>
  <c r="L191" i="4"/>
  <c r="L190" i="4"/>
  <c r="L188" i="4"/>
  <c r="L187" i="4"/>
  <c r="L185" i="4"/>
  <c r="L184" i="4"/>
  <c r="L181" i="4"/>
  <c r="L180" i="4"/>
  <c r="L179" i="4"/>
  <c r="L178" i="4"/>
  <c r="L177" i="4"/>
  <c r="L176" i="4"/>
  <c r="L175" i="4"/>
  <c r="L168" i="4"/>
  <c r="L166" i="4"/>
  <c r="L165" i="4"/>
  <c r="L164" i="4"/>
  <c r="L163" i="4"/>
  <c r="L162" i="4"/>
  <c r="L161" i="4"/>
  <c r="L160" i="4"/>
  <c r="L159" i="4"/>
  <c r="L158" i="4"/>
  <c r="L157" i="4"/>
  <c r="L156" i="4"/>
  <c r="L153" i="4"/>
  <c r="L152" i="4"/>
  <c r="L151" i="4"/>
  <c r="L150" i="4"/>
  <c r="L148" i="4"/>
  <c r="L147" i="4"/>
  <c r="L146" i="4"/>
  <c r="L145" i="4"/>
  <c r="L144" i="4"/>
  <c r="L142" i="4"/>
  <c r="L141" i="4"/>
  <c r="L140" i="4"/>
  <c r="L139" i="4"/>
  <c r="L137" i="4"/>
  <c r="L136" i="4"/>
  <c r="L134" i="4"/>
  <c r="L133" i="4"/>
  <c r="L132" i="4"/>
  <c r="L130" i="4"/>
  <c r="L128" i="4"/>
  <c r="L126" i="4"/>
  <c r="L125" i="4"/>
  <c r="L124" i="4"/>
  <c r="L123" i="4"/>
  <c r="L122" i="4"/>
  <c r="L121" i="4"/>
  <c r="L120" i="4"/>
  <c r="L118" i="4"/>
  <c r="L106" i="4"/>
  <c r="M106" i="4" s="1"/>
  <c r="L105" i="4"/>
  <c r="M105" i="4" s="1"/>
  <c r="L104" i="4"/>
  <c r="M104" i="4" s="1"/>
  <c r="L103" i="4"/>
  <c r="M103" i="4" s="1"/>
  <c r="L102" i="4"/>
  <c r="M102" i="4" s="1"/>
  <c r="L101" i="4"/>
  <c r="M101" i="4" s="1"/>
  <c r="L100" i="4"/>
  <c r="M100" i="4" s="1"/>
  <c r="L99" i="4"/>
  <c r="M99" i="4" s="1"/>
  <c r="L98" i="4"/>
  <c r="M98" i="4" s="1"/>
  <c r="L97" i="4"/>
  <c r="M97" i="4" s="1"/>
  <c r="L96" i="4"/>
  <c r="M96" i="4" s="1"/>
  <c r="L95" i="4"/>
  <c r="M95" i="4" s="1"/>
  <c r="L94" i="4"/>
  <c r="M94" i="4" s="1"/>
  <c r="L93" i="4"/>
  <c r="M93" i="4" s="1"/>
  <c r="L92" i="4"/>
  <c r="M92" i="4" s="1"/>
  <c r="L91" i="4"/>
  <c r="M91" i="4" s="1"/>
  <c r="L90" i="4"/>
  <c r="M90" i="4" s="1"/>
  <c r="L89" i="4"/>
  <c r="M89" i="4" s="1"/>
  <c r="L88" i="4"/>
  <c r="M88" i="4" s="1"/>
  <c r="L85" i="4"/>
  <c r="L83" i="4"/>
  <c r="L82" i="4"/>
  <c r="L81" i="4"/>
  <c r="L84" i="4"/>
  <c r="L269" i="4" l="1"/>
  <c r="M270" i="4" s="1"/>
  <c r="I17" i="8"/>
  <c r="L17" i="8" s="1"/>
  <c r="N17" i="8" s="1"/>
  <c r="I16" i="8"/>
  <c r="L16" i="8" s="1"/>
  <c r="N16" i="8" s="1"/>
  <c r="I15" i="8"/>
  <c r="L15" i="8" s="1"/>
  <c r="N15" i="8" s="1"/>
  <c r="I14" i="8"/>
  <c r="L14" i="8" s="1"/>
  <c r="N14" i="8" s="1"/>
  <c r="M85" i="4"/>
  <c r="O85" i="4" s="1"/>
  <c r="Q85" i="4" s="1"/>
  <c r="S85" i="4" s="1"/>
  <c r="M81" i="4" l="1"/>
  <c r="O81" i="4" l="1"/>
  <c r="Q81" i="4" s="1"/>
  <c r="S81" i="4" s="1"/>
  <c r="E30" i="9"/>
  <c r="K30" i="9"/>
  <c r="L30" i="9"/>
  <c r="M30" i="9"/>
  <c r="L47" i="6" l="1"/>
  <c r="N47" i="6" s="1"/>
  <c r="P47" i="6" s="1"/>
  <c r="L46" i="6"/>
  <c r="N46" i="6" s="1"/>
  <c r="P46" i="6" s="1"/>
  <c r="R46" i="6" s="1"/>
  <c r="L45" i="6"/>
  <c r="N45" i="6" s="1"/>
  <c r="P45" i="6" s="1"/>
  <c r="R45" i="6" s="1"/>
  <c r="L44" i="6"/>
  <c r="N44" i="6" s="1"/>
  <c r="P44" i="6" s="1"/>
  <c r="R44" i="6" s="1"/>
  <c r="L43" i="6"/>
  <c r="N43" i="6" s="1"/>
  <c r="P43" i="6" s="1"/>
  <c r="R43" i="6" s="1"/>
  <c r="L42" i="6"/>
  <c r="N42" i="6" s="1"/>
  <c r="P42" i="6" s="1"/>
  <c r="R42" i="6" s="1"/>
  <c r="L41" i="6"/>
  <c r="N41" i="6" s="1"/>
  <c r="P41" i="6" s="1"/>
  <c r="R41" i="6" s="1"/>
  <c r="L40" i="6"/>
  <c r="N40" i="6" s="1"/>
  <c r="P40" i="6" s="1"/>
  <c r="R40" i="6" s="1"/>
  <c r="L39" i="6"/>
  <c r="N39" i="6" s="1"/>
  <c r="P39" i="6" s="1"/>
  <c r="R39" i="6" s="1"/>
  <c r="L38" i="6"/>
  <c r="N38" i="6" s="1"/>
  <c r="P38" i="6" s="1"/>
  <c r="R38" i="6" s="1"/>
  <c r="L37" i="6"/>
  <c r="N37" i="6" s="1"/>
  <c r="P37" i="6" s="1"/>
  <c r="R37" i="6" s="1"/>
  <c r="L36" i="6"/>
  <c r="N36" i="6" s="1"/>
  <c r="P36" i="6" s="1"/>
  <c r="R36" i="6" s="1"/>
  <c r="L35" i="6"/>
  <c r="N35" i="6" s="1"/>
  <c r="P35" i="6" s="1"/>
  <c r="R35" i="6" s="1"/>
  <c r="L34" i="6"/>
  <c r="N34" i="6" s="1"/>
  <c r="P34" i="6" s="1"/>
  <c r="R34" i="6" s="1"/>
  <c r="E153" i="6" s="1"/>
  <c r="L33" i="6"/>
  <c r="N33" i="6" s="1"/>
  <c r="P33" i="6" s="1"/>
  <c r="R33" i="6" s="1"/>
  <c r="L32" i="6"/>
  <c r="N32" i="6" s="1"/>
  <c r="P32" i="6" s="1"/>
  <c r="R32" i="6" s="1"/>
  <c r="L31" i="6"/>
  <c r="N31" i="6" s="1"/>
  <c r="P31" i="6" s="1"/>
  <c r="R31" i="6" s="1"/>
  <c r="L30" i="6"/>
  <c r="N30" i="6" s="1"/>
  <c r="P30" i="6" s="1"/>
  <c r="R30" i="6" s="1"/>
  <c r="L29" i="6"/>
  <c r="N29" i="6" s="1"/>
  <c r="P29" i="6" s="1"/>
  <c r="R29" i="6" s="1"/>
  <c r="L28" i="6"/>
  <c r="N28" i="6" s="1"/>
  <c r="P28" i="6" s="1"/>
  <c r="R28" i="6" s="1"/>
  <c r="L27" i="6"/>
  <c r="L65" i="6"/>
  <c r="N65" i="6" s="1"/>
  <c r="P65" i="6" s="1"/>
  <c r="R65" i="6" s="1"/>
  <c r="L60" i="6"/>
  <c r="N60" i="6" s="1"/>
  <c r="P60" i="6" s="1"/>
  <c r="R60" i="6" s="1"/>
  <c r="L59" i="6"/>
  <c r="N59" i="6" s="1"/>
  <c r="P59" i="6" s="1"/>
  <c r="R59" i="6" s="1"/>
  <c r="L58" i="6"/>
  <c r="N58" i="6" s="1"/>
  <c r="P58" i="6" s="1"/>
  <c r="R58" i="6" s="1"/>
  <c r="L57" i="6"/>
  <c r="N57" i="6" s="1"/>
  <c r="P57" i="6" s="1"/>
  <c r="R57" i="6" s="1"/>
  <c r="L56" i="6"/>
  <c r="N56" i="6" s="1"/>
  <c r="P56" i="6" s="1"/>
  <c r="R56" i="6" s="1"/>
  <c r="E142" i="6" s="1"/>
  <c r="L55" i="6"/>
  <c r="N55" i="6" s="1"/>
  <c r="P55" i="6" s="1"/>
  <c r="R55" i="6" s="1"/>
  <c r="L54" i="6"/>
  <c r="N54" i="6" s="1"/>
  <c r="P54" i="6" s="1"/>
  <c r="R54" i="6" s="1"/>
  <c r="L53" i="6"/>
  <c r="N53" i="6" s="1"/>
  <c r="P53" i="6" s="1"/>
  <c r="R53" i="6" s="1"/>
  <c r="L52" i="6"/>
  <c r="N52" i="6" s="1"/>
  <c r="P52" i="6" s="1"/>
  <c r="R52" i="6" s="1"/>
  <c r="L51" i="6"/>
  <c r="N51" i="6" s="1"/>
  <c r="P51" i="6" s="1"/>
  <c r="R51" i="6" s="1"/>
  <c r="L50" i="6"/>
  <c r="N50" i="6" s="1"/>
  <c r="P50" i="6" s="1"/>
  <c r="R50" i="6" s="1"/>
  <c r="L49" i="6"/>
  <c r="N49" i="6" s="1"/>
  <c r="P49" i="6" s="1"/>
  <c r="R49" i="6" s="1"/>
  <c r="L66" i="6"/>
  <c r="N27" i="6" l="1"/>
  <c r="E155" i="6"/>
  <c r="R48" i="6"/>
  <c r="R47" i="6"/>
  <c r="M185" i="4"/>
  <c r="O91" i="4"/>
  <c r="Q91" i="4" s="1"/>
  <c r="S91" i="4" s="1"/>
  <c r="O90" i="4"/>
  <c r="Q90" i="4" s="1"/>
  <c r="S90" i="4" s="1"/>
  <c r="O89" i="4"/>
  <c r="Q89" i="4" s="1"/>
  <c r="S89" i="4" s="1"/>
  <c r="L43" i="5"/>
  <c r="N43" i="5" s="1"/>
  <c r="P43" i="5" s="1"/>
  <c r="R43" i="5" s="1"/>
  <c r="L42" i="5"/>
  <c r="N42" i="5" s="1"/>
  <c r="P42" i="5" s="1"/>
  <c r="R42" i="5" s="1"/>
  <c r="L41" i="5"/>
  <c r="N41" i="5" s="1"/>
  <c r="P41" i="5" s="1"/>
  <c r="R41" i="5" s="1"/>
  <c r="L40" i="5"/>
  <c r="N40" i="5" s="1"/>
  <c r="P40" i="5" s="1"/>
  <c r="R40" i="5" s="1"/>
  <c r="L35" i="5"/>
  <c r="N35" i="5" s="1"/>
  <c r="P35" i="5" s="1"/>
  <c r="R35" i="5" s="1"/>
  <c r="L34" i="5"/>
  <c r="N34" i="5" s="1"/>
  <c r="P34" i="5" s="1"/>
  <c r="R34" i="5" s="1"/>
  <c r="L33" i="5"/>
  <c r="N33" i="5" s="1"/>
  <c r="P33" i="5" s="1"/>
  <c r="R33" i="5" s="1"/>
  <c r="L32" i="5"/>
  <c r="N32" i="5" s="1"/>
  <c r="P32" i="5" s="1"/>
  <c r="R32" i="5" s="1"/>
  <c r="L31" i="5"/>
  <c r="N31" i="5" s="1"/>
  <c r="P31" i="5" s="1"/>
  <c r="R31" i="5" s="1"/>
  <c r="L29" i="5"/>
  <c r="N29" i="5" s="1"/>
  <c r="P29" i="5" s="1"/>
  <c r="L23" i="5"/>
  <c r="N23" i="5" s="1"/>
  <c r="P23" i="5" s="1"/>
  <c r="L22" i="5"/>
  <c r="P20" i="5"/>
  <c r="L48" i="5"/>
  <c r="N48" i="5" s="1"/>
  <c r="O88" i="4"/>
  <c r="Q88" i="4" s="1"/>
  <c r="S88" i="4" s="1"/>
  <c r="M83" i="4"/>
  <c r="O83" i="4" s="1"/>
  <c r="Q83" i="4" s="1"/>
  <c r="S83" i="4" s="1"/>
  <c r="M121" i="4"/>
  <c r="M120" i="4"/>
  <c r="P27" i="6" l="1"/>
  <c r="R27" i="6" s="1"/>
  <c r="N22" i="5"/>
  <c r="R20" i="5"/>
  <c r="R21" i="5"/>
  <c r="R30" i="5"/>
  <c r="R29" i="5"/>
  <c r="O94" i="4"/>
  <c r="Q94" i="4" s="1"/>
  <c r="S94" i="4" s="1"/>
  <c r="O98" i="4"/>
  <c r="Q98" i="4" s="1"/>
  <c r="S98" i="4" s="1"/>
  <c r="O102" i="4"/>
  <c r="Q102" i="4" s="1"/>
  <c r="S102" i="4" s="1"/>
  <c r="O105" i="4"/>
  <c r="Q105" i="4" s="1"/>
  <c r="S105" i="4" s="1"/>
  <c r="M118" i="4"/>
  <c r="O118" i="4" s="1"/>
  <c r="Q118" i="4" s="1"/>
  <c r="S118" i="4" s="1"/>
  <c r="O96" i="4"/>
  <c r="Q96" i="4" s="1"/>
  <c r="S96" i="4" s="1"/>
  <c r="O100" i="4"/>
  <c r="Q100" i="4" s="1"/>
  <c r="S100" i="4" s="1"/>
  <c r="M82" i="4"/>
  <c r="O92" i="4"/>
  <c r="Q92" i="4" s="1"/>
  <c r="S92" i="4" s="1"/>
  <c r="O97" i="4"/>
  <c r="Q97" i="4" s="1"/>
  <c r="S97" i="4" s="1"/>
  <c r="O101" i="4"/>
  <c r="Q101" i="4" s="1"/>
  <c r="S101" i="4" s="1"/>
  <c r="M84" i="4"/>
  <c r="O93" i="4"/>
  <c r="Q93" i="4" s="1"/>
  <c r="S93" i="4" s="1"/>
  <c r="O104" i="4"/>
  <c r="Q104" i="4" s="1"/>
  <c r="S104" i="4" s="1"/>
  <c r="O120" i="4"/>
  <c r="Q120" i="4" s="1"/>
  <c r="S120" i="4" s="1"/>
  <c r="O95" i="4"/>
  <c r="Q95" i="4" s="1"/>
  <c r="S95" i="4" s="1"/>
  <c r="O106" i="4"/>
  <c r="Q106" i="4" s="1"/>
  <c r="S106" i="4" s="1"/>
  <c r="O121" i="4"/>
  <c r="Q121" i="4" s="1"/>
  <c r="S121" i="4" s="1"/>
  <c r="O99" i="4"/>
  <c r="Q99" i="4" s="1"/>
  <c r="S99" i="4" s="1"/>
  <c r="O103" i="4"/>
  <c r="Q103" i="4" s="1"/>
  <c r="S103" i="4" s="1"/>
  <c r="R47" i="5"/>
  <c r="F129" i="5" s="1"/>
  <c r="R46" i="5"/>
  <c r="R45" i="5"/>
  <c r="R44" i="5"/>
  <c r="R24" i="5"/>
  <c r="R23" i="5"/>
  <c r="M207" i="4"/>
  <c r="O82" i="4" l="1"/>
  <c r="Q82" i="4" s="1"/>
  <c r="S82" i="4" s="1"/>
  <c r="P22" i="5"/>
  <c r="R22" i="5" s="1"/>
  <c r="E291" i="4"/>
  <c r="B25" i="9" s="1"/>
  <c r="O84" i="4"/>
  <c r="L68" i="6"/>
  <c r="N68" i="6" s="1"/>
  <c r="P68" i="6" s="1"/>
  <c r="R68" i="6" s="1"/>
  <c r="L69" i="6"/>
  <c r="N69" i="6" s="1"/>
  <c r="P69" i="6" s="1"/>
  <c r="R69" i="6" s="1"/>
  <c r="L70" i="6"/>
  <c r="N70" i="6" s="1"/>
  <c r="P70" i="6" s="1"/>
  <c r="R70" i="6" s="1"/>
  <c r="L71" i="6"/>
  <c r="N71" i="6" s="1"/>
  <c r="P71" i="6" s="1"/>
  <c r="R71" i="6" s="1"/>
  <c r="E144" i="6" s="1"/>
  <c r="L72" i="6"/>
  <c r="N72" i="6" s="1"/>
  <c r="P72" i="6" s="1"/>
  <c r="R72" i="6" s="1"/>
  <c r="L73" i="6"/>
  <c r="N73" i="6" s="1"/>
  <c r="P73" i="6" s="1"/>
  <c r="R73" i="6" s="1"/>
  <c r="L74" i="6"/>
  <c r="N74" i="6" s="1"/>
  <c r="P74" i="6" s="1"/>
  <c r="R74" i="6" s="1"/>
  <c r="L75" i="6"/>
  <c r="N75" i="6" s="1"/>
  <c r="P75" i="6" s="1"/>
  <c r="R75" i="6" s="1"/>
  <c r="L76" i="6"/>
  <c r="N76" i="6" s="1"/>
  <c r="P76" i="6" s="1"/>
  <c r="R76" i="6" s="1"/>
  <c r="L77" i="6"/>
  <c r="N77" i="6" s="1"/>
  <c r="P77" i="6" s="1"/>
  <c r="R77" i="6" s="1"/>
  <c r="L78" i="6"/>
  <c r="N78" i="6" s="1"/>
  <c r="P78" i="6" s="1"/>
  <c r="R78" i="6" s="1"/>
  <c r="L79" i="6"/>
  <c r="N79" i="6" s="1"/>
  <c r="P79" i="6" s="1"/>
  <c r="R79" i="6" s="1"/>
  <c r="L80" i="6"/>
  <c r="N80" i="6" s="1"/>
  <c r="P80" i="6" s="1"/>
  <c r="R80" i="6" s="1"/>
  <c r="L128" i="6"/>
  <c r="N128" i="6" s="1"/>
  <c r="P128" i="6" s="1"/>
  <c r="R128" i="6" s="1"/>
  <c r="M267" i="4"/>
  <c r="L80" i="5"/>
  <c r="N80" i="5" s="1"/>
  <c r="P80" i="5" s="1"/>
  <c r="R80" i="5" s="1"/>
  <c r="E138" i="6" l="1"/>
  <c r="D11" i="9" s="1"/>
  <c r="Q84" i="4"/>
  <c r="S84" i="4" s="1"/>
  <c r="M158" i="4"/>
  <c r="O158" i="4" s="1"/>
  <c r="Q158" i="4" s="1"/>
  <c r="S158" i="4" s="1"/>
  <c r="M162" i="4"/>
  <c r="O162" i="4" s="1"/>
  <c r="Q162" i="4" s="1"/>
  <c r="S162" i="4" s="1"/>
  <c r="M166" i="4"/>
  <c r="O166" i="4" s="1"/>
  <c r="Q166" i="4" s="1"/>
  <c r="M168" i="4"/>
  <c r="O168" i="4" s="1"/>
  <c r="Q168" i="4" s="1"/>
  <c r="S168" i="4" s="1"/>
  <c r="M163" i="4"/>
  <c r="O163" i="4" s="1"/>
  <c r="Q163" i="4" s="1"/>
  <c r="S163" i="4" s="1"/>
  <c r="M159" i="4"/>
  <c r="O159" i="4" s="1"/>
  <c r="Q159" i="4" s="1"/>
  <c r="S159" i="4" s="1"/>
  <c r="M160" i="4"/>
  <c r="O160" i="4" s="1"/>
  <c r="Q160" i="4" s="1"/>
  <c r="S160" i="4" s="1"/>
  <c r="M164" i="4"/>
  <c r="O164" i="4" s="1"/>
  <c r="Q164" i="4" s="1"/>
  <c r="S164" i="4" s="1"/>
  <c r="M161" i="4"/>
  <c r="O161" i="4" s="1"/>
  <c r="Q161" i="4" s="1"/>
  <c r="S161" i="4" s="1"/>
  <c r="M165" i="4"/>
  <c r="O165" i="4" s="1"/>
  <c r="Q165" i="4" s="1"/>
  <c r="S165" i="4" s="1"/>
  <c r="S167" i="4" l="1"/>
  <c r="S166" i="4"/>
  <c r="K78" i="5" l="1"/>
  <c r="K59" i="5"/>
  <c r="K98" i="5"/>
  <c r="K107" i="5" l="1"/>
  <c r="L108" i="5" s="1"/>
  <c r="L131" i="6"/>
  <c r="M208" i="4"/>
  <c r="M209" i="4"/>
  <c r="M210" i="4"/>
  <c r="M211" i="4"/>
  <c r="M212" i="4"/>
  <c r="M213" i="4"/>
  <c r="M214" i="4"/>
  <c r="M215" i="4"/>
  <c r="M216" i="4"/>
  <c r="M217" i="4"/>
  <c r="M218" i="4"/>
  <c r="M219" i="4"/>
  <c r="M157" i="4"/>
  <c r="M156" i="4"/>
  <c r="M151" i="4"/>
  <c r="M152" i="4"/>
  <c r="M153" i="4"/>
  <c r="M154" i="4"/>
  <c r="M150" i="4"/>
  <c r="M133" i="4"/>
  <c r="M134" i="4"/>
  <c r="M135" i="4"/>
  <c r="M136" i="4"/>
  <c r="M137" i="4"/>
  <c r="M138" i="4"/>
  <c r="M139" i="4"/>
  <c r="M140" i="4"/>
  <c r="M141" i="4"/>
  <c r="M142" i="4"/>
  <c r="M143" i="4"/>
  <c r="M144" i="4"/>
  <c r="M145" i="4"/>
  <c r="M146" i="4"/>
  <c r="M147" i="4"/>
  <c r="M148" i="4"/>
  <c r="M132" i="4"/>
  <c r="M130" i="4"/>
  <c r="M263" i="4"/>
  <c r="M264" i="4"/>
  <c r="M265" i="4"/>
  <c r="M266" i="4"/>
  <c r="M203" i="4"/>
  <c r="M204" i="4"/>
  <c r="M205" i="4"/>
  <c r="M206" i="4"/>
  <c r="M122" i="4"/>
  <c r="M123" i="4"/>
  <c r="M124" i="4"/>
  <c r="M125" i="4"/>
  <c r="M126" i="4"/>
  <c r="M127" i="4"/>
  <c r="M128" i="4"/>
  <c r="M202" i="4"/>
  <c r="M200" i="4"/>
  <c r="M199" i="4"/>
  <c r="M197" i="4"/>
  <c r="M198" i="4"/>
  <c r="M192" i="4"/>
  <c r="M193" i="4"/>
  <c r="M194" i="4"/>
  <c r="M260" i="4"/>
  <c r="M261" i="4"/>
  <c r="M259" i="4"/>
  <c r="M257" i="4"/>
  <c r="M256" i="4"/>
  <c r="M247" i="4"/>
  <c r="M248" i="4"/>
  <c r="M249" i="4"/>
  <c r="M250" i="4"/>
  <c r="M251" i="4"/>
  <c r="M252" i="4"/>
  <c r="M253" i="4"/>
  <c r="M254" i="4"/>
  <c r="M246" i="4"/>
  <c r="M244" i="4"/>
  <c r="M175" i="4"/>
  <c r="M176" i="4"/>
  <c r="M177" i="4"/>
  <c r="M178" i="4"/>
  <c r="M179" i="4"/>
  <c r="M180" i="4"/>
  <c r="M181" i="4"/>
  <c r="M182" i="4"/>
  <c r="M183" i="4"/>
  <c r="M184" i="4"/>
  <c r="M186" i="4"/>
  <c r="M187" i="4"/>
  <c r="M188" i="4"/>
  <c r="M190" i="4"/>
  <c r="M191" i="4"/>
  <c r="M242" i="4"/>
  <c r="M237" i="4"/>
  <c r="M238" i="4"/>
  <c r="M239" i="4"/>
  <c r="M240" i="4"/>
  <c r="M241" i="4"/>
  <c r="M236" i="4"/>
  <c r="M232" i="4"/>
  <c r="M233" i="4"/>
  <c r="M234" i="4"/>
  <c r="M235" i="4"/>
  <c r="M231" i="4"/>
  <c r="M228" i="4"/>
  <c r="M227" i="4"/>
  <c r="M222" i="4"/>
  <c r="M223" i="4"/>
  <c r="M224" i="4"/>
  <c r="M225" i="4"/>
  <c r="M269" i="4" l="1"/>
  <c r="C62" i="9"/>
  <c r="I36" i="8" l="1"/>
  <c r="L36" i="8" s="1"/>
  <c r="N36" i="8" s="1"/>
  <c r="I35" i="8"/>
  <c r="I43" i="8"/>
  <c r="L43" i="8" s="1"/>
  <c r="N43" i="8" s="1"/>
  <c r="I29" i="8"/>
  <c r="L29" i="8" s="1"/>
  <c r="N29" i="8" s="1"/>
  <c r="I28" i="8"/>
  <c r="L28" i="8" s="1"/>
  <c r="N28" i="8" s="1"/>
  <c r="F51" i="8" s="1"/>
  <c r="I42" i="8"/>
  <c r="L42" i="8" s="1"/>
  <c r="N42" i="8" s="1"/>
  <c r="F65" i="8" s="1"/>
  <c r="I34" i="8"/>
  <c r="L34" i="8" s="1"/>
  <c r="N34" i="8" s="1"/>
  <c r="F69" i="8" s="1"/>
  <c r="I33" i="8"/>
  <c r="L33" i="8" s="1"/>
  <c r="N33" i="8" s="1"/>
  <c r="I32" i="8"/>
  <c r="L32" i="8" s="1"/>
  <c r="N32" i="8" s="1"/>
  <c r="I31" i="8"/>
  <c r="L31" i="8" s="1"/>
  <c r="N31" i="8" s="1"/>
  <c r="I39" i="8"/>
  <c r="L39" i="8" s="1"/>
  <c r="I26" i="8"/>
  <c r="L26" i="8" s="1"/>
  <c r="N26" i="8" s="1"/>
  <c r="I25" i="8"/>
  <c r="L25" i="8" s="1"/>
  <c r="N25" i="8" s="1"/>
  <c r="F68" i="8" s="1"/>
  <c r="I24" i="8"/>
  <c r="L24" i="8" s="1"/>
  <c r="N24" i="8" s="1"/>
  <c r="F56" i="8" s="1"/>
  <c r="I23" i="8"/>
  <c r="L23" i="8" s="1"/>
  <c r="N23" i="8" s="1"/>
  <c r="F64" i="8" s="1"/>
  <c r="I27" i="8"/>
  <c r="L27" i="8" s="1"/>
  <c r="N27" i="8" s="1"/>
  <c r="I22" i="8"/>
  <c r="L22" i="8" s="1"/>
  <c r="N22" i="8" s="1"/>
  <c r="I38" i="8"/>
  <c r="L38" i="8" s="1"/>
  <c r="N38" i="8" s="1"/>
  <c r="F55" i="8" s="1"/>
  <c r="I30" i="8"/>
  <c r="L30" i="8" s="1"/>
  <c r="N30" i="8" s="1"/>
  <c r="I37" i="8"/>
  <c r="L37" i="8" s="1"/>
  <c r="N37" i="8" s="1"/>
  <c r="I21" i="8"/>
  <c r="L21" i="8" s="1"/>
  <c r="N21" i="8" s="1"/>
  <c r="I19" i="8"/>
  <c r="L19" i="8" s="1"/>
  <c r="I18" i="8"/>
  <c r="L103" i="6"/>
  <c r="L104" i="6"/>
  <c r="L105" i="6"/>
  <c r="L106" i="6"/>
  <c r="L107" i="6"/>
  <c r="L108" i="6"/>
  <c r="L109" i="6"/>
  <c r="L110" i="6"/>
  <c r="L111" i="6"/>
  <c r="L112" i="6"/>
  <c r="L113" i="6"/>
  <c r="L114" i="6"/>
  <c r="L115" i="6"/>
  <c r="L116" i="6"/>
  <c r="L117" i="6"/>
  <c r="L118" i="6"/>
  <c r="L119" i="6"/>
  <c r="L121" i="6"/>
  <c r="L122" i="6"/>
  <c r="L123" i="6"/>
  <c r="L124" i="6"/>
  <c r="L125" i="6"/>
  <c r="L126" i="6"/>
  <c r="L127" i="6"/>
  <c r="L82" i="6"/>
  <c r="L83" i="6"/>
  <c r="L84" i="6"/>
  <c r="L85" i="6"/>
  <c r="L86" i="6"/>
  <c r="L87" i="6"/>
  <c r="L88" i="6"/>
  <c r="L89" i="6"/>
  <c r="L90" i="6"/>
  <c r="L91" i="6"/>
  <c r="L92" i="6"/>
  <c r="L93" i="6"/>
  <c r="L94" i="6"/>
  <c r="L95" i="6"/>
  <c r="L96" i="6"/>
  <c r="L97" i="6"/>
  <c r="L98" i="6"/>
  <c r="L99" i="6"/>
  <c r="L100" i="6"/>
  <c r="L101" i="6"/>
  <c r="L67" i="6"/>
  <c r="L81" i="6"/>
  <c r="L102" i="6"/>
  <c r="L120" i="6"/>
  <c r="L77" i="5"/>
  <c r="L78" i="5"/>
  <c r="L79" i="5"/>
  <c r="L49" i="5"/>
  <c r="L50" i="5"/>
  <c r="L51" i="5"/>
  <c r="L52" i="5"/>
  <c r="L53" i="5"/>
  <c r="L54" i="5"/>
  <c r="L55" i="5"/>
  <c r="L76" i="5"/>
  <c r="L72" i="5"/>
  <c r="L73" i="5"/>
  <c r="L74" i="5"/>
  <c r="L71" i="5"/>
  <c r="L65" i="5"/>
  <c r="L104" i="5"/>
  <c r="L105" i="5"/>
  <c r="L58" i="5"/>
  <c r="L59" i="5"/>
  <c r="L60" i="5"/>
  <c r="L61" i="5"/>
  <c r="L62" i="5"/>
  <c r="L63" i="5"/>
  <c r="L82" i="5"/>
  <c r="L83" i="5"/>
  <c r="L84" i="5"/>
  <c r="L85" i="5"/>
  <c r="L86" i="5"/>
  <c r="L87" i="5"/>
  <c r="L88" i="5"/>
  <c r="L89" i="5"/>
  <c r="L90" i="5"/>
  <c r="L91" i="5"/>
  <c r="L92" i="5"/>
  <c r="L93" i="5"/>
  <c r="L94" i="5"/>
  <c r="L95" i="5"/>
  <c r="L96" i="5"/>
  <c r="L97" i="5"/>
  <c r="L98" i="5"/>
  <c r="L99" i="5"/>
  <c r="L100" i="5"/>
  <c r="L101" i="5"/>
  <c r="L102" i="5"/>
  <c r="L103" i="5"/>
  <c r="L81" i="5"/>
  <c r="L130" i="6" l="1"/>
  <c r="F58" i="8"/>
  <c r="L107" i="5"/>
  <c r="L18" i="8"/>
  <c r="N18" i="8" s="1"/>
  <c r="F60" i="8" s="1"/>
  <c r="N40" i="8"/>
  <c r="F70" i="8" s="1"/>
  <c r="N39" i="8"/>
  <c r="N41" i="8"/>
  <c r="F62" i="8" s="1"/>
  <c r="N19" i="8"/>
  <c r="F67" i="8" s="1"/>
  <c r="N20" i="8"/>
  <c r="F54" i="8" s="1"/>
  <c r="L35" i="8"/>
  <c r="N35" i="8" s="1"/>
  <c r="F49" i="8" s="1"/>
  <c r="N81" i="6"/>
  <c r="P81" i="6" s="1"/>
  <c r="R81" i="6" s="1"/>
  <c r="N67" i="6"/>
  <c r="P67" i="6" s="1"/>
  <c r="R67" i="6" s="1"/>
  <c r="N66" i="6"/>
  <c r="N101" i="6"/>
  <c r="P101" i="6" s="1"/>
  <c r="R101" i="6" s="1"/>
  <c r="N100" i="6"/>
  <c r="P100" i="6" s="1"/>
  <c r="R100" i="6" s="1"/>
  <c r="N99" i="6"/>
  <c r="P99" i="6" s="1"/>
  <c r="R99" i="6" s="1"/>
  <c r="N98" i="6"/>
  <c r="P98" i="6" s="1"/>
  <c r="R98" i="6" s="1"/>
  <c r="N97" i="6"/>
  <c r="P97" i="6" s="1"/>
  <c r="R97" i="6" s="1"/>
  <c r="N96" i="6"/>
  <c r="P96" i="6" s="1"/>
  <c r="R96" i="6" s="1"/>
  <c r="N95" i="6"/>
  <c r="P95" i="6" s="1"/>
  <c r="R95" i="6" s="1"/>
  <c r="N94" i="6"/>
  <c r="P94" i="6" s="1"/>
  <c r="R94" i="6" s="1"/>
  <c r="N93" i="6"/>
  <c r="P93" i="6" s="1"/>
  <c r="R93" i="6" s="1"/>
  <c r="N92" i="6"/>
  <c r="P92" i="6" s="1"/>
  <c r="R92" i="6" s="1"/>
  <c r="N91" i="6"/>
  <c r="P91" i="6" s="1"/>
  <c r="R91" i="6" s="1"/>
  <c r="N90" i="6"/>
  <c r="P90" i="6" s="1"/>
  <c r="R90" i="6" s="1"/>
  <c r="N89" i="6"/>
  <c r="P89" i="6" s="1"/>
  <c r="R89" i="6" s="1"/>
  <c r="N88" i="6"/>
  <c r="P88" i="6" s="1"/>
  <c r="R88" i="6" s="1"/>
  <c r="N87" i="6"/>
  <c r="P87" i="6" s="1"/>
  <c r="R87" i="6" s="1"/>
  <c r="N86" i="6"/>
  <c r="P86" i="6" s="1"/>
  <c r="R86" i="6" s="1"/>
  <c r="N85" i="6"/>
  <c r="P85" i="6" s="1"/>
  <c r="R85" i="6" s="1"/>
  <c r="N84" i="6"/>
  <c r="P84" i="6" s="1"/>
  <c r="R84" i="6" s="1"/>
  <c r="N83" i="6"/>
  <c r="P83" i="6" s="1"/>
  <c r="R83" i="6" s="1"/>
  <c r="N82" i="6"/>
  <c r="P82" i="6" s="1"/>
  <c r="R82" i="6" s="1"/>
  <c r="N127" i="6"/>
  <c r="P127" i="6" s="1"/>
  <c r="R127" i="6" s="1"/>
  <c r="N126" i="6"/>
  <c r="P126" i="6" s="1"/>
  <c r="R126" i="6" s="1"/>
  <c r="D26" i="9"/>
  <c r="D28" i="9"/>
  <c r="D17" i="9"/>
  <c r="D15" i="9"/>
  <c r="N125" i="6"/>
  <c r="P125" i="6" s="1"/>
  <c r="R125" i="6" s="1"/>
  <c r="N124" i="6"/>
  <c r="P124" i="6" s="1"/>
  <c r="R124" i="6" s="1"/>
  <c r="N123" i="6"/>
  <c r="P123" i="6" s="1"/>
  <c r="R123" i="6" s="1"/>
  <c r="N122" i="6"/>
  <c r="P122" i="6" s="1"/>
  <c r="R122" i="6" s="1"/>
  <c r="N121" i="6"/>
  <c r="P121" i="6" s="1"/>
  <c r="R121" i="6" s="1"/>
  <c r="N120" i="6"/>
  <c r="P120" i="6" s="1"/>
  <c r="R120" i="6" s="1"/>
  <c r="N119" i="6"/>
  <c r="P119" i="6" s="1"/>
  <c r="R119" i="6" s="1"/>
  <c r="N118" i="6"/>
  <c r="P118" i="6" s="1"/>
  <c r="R118" i="6" s="1"/>
  <c r="N117" i="6"/>
  <c r="P117" i="6" s="1"/>
  <c r="R117" i="6" s="1"/>
  <c r="N116" i="6"/>
  <c r="P116" i="6" s="1"/>
  <c r="R116" i="6" s="1"/>
  <c r="N115" i="6"/>
  <c r="P115" i="6" s="1"/>
  <c r="R115" i="6" s="1"/>
  <c r="N114" i="6"/>
  <c r="P114" i="6" s="1"/>
  <c r="R114" i="6" s="1"/>
  <c r="N113" i="6"/>
  <c r="P113" i="6" s="1"/>
  <c r="R113" i="6" s="1"/>
  <c r="N112" i="6"/>
  <c r="P112" i="6" s="1"/>
  <c r="R112" i="6" s="1"/>
  <c r="N111" i="6"/>
  <c r="P111" i="6" s="1"/>
  <c r="R111" i="6" s="1"/>
  <c r="N110" i="6"/>
  <c r="P110" i="6" s="1"/>
  <c r="R110" i="6" s="1"/>
  <c r="N109" i="6"/>
  <c r="P109" i="6" s="1"/>
  <c r="R109" i="6" s="1"/>
  <c r="N108" i="6"/>
  <c r="P108" i="6" s="1"/>
  <c r="R108" i="6" s="1"/>
  <c r="N107" i="6"/>
  <c r="P107" i="6" s="1"/>
  <c r="R107" i="6" s="1"/>
  <c r="N106" i="6"/>
  <c r="P106" i="6" s="1"/>
  <c r="R106" i="6" s="1"/>
  <c r="N105" i="6"/>
  <c r="P105" i="6" s="1"/>
  <c r="R105" i="6" s="1"/>
  <c r="N104" i="6"/>
  <c r="P104" i="6" s="1"/>
  <c r="R104" i="6" s="1"/>
  <c r="E145" i="6" s="1"/>
  <c r="N103" i="6"/>
  <c r="P103" i="6" s="1"/>
  <c r="R103" i="6" s="1"/>
  <c r="N55" i="5"/>
  <c r="P55" i="5" s="1"/>
  <c r="R55" i="5" s="1"/>
  <c r="N54" i="5"/>
  <c r="P54" i="5" s="1"/>
  <c r="R54" i="5" s="1"/>
  <c r="N53" i="5"/>
  <c r="P53" i="5" s="1"/>
  <c r="R53" i="5" s="1"/>
  <c r="N52" i="5"/>
  <c r="P52" i="5" s="1"/>
  <c r="R52" i="5" s="1"/>
  <c r="N51" i="5"/>
  <c r="P51" i="5" s="1"/>
  <c r="R51" i="5" s="1"/>
  <c r="N50" i="5"/>
  <c r="P50" i="5" s="1"/>
  <c r="R50" i="5" s="1"/>
  <c r="N49" i="5"/>
  <c r="P48" i="5"/>
  <c r="R48" i="5" s="1"/>
  <c r="N79" i="5"/>
  <c r="P79" i="5" s="1"/>
  <c r="R79" i="5" s="1"/>
  <c r="N78" i="5"/>
  <c r="P78" i="5" s="1"/>
  <c r="R78" i="5" s="1"/>
  <c r="N77" i="5"/>
  <c r="P77" i="5" s="1"/>
  <c r="R77" i="5" s="1"/>
  <c r="N76" i="5"/>
  <c r="P76" i="5" s="1"/>
  <c r="R76" i="5" s="1"/>
  <c r="N74" i="5"/>
  <c r="P74" i="5" s="1"/>
  <c r="N73" i="5"/>
  <c r="P73" i="5" s="1"/>
  <c r="R73" i="5" s="1"/>
  <c r="N72" i="5"/>
  <c r="P72" i="5" s="1"/>
  <c r="R72" i="5" s="1"/>
  <c r="N71" i="5"/>
  <c r="P71" i="5" s="1"/>
  <c r="R71" i="5" s="1"/>
  <c r="N65" i="5"/>
  <c r="P65" i="5" s="1"/>
  <c r="N63" i="5"/>
  <c r="P63" i="5" s="1"/>
  <c r="R63" i="5" s="1"/>
  <c r="F123" i="5" s="1"/>
  <c r="N62" i="5"/>
  <c r="P62" i="5" s="1"/>
  <c r="R62" i="5" s="1"/>
  <c r="N61" i="5"/>
  <c r="P61" i="5" s="1"/>
  <c r="R61" i="5" s="1"/>
  <c r="N60" i="5"/>
  <c r="P60" i="5" s="1"/>
  <c r="R60" i="5" s="1"/>
  <c r="N59" i="5"/>
  <c r="P59" i="5" s="1"/>
  <c r="R59" i="5" s="1"/>
  <c r="N58" i="5"/>
  <c r="P58" i="5" s="1"/>
  <c r="R58" i="5" s="1"/>
  <c r="N105" i="5"/>
  <c r="P105" i="5" s="1"/>
  <c r="R105" i="5" s="1"/>
  <c r="N104" i="5"/>
  <c r="P104" i="5" s="1"/>
  <c r="R104" i="5" s="1"/>
  <c r="N103" i="5"/>
  <c r="P103" i="5" s="1"/>
  <c r="R103" i="5" s="1"/>
  <c r="N102" i="5"/>
  <c r="P102" i="5" s="1"/>
  <c r="R102" i="5" s="1"/>
  <c r="N101" i="5"/>
  <c r="P101" i="5" s="1"/>
  <c r="R101" i="5" s="1"/>
  <c r="N100" i="5"/>
  <c r="P100" i="5" s="1"/>
  <c r="R100" i="5" s="1"/>
  <c r="N99" i="5"/>
  <c r="P99" i="5" s="1"/>
  <c r="R99" i="5" s="1"/>
  <c r="F124" i="5" s="1"/>
  <c r="N98" i="5"/>
  <c r="P98" i="5" s="1"/>
  <c r="R98" i="5" s="1"/>
  <c r="N97" i="5"/>
  <c r="P97" i="5" s="1"/>
  <c r="R97" i="5" s="1"/>
  <c r="N96" i="5"/>
  <c r="P96" i="5" s="1"/>
  <c r="R96" i="5" s="1"/>
  <c r="N95" i="5"/>
  <c r="P95" i="5" s="1"/>
  <c r="R95" i="5" s="1"/>
  <c r="N94" i="5"/>
  <c r="P94" i="5" s="1"/>
  <c r="R94" i="5" s="1"/>
  <c r="N93" i="5"/>
  <c r="P93" i="5" s="1"/>
  <c r="R93" i="5" s="1"/>
  <c r="N92" i="5"/>
  <c r="P92" i="5" s="1"/>
  <c r="R92" i="5" s="1"/>
  <c r="N91" i="5"/>
  <c r="P91" i="5" s="1"/>
  <c r="R91" i="5" s="1"/>
  <c r="N90" i="5"/>
  <c r="P90" i="5" s="1"/>
  <c r="R90" i="5" s="1"/>
  <c r="N89" i="5"/>
  <c r="P89" i="5" s="1"/>
  <c r="R89" i="5" s="1"/>
  <c r="N88" i="5"/>
  <c r="P88" i="5" s="1"/>
  <c r="R88" i="5" s="1"/>
  <c r="N87" i="5"/>
  <c r="P87" i="5" s="1"/>
  <c r="R87" i="5" s="1"/>
  <c r="N86" i="5"/>
  <c r="P86" i="5" s="1"/>
  <c r="R86" i="5" s="1"/>
  <c r="N85" i="5"/>
  <c r="P85" i="5" s="1"/>
  <c r="R85" i="5" s="1"/>
  <c r="N84" i="5"/>
  <c r="P84" i="5" s="1"/>
  <c r="R84" i="5" s="1"/>
  <c r="N83" i="5"/>
  <c r="P83" i="5" s="1"/>
  <c r="R83" i="5" s="1"/>
  <c r="N82" i="5"/>
  <c r="P82" i="5" s="1"/>
  <c r="R82" i="5" s="1"/>
  <c r="N81" i="5"/>
  <c r="E141" i="6" l="1"/>
  <c r="E137" i="6"/>
  <c r="E156" i="6"/>
  <c r="D29" i="9" s="1"/>
  <c r="E154" i="6"/>
  <c r="D27" i="9" s="1"/>
  <c r="E150" i="6"/>
  <c r="D23" i="9" s="1"/>
  <c r="E146" i="6"/>
  <c r="D19" i="9" s="1"/>
  <c r="E148" i="6"/>
  <c r="D21" i="9" s="1"/>
  <c r="E135" i="6"/>
  <c r="D14" i="9"/>
  <c r="E139" i="6"/>
  <c r="D12" i="9" s="1"/>
  <c r="D10" i="9"/>
  <c r="N107" i="5"/>
  <c r="F127" i="5"/>
  <c r="C23" i="9" s="1"/>
  <c r="F126" i="5"/>
  <c r="C22" i="9" s="1"/>
  <c r="F119" i="5"/>
  <c r="C15" i="9" s="1"/>
  <c r="F15" i="9" s="1"/>
  <c r="D47" i="9" s="1"/>
  <c r="F118" i="5"/>
  <c r="C14" i="9" s="1"/>
  <c r="F117" i="5"/>
  <c r="C13" i="9" s="1"/>
  <c r="F114" i="5"/>
  <c r="C10" i="9" s="1"/>
  <c r="F133" i="5"/>
  <c r="C29" i="9" s="1"/>
  <c r="F132" i="5"/>
  <c r="C28" i="9" s="1"/>
  <c r="C25" i="9"/>
  <c r="F25" i="9" s="1"/>
  <c r="D57" i="9" s="1"/>
  <c r="P66" i="6"/>
  <c r="R66" i="6" s="1"/>
  <c r="D18" i="9"/>
  <c r="P49" i="5"/>
  <c r="R49" i="5" s="1"/>
  <c r="N102" i="6"/>
  <c r="N130" i="6" s="1"/>
  <c r="P81" i="5"/>
  <c r="R81" i="5" s="1"/>
  <c r="R68" i="5"/>
  <c r="R70" i="5"/>
  <c r="R66" i="5"/>
  <c r="R69" i="5"/>
  <c r="R65" i="5"/>
  <c r="C19" i="9"/>
  <c r="C20" i="9"/>
  <c r="R64" i="5"/>
  <c r="R67" i="5"/>
  <c r="R75" i="5"/>
  <c r="R74" i="5"/>
  <c r="D8" i="9" l="1"/>
  <c r="E143" i="6"/>
  <c r="D16" i="9" s="1"/>
  <c r="R107" i="5"/>
  <c r="F131" i="5"/>
  <c r="C27" i="9" s="1"/>
  <c r="F130" i="5"/>
  <c r="C26" i="9" s="1"/>
  <c r="F128" i="5"/>
  <c r="C24" i="9" s="1"/>
  <c r="F125" i="5"/>
  <c r="C21" i="9" s="1"/>
  <c r="F122" i="5"/>
  <c r="C18" i="9" s="1"/>
  <c r="F121" i="5"/>
  <c r="C17" i="9" s="1"/>
  <c r="F120" i="5"/>
  <c r="C16" i="9" s="1"/>
  <c r="F116" i="5"/>
  <c r="C12" i="9" s="1"/>
  <c r="F115" i="5"/>
  <c r="C11" i="9" s="1"/>
  <c r="F112" i="5"/>
  <c r="P102" i="6"/>
  <c r="R102" i="6" s="1"/>
  <c r="E149" i="6" s="1"/>
  <c r="O267" i="4"/>
  <c r="O157" i="4"/>
  <c r="Q157" i="4" s="1"/>
  <c r="S157" i="4" s="1"/>
  <c r="O218" i="4"/>
  <c r="Q218" i="4" s="1"/>
  <c r="S218" i="4" s="1"/>
  <c r="O217" i="4"/>
  <c r="Q217" i="4" s="1"/>
  <c r="S217" i="4" s="1"/>
  <c r="O215" i="4"/>
  <c r="Q215" i="4" s="1"/>
  <c r="S215" i="4" s="1"/>
  <c r="O214" i="4"/>
  <c r="Q214" i="4" s="1"/>
  <c r="S214" i="4" s="1"/>
  <c r="O212" i="4"/>
  <c r="Q212" i="4" s="1"/>
  <c r="S212" i="4" s="1"/>
  <c r="O211" i="4"/>
  <c r="Q211" i="4" s="1"/>
  <c r="S211" i="4" s="1"/>
  <c r="O208" i="4"/>
  <c r="Q208" i="4" s="1"/>
  <c r="S208" i="4" s="1"/>
  <c r="O156" i="4"/>
  <c r="Q156" i="4" s="1"/>
  <c r="S156" i="4" s="1"/>
  <c r="O153" i="4"/>
  <c r="Q153" i="4" s="1"/>
  <c r="S153" i="4" s="1"/>
  <c r="O152" i="4"/>
  <c r="Q152" i="4" s="1"/>
  <c r="S152" i="4" s="1"/>
  <c r="O148" i="4"/>
  <c r="Q148" i="4" s="1"/>
  <c r="O145" i="4"/>
  <c r="Q145" i="4" s="1"/>
  <c r="S145" i="4" s="1"/>
  <c r="O144" i="4"/>
  <c r="Q144" i="4" s="1"/>
  <c r="S144" i="4" s="1"/>
  <c r="O142" i="4"/>
  <c r="Q142" i="4" s="1"/>
  <c r="S142" i="4" s="1"/>
  <c r="E278" i="4" s="1"/>
  <c r="O140" i="4"/>
  <c r="Q140" i="4" s="1"/>
  <c r="S140" i="4" s="1"/>
  <c r="O137" i="4"/>
  <c r="Q137" i="4" s="1"/>
  <c r="S137" i="4" s="1"/>
  <c r="O136" i="4"/>
  <c r="Q136" i="4" s="1"/>
  <c r="S136" i="4" s="1"/>
  <c r="O133" i="4"/>
  <c r="Q133" i="4" s="1"/>
  <c r="S133" i="4" s="1"/>
  <c r="O128" i="4"/>
  <c r="Q128" i="4" s="1"/>
  <c r="S128" i="4" s="1"/>
  <c r="O125" i="4"/>
  <c r="Q125" i="4" s="1"/>
  <c r="S125" i="4" s="1"/>
  <c r="O203" i="4"/>
  <c r="Q203" i="4" s="1"/>
  <c r="S203" i="4" s="1"/>
  <c r="O266" i="4"/>
  <c r="Q266" i="4" s="1"/>
  <c r="S266" i="4" s="1"/>
  <c r="O264" i="4"/>
  <c r="Q264" i="4" s="1"/>
  <c r="S264" i="4" s="1"/>
  <c r="O199" i="4"/>
  <c r="Q199" i="4" s="1"/>
  <c r="S199" i="4" s="1"/>
  <c r="O197" i="4"/>
  <c r="Q197" i="4" s="1"/>
  <c r="S197" i="4" s="1"/>
  <c r="O194" i="4"/>
  <c r="Q194" i="4" s="1"/>
  <c r="S196" i="4" s="1"/>
  <c r="O193" i="4"/>
  <c r="Q193" i="4" s="1"/>
  <c r="S193" i="4" s="1"/>
  <c r="O192" i="4"/>
  <c r="Q192" i="4" s="1"/>
  <c r="S192" i="4" s="1"/>
  <c r="O261" i="4"/>
  <c r="Q261" i="4" s="1"/>
  <c r="O260" i="4"/>
  <c r="Q260" i="4" s="1"/>
  <c r="S260" i="4" s="1"/>
  <c r="O259" i="4"/>
  <c r="Q259" i="4" s="1"/>
  <c r="S259" i="4" s="1"/>
  <c r="O257" i="4"/>
  <c r="Q257" i="4" s="1"/>
  <c r="S258" i="4" s="1"/>
  <c r="O256" i="4"/>
  <c r="Q256" i="4" s="1"/>
  <c r="S256" i="4" s="1"/>
  <c r="O253" i="4"/>
  <c r="Q253" i="4" s="1"/>
  <c r="S253" i="4" s="1"/>
  <c r="O252" i="4"/>
  <c r="Q252" i="4" s="1"/>
  <c r="S252" i="4" s="1"/>
  <c r="O251" i="4"/>
  <c r="Q251" i="4" s="1"/>
  <c r="S251" i="4" s="1"/>
  <c r="O248" i="4"/>
  <c r="Q248" i="4" s="1"/>
  <c r="S248" i="4" s="1"/>
  <c r="O247" i="4"/>
  <c r="Q247" i="4" s="1"/>
  <c r="S247" i="4" s="1"/>
  <c r="O244" i="4"/>
  <c r="Q244" i="4" s="1"/>
  <c r="O190" i="4"/>
  <c r="Q190" i="4" s="1"/>
  <c r="S190" i="4" s="1"/>
  <c r="O189" i="4"/>
  <c r="Q189" i="4" s="1"/>
  <c r="S189" i="4" s="1"/>
  <c r="O187" i="4"/>
  <c r="Q187" i="4" s="1"/>
  <c r="S187" i="4" s="1"/>
  <c r="O184" i="4"/>
  <c r="Q184" i="4" s="1"/>
  <c r="S184" i="4" s="1"/>
  <c r="O183" i="4"/>
  <c r="Q183" i="4" s="1"/>
  <c r="S183" i="4" s="1"/>
  <c r="O179" i="4"/>
  <c r="Q179" i="4" s="1"/>
  <c r="S179" i="4" s="1"/>
  <c r="O175" i="4"/>
  <c r="Q175" i="4" s="1"/>
  <c r="S175" i="4" s="1"/>
  <c r="O240" i="4"/>
  <c r="Q240" i="4" s="1"/>
  <c r="S240" i="4" s="1"/>
  <c r="O237" i="4"/>
  <c r="Q237" i="4" s="1"/>
  <c r="S237" i="4" s="1"/>
  <c r="E286" i="4" s="1"/>
  <c r="O234" i="4"/>
  <c r="Q234" i="4" s="1"/>
  <c r="S234" i="4" s="1"/>
  <c r="O233" i="4"/>
  <c r="Q233" i="4" s="1"/>
  <c r="S233" i="4" s="1"/>
  <c r="O222" i="4"/>
  <c r="Q222" i="4" s="1"/>
  <c r="S222" i="4" s="1"/>
  <c r="R130" i="6" l="1"/>
  <c r="E157" i="6"/>
  <c r="C8" i="9"/>
  <c r="C30" i="9" s="1"/>
  <c r="F134" i="5"/>
  <c r="Q267" i="4"/>
  <c r="S267" i="4" s="1"/>
  <c r="D22" i="9"/>
  <c r="B20" i="9"/>
  <c r="F20" i="9" s="1"/>
  <c r="D52" i="9" s="1"/>
  <c r="O185" i="4"/>
  <c r="Q185" i="4" s="1"/>
  <c r="S185" i="4" s="1"/>
  <c r="O225" i="4"/>
  <c r="Q225" i="4" s="1"/>
  <c r="O235" i="4"/>
  <c r="Q235" i="4" s="1"/>
  <c r="S235" i="4" s="1"/>
  <c r="O198" i="4"/>
  <c r="Q198" i="4" s="1"/>
  <c r="S198" i="4" s="1"/>
  <c r="O265" i="4"/>
  <c r="Q265" i="4" s="1"/>
  <c r="S265" i="4" s="1"/>
  <c r="O207" i="4"/>
  <c r="Q207" i="4" s="1"/>
  <c r="S207" i="4" s="1"/>
  <c r="O124" i="4"/>
  <c r="Q124" i="4" s="1"/>
  <c r="S124" i="4" s="1"/>
  <c r="O180" i="4"/>
  <c r="Q180" i="4" s="1"/>
  <c r="S180" i="4" s="1"/>
  <c r="O135" i="4"/>
  <c r="Q135" i="4" s="1"/>
  <c r="S135" i="4" s="1"/>
  <c r="O138" i="4"/>
  <c r="Q138" i="4" s="1"/>
  <c r="S138" i="4" s="1"/>
  <c r="O228" i="4"/>
  <c r="Q228" i="4" s="1"/>
  <c r="O178" i="4"/>
  <c r="Q178" i="4" s="1"/>
  <c r="S178" i="4" s="1"/>
  <c r="O206" i="4"/>
  <c r="Q206" i="4" s="1"/>
  <c r="S206" i="4" s="1"/>
  <c r="O182" i="4"/>
  <c r="Q182" i="4" s="1"/>
  <c r="S182" i="4" s="1"/>
  <c r="O143" i="4"/>
  <c r="Q143" i="4" s="1"/>
  <c r="S143" i="4" s="1"/>
  <c r="O146" i="4"/>
  <c r="Q146" i="4" s="1"/>
  <c r="S146" i="4" s="1"/>
  <c r="O205" i="4"/>
  <c r="Q205" i="4" s="1"/>
  <c r="S205" i="4" s="1"/>
  <c r="Q230" i="4"/>
  <c r="S230" i="4" s="1"/>
  <c r="O219" i="4"/>
  <c r="Q219" i="4" s="1"/>
  <c r="S219" i="4" s="1"/>
  <c r="O216" i="4"/>
  <c r="Q216" i="4" s="1"/>
  <c r="S216" i="4" s="1"/>
  <c r="O213" i="4"/>
  <c r="Q213" i="4" s="1"/>
  <c r="S213" i="4" s="1"/>
  <c r="O210" i="4"/>
  <c r="Q210" i="4" s="1"/>
  <c r="S210" i="4" s="1"/>
  <c r="O209" i="4"/>
  <c r="Q209" i="4" s="1"/>
  <c r="S209" i="4" s="1"/>
  <c r="O151" i="4"/>
  <c r="Q151" i="4" s="1"/>
  <c r="S151" i="4" s="1"/>
  <c r="O150" i="4"/>
  <c r="Q150" i="4" s="1"/>
  <c r="S150" i="4" s="1"/>
  <c r="O147" i="4"/>
  <c r="Q147" i="4" s="1"/>
  <c r="S147" i="4" s="1"/>
  <c r="O141" i="4"/>
  <c r="Q141" i="4" s="1"/>
  <c r="S141" i="4" s="1"/>
  <c r="O139" i="4"/>
  <c r="Q139" i="4" s="1"/>
  <c r="S139" i="4" s="1"/>
  <c r="O134" i="4"/>
  <c r="Q134" i="4" s="1"/>
  <c r="S134" i="4" s="1"/>
  <c r="O132" i="4"/>
  <c r="Q132" i="4" s="1"/>
  <c r="S132" i="4" s="1"/>
  <c r="O127" i="4"/>
  <c r="Q127" i="4" s="1"/>
  <c r="S127" i="4" s="1"/>
  <c r="O126" i="4"/>
  <c r="Q126" i="4" s="1"/>
  <c r="S126" i="4" s="1"/>
  <c r="O123" i="4"/>
  <c r="Q123" i="4" s="1"/>
  <c r="S123" i="4" s="1"/>
  <c r="O122" i="4"/>
  <c r="O204" i="4"/>
  <c r="Q204" i="4" s="1"/>
  <c r="S204" i="4" s="1"/>
  <c r="O263" i="4"/>
  <c r="Q263" i="4" s="1"/>
  <c r="S263" i="4" s="1"/>
  <c r="O202" i="4"/>
  <c r="Q202" i="4" s="1"/>
  <c r="S202" i="4" s="1"/>
  <c r="O200" i="4"/>
  <c r="Q200" i="4" s="1"/>
  <c r="O154" i="4"/>
  <c r="Q154" i="4" s="1"/>
  <c r="B12" i="9"/>
  <c r="F12" i="9" s="1"/>
  <c r="D44" i="9" s="1"/>
  <c r="S262" i="4"/>
  <c r="S261" i="4"/>
  <c r="O130" i="4"/>
  <c r="Q130" i="4" s="1"/>
  <c r="S130" i="4" s="1"/>
  <c r="O254" i="4"/>
  <c r="Q254" i="4" s="1"/>
  <c r="O250" i="4"/>
  <c r="Q250" i="4" s="1"/>
  <c r="S250" i="4" s="1"/>
  <c r="O249" i="4"/>
  <c r="Q249" i="4" s="1"/>
  <c r="S249" i="4" s="1"/>
  <c r="O246" i="4"/>
  <c r="Q246" i="4" s="1"/>
  <c r="S246" i="4" s="1"/>
  <c r="E284" i="4" s="1"/>
  <c r="O242" i="4"/>
  <c r="Q242" i="4" s="1"/>
  <c r="O191" i="4"/>
  <c r="Q191" i="4" s="1"/>
  <c r="S191" i="4" s="1"/>
  <c r="O188" i="4"/>
  <c r="Q188" i="4" s="1"/>
  <c r="S188" i="4" s="1"/>
  <c r="O186" i="4"/>
  <c r="Q186" i="4" s="1"/>
  <c r="S186" i="4" s="1"/>
  <c r="O181" i="4"/>
  <c r="Q181" i="4" s="1"/>
  <c r="S181" i="4" s="1"/>
  <c r="O177" i="4"/>
  <c r="Q177" i="4" s="1"/>
  <c r="S177" i="4" s="1"/>
  <c r="O176" i="4"/>
  <c r="Q176" i="4" s="1"/>
  <c r="S176" i="4" s="1"/>
  <c r="O241" i="4"/>
  <c r="Q241" i="4" s="1"/>
  <c r="S241" i="4" s="1"/>
  <c r="O239" i="4"/>
  <c r="Q239" i="4" s="1"/>
  <c r="S239" i="4" s="1"/>
  <c r="O238" i="4"/>
  <c r="Q238" i="4" s="1"/>
  <c r="S238" i="4" s="1"/>
  <c r="O236" i="4"/>
  <c r="Q236" i="4" s="1"/>
  <c r="S236" i="4" s="1"/>
  <c r="O232" i="4"/>
  <c r="Q232" i="4" s="1"/>
  <c r="S232" i="4" s="1"/>
  <c r="O231" i="4"/>
  <c r="Q231" i="4" s="1"/>
  <c r="S231" i="4" s="1"/>
  <c r="O227" i="4"/>
  <c r="Q227" i="4" s="1"/>
  <c r="S227" i="4" s="1"/>
  <c r="O224" i="4"/>
  <c r="Q224" i="4" s="1"/>
  <c r="S224" i="4" s="1"/>
  <c r="O223" i="4"/>
  <c r="Q223" i="4" s="1"/>
  <c r="S223" i="4" s="1"/>
  <c r="S244" i="4"/>
  <c r="S245" i="4"/>
  <c r="S257" i="4"/>
  <c r="S195" i="4"/>
  <c r="S194" i="4"/>
  <c r="S149" i="4"/>
  <c r="S148" i="4"/>
  <c r="S129" i="4"/>
  <c r="E295" i="4" l="1"/>
  <c r="B29" i="9" s="1"/>
  <c r="F29" i="9" s="1"/>
  <c r="D61" i="9" s="1"/>
  <c r="E274" i="4"/>
  <c r="O269" i="4"/>
  <c r="E282" i="4"/>
  <c r="B16" i="9" s="1"/>
  <c r="F16" i="9" s="1"/>
  <c r="D48" i="9" s="1"/>
  <c r="E293" i="4"/>
  <c r="B27" i="9" s="1"/>
  <c r="F27" i="9" s="1"/>
  <c r="D59" i="9" s="1"/>
  <c r="E289" i="4"/>
  <c r="B23" i="9" s="1"/>
  <c r="F23" i="9" s="1"/>
  <c r="D55" i="9" s="1"/>
  <c r="E288" i="4"/>
  <c r="B22" i="9" s="1"/>
  <c r="F22" i="9" s="1"/>
  <c r="E276" i="4"/>
  <c r="B10" i="9" s="1"/>
  <c r="F10" i="9" s="1"/>
  <c r="D42" i="9" s="1"/>
  <c r="E277" i="4"/>
  <c r="B11" i="9" s="1"/>
  <c r="F11" i="9" s="1"/>
  <c r="D43" i="9" s="1"/>
  <c r="D30" i="9"/>
  <c r="Q122" i="4"/>
  <c r="S122" i="4" s="1"/>
  <c r="E283" i="4" s="1"/>
  <c r="B18" i="9"/>
  <c r="F18" i="9" s="1"/>
  <c r="D50" i="9" s="1"/>
  <c r="S226" i="4"/>
  <c r="E279" i="4" s="1"/>
  <c r="S225" i="4"/>
  <c r="S229" i="4"/>
  <c r="S228" i="4"/>
  <c r="S201" i="4"/>
  <c r="S200" i="4"/>
  <c r="S154" i="4"/>
  <c r="S155" i="4"/>
  <c r="S131" i="4"/>
  <c r="S254" i="4"/>
  <c r="S255" i="4"/>
  <c r="S243" i="4"/>
  <c r="S242" i="4"/>
  <c r="S269" i="4" l="1"/>
  <c r="B8" i="9"/>
  <c r="F8" i="9" s="1"/>
  <c r="D40" i="9" s="1"/>
  <c r="E292" i="4"/>
  <c r="B26" i="9" s="1"/>
  <c r="F26" i="9" s="1"/>
  <c r="D58" i="9" s="1"/>
  <c r="E290" i="4"/>
  <c r="B24" i="9" s="1"/>
  <c r="F24" i="9" s="1"/>
  <c r="D56" i="9" s="1"/>
  <c r="E287" i="4"/>
  <c r="B21" i="9" s="1"/>
  <c r="F21" i="9" s="1"/>
  <c r="D53" i="9" s="1"/>
  <c r="E285" i="4"/>
  <c r="B19" i="9" s="1"/>
  <c r="F19" i="9" s="1"/>
  <c r="D51" i="9" s="1"/>
  <c r="E280" i="4"/>
  <c r="B14" i="9" s="1"/>
  <c r="F14" i="9" s="1"/>
  <c r="D46" i="9" s="1"/>
  <c r="E275" i="4"/>
  <c r="B9" i="9" s="1"/>
  <c r="F9" i="9" s="1"/>
  <c r="D41" i="9" s="1"/>
  <c r="E294" i="4"/>
  <c r="B28" i="9" s="1"/>
  <c r="F28" i="9" s="1"/>
  <c r="D60" i="9" s="1"/>
  <c r="D54" i="9"/>
  <c r="B17" i="9"/>
  <c r="F17" i="9" s="1"/>
  <c r="D49" i="9" s="1"/>
  <c r="B13" i="9"/>
  <c r="F13" i="9" s="1"/>
  <c r="D45" i="9" s="1"/>
  <c r="E296" i="4" l="1"/>
  <c r="D62" i="9"/>
  <c r="B30" i="9"/>
  <c r="F30" i="9" s="1"/>
  <c r="E33" i="9"/>
</calcChain>
</file>

<file path=xl/sharedStrings.xml><?xml version="1.0" encoding="utf-8"?>
<sst xmlns="http://schemas.openxmlformats.org/spreadsheetml/2006/main" count="2750" uniqueCount="1238">
  <si>
    <t>bibliografická citace</t>
  </si>
  <si>
    <t>kód databáze</t>
  </si>
  <si>
    <t>kvartil</t>
  </si>
  <si>
    <t>pracoviště</t>
  </si>
  <si>
    <t>základní body</t>
  </si>
  <si>
    <t>body cizí jazyk</t>
  </si>
  <si>
    <t>body zahr. spoluautor</t>
  </si>
  <si>
    <t>body celkem</t>
  </si>
  <si>
    <t>% podíl PdF MU</t>
  </si>
  <si>
    <t>body pro PdF MU</t>
  </si>
  <si>
    <t>počet podílů</t>
  </si>
  <si>
    <t>body na 1 podíl</t>
  </si>
  <si>
    <t>bodový zisk jednotlivých pracovišť</t>
  </si>
  <si>
    <t>KHi</t>
  </si>
  <si>
    <r>
      <t xml:space="preserve">CHLÍBKOVÁ, Daniela, </t>
    </r>
    <r>
      <rPr>
        <u/>
        <sz val="10"/>
        <color rgb="FF0A0A0A"/>
        <rFont val="Arial"/>
        <family val="2"/>
        <charset val="238"/>
      </rPr>
      <t>Alena ŽÁKOVSKÁ</t>
    </r>
    <r>
      <rPr>
        <sz val="10"/>
        <color rgb="FF0A0A0A"/>
        <rFont val="Arial"/>
        <family val="2"/>
        <charset val="238"/>
      </rPr>
      <t xml:space="preserve">, </t>
    </r>
    <r>
      <rPr>
        <sz val="10"/>
        <color rgb="FFFF0000"/>
        <rFont val="Arial"/>
        <family val="2"/>
        <charset val="238"/>
      </rPr>
      <t>Thomas ROSEMANN, Beat KNECHTLE</t>
    </r>
    <r>
      <rPr>
        <sz val="10"/>
        <color rgb="FF0A0A0A"/>
        <rFont val="Arial"/>
        <family val="2"/>
        <charset val="238"/>
      </rPr>
      <t xml:space="preserve"> a Josef BEDNÁŘ. Body Composition Changes During a 24-h Winter Mountain Running Race Under Extremely Cold Conditions. Frontiers in Physiology. Lausanne: Frontiers Media, 2019, roč. 10, MAY 14 2019, s. 1-13. ISSN 1664-042X. doi:10.3389/fphys.2019.00585.</t>
    </r>
  </si>
  <si>
    <t>WoS: 000467980400001  EID: 2-s2.0-85068213577</t>
  </si>
  <si>
    <t>KBi</t>
  </si>
  <si>
    <r>
      <rPr>
        <u/>
        <sz val="10"/>
        <color rgb="FF0A0A0A"/>
        <rFont val="Arial"/>
        <family val="2"/>
        <charset val="238"/>
      </rPr>
      <t>PARTIKOVÁ, Veronika</t>
    </r>
    <r>
      <rPr>
        <sz val="10"/>
        <color rgb="FF0A0A0A"/>
        <rFont val="Arial"/>
        <family val="2"/>
        <charset val="238"/>
      </rPr>
      <t>. Exploring the self-perception of kung fu teachers. An interpretative phenomenological analysis. European Journal for Sport and Society. ABINGDON: ROUTLEDGE JOURNALS, TAYLOR &amp; FRANCIS LTD, 2019, roč. 16, č. 3, s. 247-267. ISSN 1613-8171. doi:10.1080/16138171.2019.1661143. </t>
    </r>
  </si>
  <si>
    <t>KSoP</t>
  </si>
  <si>
    <r>
      <rPr>
        <u/>
        <sz val="10"/>
        <color rgb="FF0A0A0A"/>
        <rFont val="Arial"/>
        <family val="2"/>
        <charset val="238"/>
      </rPr>
      <t>KORYČÁNKOVÁ, Simona</t>
    </r>
    <r>
      <rPr>
        <sz val="10"/>
        <color rgb="FF0A0A0A"/>
        <rFont val="Arial"/>
        <family val="2"/>
        <charset val="238"/>
      </rPr>
      <t xml:space="preserve"> a </t>
    </r>
    <r>
      <rPr>
        <sz val="10"/>
        <color rgb="FFFF0000"/>
        <rFont val="Arial"/>
        <family val="2"/>
        <charset val="238"/>
      </rPr>
      <t>Larisa KRYUKOVA</t>
    </r>
    <r>
      <rPr>
        <sz val="10"/>
        <color rgb="FF0A0A0A"/>
        <rFont val="Arial"/>
        <family val="2"/>
        <charset val="238"/>
      </rPr>
      <t>. Chudožestvennaja realizacija perceptivnych obrazov v stihotvorenii O. Bržeziny Bratstvo verjaščich (na materiale originalnogo i perevodnych tekstov). Text Book Publishing. Ruská federace Tomsk: Faculty of Philology, Tomsk State University, 2019, roč. 2019, č. 21, s. 5-22. ISSN 2306-2061. doi:10.17223/23062061/21/1.</t>
    </r>
  </si>
  <si>
    <t>KRJL</t>
  </si>
  <si>
    <r>
      <rPr>
        <u/>
        <sz val="10"/>
        <color rgb="FF0A0A0A"/>
        <rFont val="Arial"/>
        <family val="2"/>
        <charset val="238"/>
      </rPr>
      <t>VLČEK, Petr, Hana SVOBODOVÁ</t>
    </r>
    <r>
      <rPr>
        <sz val="10"/>
        <color rgb="FF0A0A0A"/>
        <rFont val="Arial"/>
        <family val="2"/>
        <charset val="238"/>
      </rPr>
      <t xml:space="preserve"> a </t>
    </r>
    <r>
      <rPr>
        <sz val="10"/>
        <color rgb="FFFF0000"/>
        <rFont val="Arial"/>
        <family val="2"/>
        <charset val="238"/>
      </rPr>
      <t>Tatjana RESNIK PLANINC</t>
    </r>
    <r>
      <rPr>
        <sz val="10"/>
        <color rgb="FF0A0A0A"/>
        <rFont val="Arial"/>
        <family val="2"/>
        <charset val="238"/>
      </rPr>
      <t>. Integrating Physical Education and Geography in elementary education in the Czech Republic and the Republic of Slovenia. Compare: A Journal of Comparative and International Education. Abingdon, England: Routlege Taylor &amp; Francis Group, 2019, roč. 49, č. 6, s. 868-887. ISSN 0305-7925. doi:10.1080/03057925.2018.1466267.</t>
    </r>
  </si>
  <si>
    <t>Q2              Q1</t>
  </si>
  <si>
    <t>1 KTVVZ / 1 KGe</t>
  </si>
  <si>
    <t>KTVVZ</t>
  </si>
  <si>
    <t>KGe</t>
  </si>
  <si>
    <r>
      <rPr>
        <u/>
        <sz val="10"/>
        <color rgb="FF0A0A0A"/>
        <rFont val="Arial"/>
        <family val="2"/>
        <charset val="238"/>
      </rPr>
      <t>HŮLKOVÁ, Irena, Olga DONTCHEVA-NAVRÁTILOVÁ, Renata JANČAŘÍKOVÁ</t>
    </r>
    <r>
      <rPr>
        <sz val="10"/>
        <color rgb="FF0A0A0A"/>
        <rFont val="Arial"/>
        <family val="2"/>
        <charset val="238"/>
      </rPr>
      <t xml:space="preserve"> a </t>
    </r>
    <r>
      <rPr>
        <sz val="10"/>
        <color rgb="FFFF0000"/>
        <rFont val="Arial"/>
        <family val="2"/>
        <charset val="238"/>
      </rPr>
      <t>Josef SCHMIED</t>
    </r>
    <r>
      <rPr>
        <sz val="10"/>
        <color rgb="FF0A0A0A"/>
        <rFont val="Arial"/>
        <family val="2"/>
        <charset val="238"/>
      </rPr>
      <t>. Intercultural variation in academic discourse: Theme zones and the build-up of coherence in research articles. Topics in Linguistics. Nitra: Constantine the Philosopher University in Nitra, Faculty of Arts, 2019, roč. 20, č. 2, s. 33-53. ISSN 1337-7590. doi:10.2478/topling-2019-0008.</t>
    </r>
  </si>
  <si>
    <t>WoS: 000504026400003  EID: 2-s2.0-85078185091</t>
  </si>
  <si>
    <t>KAJL</t>
  </si>
  <si>
    <r>
      <rPr>
        <u/>
        <sz val="10"/>
        <color rgb="FF0A0A0A"/>
        <rFont val="Arial"/>
        <family val="2"/>
        <charset val="238"/>
      </rPr>
      <t>JANČOVÁ, Martina, Jindřich ŠTELCL, Bohuslav KLÍMA</t>
    </r>
    <r>
      <rPr>
        <sz val="10"/>
        <color rgb="FF0A0A0A"/>
        <rFont val="Arial"/>
        <family val="2"/>
        <charset val="238"/>
      </rPr>
      <t xml:space="preserve"> a Eva DROZDOVÁ. Localised enamel hypoplasia of human primary canines (LHPC) in the Necropolis of Great Moravia in Znojmo-Hradiště (the so called Stronghold of Znojmo, 9th–10th century CE, Czech Republic) and analysis of chemical elements on surface enamel and hypoplastic defect via EDX method. Anthropologischer Anzeiger. Stuttgart: Schweizerbart, 2019, roč. 76, č. 2, s. 129-148. ISSN 0003-5548. doi:10.1127/anthranz/2019/0906.</t>
    </r>
  </si>
  <si>
    <t>2 KBi / 1 KHi</t>
  </si>
  <si>
    <r>
      <t xml:space="preserve">ZELENÁ, Hana, Petra STRAKOVÁ, Marta HEROLDOVÁ, Jakub MRÁZEK, Tomáš KASTL, </t>
    </r>
    <r>
      <rPr>
        <u/>
        <sz val="10"/>
        <color rgb="FF0A0A0A"/>
        <rFont val="Arial"/>
        <family val="2"/>
        <charset val="238"/>
      </rPr>
      <t>Alena ŽÁKOVSKÁ</t>
    </r>
    <r>
      <rPr>
        <sz val="10"/>
        <color rgb="FF0A0A0A"/>
        <rFont val="Arial"/>
        <family val="2"/>
        <charset val="238"/>
      </rPr>
      <t>, Daniel RŮŽEK, Jan SMETANA a Ivo RUDOLF. Molecular Epidemiology of Hantaviruses in the Czech Republic. Emerging Infectious Diseases. ATLANTA: National Center for Infectious Diseases, Centers for Disease Control and Prevention (CDC), 2019, roč. 25, č. 11, s. 2133-2135. ISSN 1080-6040. doi:10.3201/eid2511.190449.</t>
    </r>
  </si>
  <si>
    <t>WoS: 000493444900027  EID: 2-s2.0-85073611789</t>
  </si>
  <si>
    <r>
      <rPr>
        <u/>
        <sz val="10"/>
        <color rgb="FF0A0A0A"/>
        <rFont val="Arial"/>
        <family val="2"/>
        <charset val="238"/>
      </rPr>
      <t>SLEZÁKOVÁ, Katarína</t>
    </r>
    <r>
      <rPr>
        <sz val="10"/>
        <color rgb="FF0A0A0A"/>
        <rFont val="Arial"/>
        <family val="2"/>
        <charset val="238"/>
      </rPr>
      <t>. Mothers ‘Doing’ Difference: Class, Ethnicity, and Early Care in the Czech Republic. Sociológia - Slovak Sociological Review. Bratislava: Sociologický ústav SAV, 2019, roč. 51, č. 6, s. 623-641. ISSN 0049-1225. doi:10.31577/sociologia.2019.51.6.26.</t>
    </r>
  </si>
  <si>
    <t>Q4               Q2</t>
  </si>
  <si>
    <t>IVIV</t>
  </si>
  <si>
    <t>IVŠV</t>
  </si>
  <si>
    <t>KPs</t>
  </si>
  <si>
    <r>
      <rPr>
        <u/>
        <sz val="10"/>
        <color rgb="FF0A0A0A"/>
        <rFont val="Arial"/>
        <family val="2"/>
        <charset val="238"/>
      </rPr>
      <t>ADAM, Martin</t>
    </r>
    <r>
      <rPr>
        <sz val="10"/>
        <color rgb="FF0A0A0A"/>
        <rFont val="Arial"/>
        <family val="2"/>
        <charset val="238"/>
      </rPr>
      <t>. Presentational capacity of English transitive verbs: On some semantic and FSP aspects of SEIZE. Linguistica Pragensia. Prague: Univerzita Karlova, 2019, roč. 29, č. 2, s. 178-191. ISSN 0862-8432. doi:10.14712/18059635.2019.2.4.</t>
    </r>
  </si>
  <si>
    <r>
      <rPr>
        <u/>
        <sz val="10"/>
        <color rgb="FF0A0A0A"/>
        <rFont val="Arial"/>
        <family val="2"/>
        <charset val="238"/>
      </rPr>
      <t>LU, Jinjin</t>
    </r>
    <r>
      <rPr>
        <sz val="10"/>
        <color rgb="FF0A0A0A"/>
        <rFont val="Arial"/>
        <family val="2"/>
        <charset val="238"/>
      </rPr>
      <t>. Publish or Perish in Social Science? Tension, Challenges and Opportunities for Chinese Academics in the Humanities and Social Sciences. ASIAN JOURNAL OF SOCIAL SCIENCE. LEIDEN: BRILL ACADEMIC PUBLISHERS, 2019, roč. 47, 4-5, s. 484-507. ISSN 1568-4849. doi:10.1163/15685314-04704004.</t>
    </r>
  </si>
  <si>
    <t>Q3              Q2</t>
  </si>
  <si>
    <r>
      <rPr>
        <u/>
        <sz val="10"/>
        <color rgb="FF0A0A0A"/>
        <rFont val="Arial"/>
        <family val="2"/>
        <charset val="238"/>
      </rPr>
      <t>JANÍK, Tomáš, Jan SLAVÍK, Petr NAJVAR</t>
    </r>
    <r>
      <rPr>
        <sz val="10"/>
        <color rgb="FF0A0A0A"/>
        <rFont val="Arial"/>
        <family val="2"/>
        <charset val="238"/>
      </rPr>
      <t xml:space="preserve"> a Marcela JANÍKOVÁ. Shedding the content: semantics of teaching burdened by didactic formalisms. Journal of Curriculum Studies. Oxon, England: Routledge Journals, 2019, roč. 51, č. 2, s. 185-201. ISSN 0022-0272. doi:10.1080/00220272.2018.1552719.</t>
    </r>
  </si>
  <si>
    <t>WoS: 000458398800003  EID: 2-s2.0-85058999786</t>
  </si>
  <si>
    <t>Q3               Q1</t>
  </si>
  <si>
    <t>KPd</t>
  </si>
  <si>
    <r>
      <rPr>
        <u/>
        <sz val="10"/>
        <color rgb="FF0A0A0A"/>
        <rFont val="Arial"/>
        <family val="2"/>
        <charset val="238"/>
      </rPr>
      <t>LOJDOVÁ, Kateřina</t>
    </r>
    <r>
      <rPr>
        <sz val="10"/>
        <color rgb="FF0A0A0A"/>
        <rFont val="Arial"/>
        <family val="2"/>
        <charset val="238"/>
      </rPr>
      <t>. Socialization of a student teacher on teaching practice into the discursive community of the classroom: Between a teacher-centered and a learner-centered approach. Learning, Culture and Social Interaction. Elsevier, 2019, roč. 22, č. 3, s. 1-11. ISSN 2210-6561. doi:10.1016/j.lcsi.2019.05.001.</t>
    </r>
  </si>
  <si>
    <t>WoS: 000482872800005  EID: 2-s2.0-85065958752</t>
  </si>
  <si>
    <r>
      <rPr>
        <u/>
        <sz val="10"/>
        <color rgb="FF0A0A0A"/>
        <rFont val="Arial"/>
        <family val="2"/>
        <charset val="238"/>
      </rPr>
      <t>SYSLOVÁ, Zora</t>
    </r>
    <r>
      <rPr>
        <sz val="10"/>
        <color rgb="FF0A0A0A"/>
        <rFont val="Arial"/>
        <family val="2"/>
        <charset val="238"/>
      </rPr>
      <t>. The relation between reflection and the quality of a preschool teacher’s education performance. International Journal of Child Care and Education Policy. Korea: Springer Open, 2019, roč. 13, č. 1, s. 1-21. ISSN 1976-5681. doi:10.1186/s40723-019-0060-y.</t>
    </r>
  </si>
  <si>
    <t>WoS: 000477969000001  EID: 2-s2.0-85070010650</t>
  </si>
  <si>
    <r>
      <rPr>
        <u/>
        <sz val="10"/>
        <color rgb="FF0A0A0A"/>
        <rFont val="Arial"/>
        <family val="2"/>
        <charset val="238"/>
      </rPr>
      <t>DURNOVÁ, Helena</t>
    </r>
    <r>
      <rPr>
        <sz val="10"/>
        <color rgb="FF0A0A0A"/>
        <rFont val="Arial"/>
        <family val="2"/>
        <charset val="238"/>
      </rPr>
      <t xml:space="preserve"> a </t>
    </r>
    <r>
      <rPr>
        <sz val="10"/>
        <color rgb="FFFF0000"/>
        <rFont val="Arial"/>
        <family val="2"/>
        <charset val="238"/>
      </rPr>
      <t>Sauer TILMAN</t>
    </r>
    <r>
      <rPr>
        <sz val="10"/>
        <color rgb="FF0A0A0A"/>
        <rFont val="Arial"/>
        <family val="2"/>
        <charset val="238"/>
      </rPr>
      <t>. Václav Hlavatý on intuition in Riemannian space. Historia Mathematica. San Diego, USA: ACADEMIC PRESS INC ELSEVIER SCIENCE, 2019, roč. 49, č. 4, s. 60-79. ISSN 0315-0860. doi:10.1016/j.hm.2019.04.002.</t>
    </r>
  </si>
  <si>
    <t>WoS: 000496342500003 EID: 2-s2.0-85066445888</t>
  </si>
  <si>
    <t>KMa</t>
  </si>
  <si>
    <r>
      <t xml:space="preserve">ŠIKL, Radovan, </t>
    </r>
    <r>
      <rPr>
        <u/>
        <sz val="10"/>
        <color rgb="FF0A0A0A"/>
        <rFont val="Arial"/>
        <family val="2"/>
        <charset val="238"/>
      </rPr>
      <t>Hana SVATOŇOVÁ</t>
    </r>
    <r>
      <rPr>
        <sz val="10"/>
        <color rgb="FF0A0A0A"/>
        <rFont val="Arial"/>
        <family val="2"/>
        <charset val="238"/>
      </rPr>
      <t>, Filip DĚCHTĚRENKO a Tomáš URBÁNEK. Visual recognition memory for scenes in aerial photographs: Exploring the role of expertise. Acta Psychologica. Amsterdam: Elsevier, 2019, roč. 197, June 2019, s. 23-31. ISSN 0001-6918. doi:10.1016/j.actpsy.2019.04.019.</t>
    </r>
  </si>
  <si>
    <t>WoS: 000473377100004 EID: 2-s2.0-85065182899</t>
  </si>
  <si>
    <r>
      <rPr>
        <u/>
        <sz val="10"/>
        <color rgb="FF0A0A0A"/>
        <rFont val="Arial"/>
        <family val="2"/>
        <charset val="238"/>
      </rPr>
      <t>KOLAŘÍKOVÁ, Veronika</t>
    </r>
    <r>
      <rPr>
        <sz val="10"/>
        <color rgb="FF0A0A0A"/>
        <rFont val="Arial"/>
        <family val="2"/>
        <charset val="238"/>
      </rPr>
      <t>. Využití konstruktivistických teorií učení v edukačním programu muzea: empirická případová studie. Muzeológia a kultúrne dedičstvo. Bratislava: Univerzita Komenského v Bratislave, 2019, roč. 7, č. 2, s. 153-168. ISSN 1339-2204.</t>
    </r>
  </si>
  <si>
    <t>WoS: 000486139300011 EID: 2-s2.0-85072738150</t>
  </si>
  <si>
    <r>
      <rPr>
        <u/>
        <sz val="10"/>
        <color rgb="FF0A0A0A"/>
        <rFont val="Arial"/>
        <family val="2"/>
        <charset val="238"/>
      </rPr>
      <t>VÁLEK, Jan</t>
    </r>
    <r>
      <rPr>
        <sz val="10"/>
        <color rgb="FF0A0A0A"/>
        <rFont val="Arial"/>
        <family val="2"/>
        <charset val="238"/>
      </rPr>
      <t>. Změny v definicích základních fyzikálních jednotek SI a jejich dopad do cukrovarnictví. Listy cukrovarnické a řepařské. Praha: Listy cukrovarnické a řepařské, 2019, roč. 135, 9-10, s. 336-338. ISSN 1210-3306.</t>
    </r>
  </si>
  <si>
    <t>WoS: 000491160800012 EID: 2-s2.0-85074466787</t>
  </si>
  <si>
    <t>Q4               Q4</t>
  </si>
  <si>
    <t>KFChO</t>
  </si>
  <si>
    <t>KOV</t>
  </si>
  <si>
    <r>
      <rPr>
        <u/>
        <sz val="10"/>
        <color rgb="FF0A0A0A"/>
        <rFont val="Arial"/>
        <family val="2"/>
        <charset val="238"/>
      </rPr>
      <t>VÁLEK, Jan a Petr SLÁDEK</t>
    </r>
    <r>
      <rPr>
        <sz val="10"/>
        <color rgb="FF0A0A0A"/>
        <rFont val="Arial"/>
        <family val="2"/>
        <charset val="238"/>
      </rPr>
      <t>. Využití dronů při pěstování cukrové řepy. </t>
    </r>
    <r>
      <rPr>
        <i/>
        <sz val="10"/>
        <color rgb="FF0A0A0A"/>
        <rFont val="Arial"/>
        <family val="2"/>
        <charset val="238"/>
      </rPr>
      <t>Listy cukrovarnické a řepařské</t>
    </r>
    <r>
      <rPr>
        <sz val="10"/>
        <color rgb="FF0A0A0A"/>
        <rFont val="Arial"/>
        <family val="2"/>
        <charset val="238"/>
      </rPr>
      <t>. Praha: VUC Praha, 2020, roč. 136, č. 2, s. 60-64. ISSN 1210-3306.</t>
    </r>
  </si>
  <si>
    <r>
      <rPr>
        <u/>
        <sz val="10"/>
        <color rgb="FF0A0A0A"/>
        <rFont val="Arial"/>
        <family val="2"/>
        <charset val="238"/>
      </rPr>
      <t>KOLEJKA, Jaromír a Hana SVOBODOVÁ</t>
    </r>
    <r>
      <rPr>
        <sz val="10"/>
        <color rgb="FF0A0A0A"/>
        <rFont val="Arial"/>
        <family val="2"/>
        <charset val="238"/>
      </rPr>
      <t>. Typology of Meteorological Weather Forecast Maps Printed in World Newspapers. </t>
    </r>
    <r>
      <rPr>
        <i/>
        <sz val="10"/>
        <color rgb="FF0A0A0A"/>
        <rFont val="Arial"/>
        <family val="2"/>
        <charset val="238"/>
      </rPr>
      <t>The Cartographic Journal</t>
    </r>
    <r>
      <rPr>
        <sz val="10"/>
        <color rgb="FF0A0A0A"/>
        <rFont val="Arial"/>
        <family val="2"/>
        <charset val="238"/>
      </rPr>
      <t>. Taylor and Francis Ltd., 2020, roč. 57, č. 1, s. 28-42. ISSN 0008-7041. doi:10.1080/00087041.2018.1532692.</t>
    </r>
  </si>
  <si>
    <r>
      <rPr>
        <u/>
        <sz val="10"/>
        <color rgb="FF0A0A0A"/>
        <rFont val="Arial"/>
        <family val="2"/>
        <charset val="238"/>
      </rPr>
      <t>LOJDOVÁ, Kateřina</t>
    </r>
    <r>
      <rPr>
        <sz val="10"/>
        <color rgb="FF0A0A0A"/>
        <rFont val="Arial"/>
        <family val="2"/>
        <charset val="238"/>
      </rPr>
      <t>. Two pictures of non-consumerism in the life of freegans. </t>
    </r>
    <r>
      <rPr>
        <i/>
        <sz val="10"/>
        <color rgb="FF0A0A0A"/>
        <rFont val="Arial"/>
        <family val="2"/>
        <charset val="238"/>
      </rPr>
      <t>Human Affairs-Postdisciplinary Humanities Social Sciences Quarterly</t>
    </r>
    <r>
      <rPr>
        <sz val="10"/>
        <color rgb="FF0A0A0A"/>
        <rFont val="Arial"/>
        <family val="2"/>
        <charset val="238"/>
      </rPr>
      <t>. Berlin: WALTER DE GRUYTER GMBH, 2020, roč. 30, č. 1, s. 96-108. ISSN 1210-3055. doi:10.1515/humaff-2020-0009.</t>
    </r>
  </si>
  <si>
    <r>
      <rPr>
        <u/>
        <sz val="10"/>
        <color rgb="FF0A0A0A"/>
        <rFont val="Arial"/>
        <family val="2"/>
        <charset val="238"/>
      </rPr>
      <t>DONTCHEVA-NAVRÁTILOVÁ, Olga, Renata JANČAŘÍKOVÁ, Irena HŮLKOVÁ</t>
    </r>
    <r>
      <rPr>
        <sz val="10"/>
        <color rgb="FF0A0A0A"/>
        <rFont val="Arial"/>
        <family val="2"/>
        <charset val="238"/>
      </rPr>
      <t xml:space="preserve"> a </t>
    </r>
    <r>
      <rPr>
        <sz val="10"/>
        <color rgb="FFFF0000"/>
        <rFont val="Arial"/>
        <family val="2"/>
        <charset val="238"/>
      </rPr>
      <t>Josef SCHMIED</t>
    </r>
    <r>
      <rPr>
        <sz val="10"/>
        <color rgb="FF0A0A0A"/>
        <rFont val="Arial"/>
        <family val="2"/>
        <charset val="238"/>
      </rPr>
      <t>. Theme choices in Czech university students’ English-medium Master’s theses. </t>
    </r>
    <r>
      <rPr>
        <i/>
        <sz val="10"/>
        <color rgb="FF0A0A0A"/>
        <rFont val="Arial"/>
        <family val="2"/>
        <charset val="238"/>
      </rPr>
      <t>Lingua</t>
    </r>
    <r>
      <rPr>
        <sz val="10"/>
        <color rgb="FF0A0A0A"/>
        <rFont val="Arial"/>
        <family val="2"/>
        <charset val="238"/>
      </rPr>
      <t>. Elsevier, 2020, roč. 243, AUG 2020, s. 1-17. ISSN 0024-3841. doi:10.1016/j.lingua.2020.102892.</t>
    </r>
  </si>
  <si>
    <r>
      <rPr>
        <u/>
        <sz val="10"/>
        <color rgb="FF0A0A0A"/>
        <rFont val="Arial"/>
        <family val="2"/>
        <charset val="238"/>
      </rPr>
      <t>LU, Jinjin</t>
    </r>
    <r>
      <rPr>
        <sz val="10"/>
        <color rgb="FF0A0A0A"/>
        <rFont val="Arial"/>
        <family val="2"/>
        <charset val="238"/>
      </rPr>
      <t>. The WeChat public platform: strengthening HSS academics’ global competitiveness in non-English speaking countries. </t>
    </r>
    <r>
      <rPr>
        <i/>
        <sz val="10"/>
        <color rgb="FF0A0A0A"/>
        <rFont val="Arial"/>
        <family val="2"/>
        <charset val="238"/>
      </rPr>
      <t>CULTURE EDUCATION</t>
    </r>
    <r>
      <rPr>
        <sz val="10"/>
        <color rgb="FF0A0A0A"/>
        <rFont val="Arial"/>
        <family val="2"/>
        <charset val="238"/>
      </rPr>
      <t>. Oxon: ROUTLEDGE JOURNALS, TAYLOR &amp; FRANCIS LTD, 2020, roč. 32, č. 3, s. 609-620. ISSN 1135-6405. doi:10.1080/11356405.2020.1785141.</t>
    </r>
  </si>
  <si>
    <r>
      <rPr>
        <u/>
        <sz val="10"/>
        <color rgb="FF0A0A0A"/>
        <rFont val="Arial"/>
        <family val="2"/>
        <charset val="238"/>
      </rPr>
      <t>JANÍK, Tomáš</t>
    </r>
    <r>
      <rPr>
        <sz val="10"/>
        <color rgb="FF0A0A0A"/>
        <rFont val="Arial"/>
        <family val="2"/>
        <charset val="238"/>
      </rPr>
      <t xml:space="preserve">, Jan SLAVÍK, </t>
    </r>
    <r>
      <rPr>
        <u/>
        <sz val="10"/>
        <color rgb="FF0A0A0A"/>
        <rFont val="Arial"/>
        <family val="2"/>
        <charset val="238"/>
      </rPr>
      <t>Petr NAJVAR</t>
    </r>
    <r>
      <rPr>
        <sz val="10"/>
        <color rgb="FF0A0A0A"/>
        <rFont val="Arial"/>
        <family val="2"/>
        <charset val="238"/>
      </rPr>
      <t xml:space="preserve"> a Darina JIROTKOVÁ. The Same and the Different: On Semantization and Instrumentalization Practices in the (Maths) Classroom. </t>
    </r>
    <r>
      <rPr>
        <i/>
        <sz val="10"/>
        <color rgb="FF0A0A0A"/>
        <rFont val="Arial"/>
        <family val="2"/>
        <charset val="238"/>
      </rPr>
      <t>SAGE open</t>
    </r>
    <r>
      <rPr>
        <sz val="10"/>
        <color rgb="FF0A0A0A"/>
        <rFont val="Arial"/>
        <family val="2"/>
        <charset val="238"/>
      </rPr>
      <t>. 2020, roč. 10, č. 3, s. 1-12. ISSN 2158-2440. doi:10.1177/2158244020950380.</t>
    </r>
  </si>
  <si>
    <t>Q4             Q3</t>
  </si>
  <si>
    <r>
      <rPr>
        <u/>
        <sz val="10"/>
        <color rgb="FF0A0A0A"/>
        <rFont val="Arial"/>
        <family val="2"/>
        <charset val="238"/>
      </rPr>
      <t>JARKOVSKÁ, Lucie</t>
    </r>
    <r>
      <rPr>
        <sz val="10"/>
        <color rgb="FF0A0A0A"/>
        <rFont val="Arial"/>
        <family val="2"/>
        <charset val="238"/>
      </rPr>
      <t>. The European Union as a child molester: sex education on pro-Russian websites. </t>
    </r>
    <r>
      <rPr>
        <i/>
        <sz val="10"/>
        <color rgb="FF0A0A0A"/>
        <rFont val="Arial"/>
        <family val="2"/>
        <charset val="238"/>
      </rPr>
      <t>Sex Education-Sexuality Society and Learning</t>
    </r>
    <r>
      <rPr>
        <sz val="10"/>
        <color rgb="FF0A0A0A"/>
        <rFont val="Arial"/>
        <family val="2"/>
        <charset val="238"/>
      </rPr>
      <t>. Routledge Journals, Taylor and Francis, 2020, roč. 20, č. 2, s. 138-153. ISSN 1468-1811. doi:10.1080/14681811.2019.1634041.</t>
    </r>
  </si>
  <si>
    <r>
      <t xml:space="preserve">ŠMIDEKOVÁ, Zuzana, </t>
    </r>
    <r>
      <rPr>
        <u/>
        <sz val="10"/>
        <color rgb="FF0A0A0A"/>
        <rFont val="Arial"/>
        <family val="2"/>
        <charset val="238"/>
      </rPr>
      <t>Miroslav JANÍK, Eva MINAŘÍKOVÁ</t>
    </r>
    <r>
      <rPr>
        <sz val="10"/>
        <color rgb="FF0A0A0A"/>
        <rFont val="Arial"/>
        <family val="2"/>
        <charset val="238"/>
      </rPr>
      <t xml:space="preserve"> a </t>
    </r>
    <r>
      <rPr>
        <sz val="10"/>
        <color rgb="FFFF0000"/>
        <rFont val="Arial"/>
        <family val="2"/>
        <charset val="238"/>
      </rPr>
      <t>Keneth Bo-Ingvar HOLMQVIST</t>
    </r>
    <r>
      <rPr>
        <sz val="10"/>
        <color rgb="FF0A0A0A"/>
        <rFont val="Arial"/>
        <family val="2"/>
        <charset val="238"/>
      </rPr>
      <t>. Teachers' gaze over space and time in a real-world classroom. Journal of Eye Movement Research. IFFWIL, Switzerland: INT GROUP EYE MOVEMENT RESEARCH, 2020, roč. 13, č. 4, s. 1-20. ISSN 1995-8692. doi:10.16910/jemr.13.4.1.</t>
    </r>
  </si>
  <si>
    <r>
      <rPr>
        <u/>
        <sz val="10"/>
        <color rgb="FF0A0A0A"/>
        <rFont val="Arial"/>
        <family val="2"/>
        <charset val="238"/>
      </rPr>
      <t>HORSKÁ, Jana</t>
    </r>
    <r>
      <rPr>
        <sz val="10"/>
        <color rgb="FF0A0A0A"/>
        <rFont val="Arial"/>
        <family val="2"/>
        <charset val="238"/>
      </rPr>
      <t>, Alena OBŠÍVAČOVÁ, Kateřina VÍTKOVÁ, Jana JURČÍKOVÁ, Václav PROCHÁZKA a Jan PETR. Stanovení alloxanu v mouce pomocí kapilární elektroforézy ve spojení s tandemovou hmotnostní spektrometrií. </t>
    </r>
    <r>
      <rPr>
        <i/>
        <sz val="10"/>
        <color rgb="FF0A0A0A"/>
        <rFont val="Arial"/>
        <family val="2"/>
        <charset val="238"/>
      </rPr>
      <t>Chemické Listy</t>
    </r>
    <r>
      <rPr>
        <sz val="10"/>
        <color rgb="FF0A0A0A"/>
        <rFont val="Arial"/>
        <family val="2"/>
        <charset val="238"/>
      </rPr>
      <t>. Praha, 2020, roč. 114, č. 7, s. 454-457. ISSN 0009-2770.</t>
    </r>
  </si>
  <si>
    <r>
      <t xml:space="preserve">ŘEHULKA, Pavel, </t>
    </r>
    <r>
      <rPr>
        <u/>
        <sz val="10"/>
        <color rgb="FF0A0A0A"/>
        <rFont val="Arial"/>
        <family val="2"/>
        <charset val="238"/>
      </rPr>
      <t>Martin VRUBEL</t>
    </r>
    <r>
      <rPr>
        <sz val="10"/>
        <color rgb="FF0A0A0A"/>
        <rFont val="Arial"/>
        <family val="2"/>
        <charset val="238"/>
      </rPr>
      <t>, Tomáš NEŽÁDAL a Milan BRÁZDIL. Socioekonomické dopady bolestí hlavy - příčiny a možnosti ovlivnění. </t>
    </r>
    <r>
      <rPr>
        <i/>
        <sz val="10"/>
        <color rgb="FF0A0A0A"/>
        <rFont val="Arial"/>
        <family val="2"/>
        <charset val="238"/>
      </rPr>
      <t>CESKA A SLOVENSKA NEUROLOGIE A NEUROCHIRURGIE</t>
    </r>
    <r>
      <rPr>
        <sz val="10"/>
        <color rgb="FF0A0A0A"/>
        <rFont val="Arial"/>
        <family val="2"/>
        <charset val="238"/>
      </rPr>
      <t>. Praha: CZECH MEDICAL SOC, 2020, roč. 83, č. 5, s. 499-503. ISSN 1210-7859. doi:10.14735/amcsnn2020499.</t>
    </r>
  </si>
  <si>
    <r>
      <rPr>
        <u/>
        <sz val="10"/>
        <color rgb="FF0A0A0A"/>
        <rFont val="Arial"/>
        <family val="2"/>
        <charset val="238"/>
      </rPr>
      <t>ŽÁKOVSKÁ, Alena</t>
    </r>
    <r>
      <rPr>
        <sz val="10"/>
        <color rgb="FF0A0A0A"/>
        <rFont val="Arial"/>
        <family val="2"/>
        <charset val="238"/>
      </rPr>
      <t xml:space="preserve">, Pavel SCHÁNILEC, František TREML, Monika DUŠKOVÁ a </t>
    </r>
    <r>
      <rPr>
        <sz val="10"/>
        <color rgb="FFFF0000"/>
        <rFont val="Arial"/>
        <family val="2"/>
        <charset val="238"/>
      </rPr>
      <t>Ramirez Carlos AGUDELO</t>
    </r>
    <r>
      <rPr>
        <sz val="10"/>
        <color rgb="FF0A0A0A"/>
        <rFont val="Arial"/>
        <family val="2"/>
        <charset val="238"/>
      </rPr>
      <t>. Seroprevalence of Antibodies against Borrelia burgdorferi s. l. and Leptospira interrogans s. l. in Cats in district of Brno and its environs, the Czech Republic. </t>
    </r>
    <r>
      <rPr>
        <i/>
        <sz val="10"/>
        <color rgb="FF0A0A0A"/>
        <rFont val="Arial"/>
        <family val="2"/>
        <charset val="238"/>
      </rPr>
      <t>Annals of Agricultural and Environmental Medicine</t>
    </r>
    <r>
      <rPr>
        <sz val="10"/>
        <color rgb="FF0A0A0A"/>
        <rFont val="Arial"/>
        <family val="2"/>
        <charset val="238"/>
      </rPr>
      <t>. Lublin: Institute of Agricultural Medicine, 2020, roč. 27, č. 3, s. 356-360. ISSN 1232-1966. doi:10.26444/aaem/122804.</t>
    </r>
  </si>
  <si>
    <r>
      <rPr>
        <u/>
        <sz val="10"/>
        <color rgb="FF0A0A0A"/>
        <rFont val="Arial"/>
        <family val="2"/>
        <charset val="238"/>
      </rPr>
      <t>LOJDOVÁ, Kateřina</t>
    </r>
    <r>
      <rPr>
        <sz val="10"/>
        <color rgb="FF0A0A0A"/>
        <rFont val="Arial"/>
        <family val="2"/>
        <charset val="238"/>
      </rPr>
      <t>. Role Comparison of a Student Teacher and Cooperating Teacher in Classroom Management: On the Scene and Behind the Scenes. </t>
    </r>
    <r>
      <rPr>
        <i/>
        <sz val="10"/>
        <color rgb="FF0A0A0A"/>
        <rFont val="Arial"/>
        <family val="2"/>
        <charset val="238"/>
      </rPr>
      <t>Sodobna pedagogika/Journal of Contemporary Educational Studies</t>
    </r>
    <r>
      <rPr>
        <sz val="10"/>
        <color rgb="FF0A0A0A"/>
        <rFont val="Arial"/>
        <family val="2"/>
        <charset val="238"/>
      </rPr>
      <t>. Ljubljana: SLOVENIAN ASSOCIATION EDUCATIONALISTS, 2020, roč. 71, č. 1, s. 174-191. ISSN 0038-0474.</t>
    </r>
  </si>
  <si>
    <r>
      <rPr>
        <u/>
        <sz val="10"/>
        <color rgb="FF0A0A0A"/>
        <rFont val="Arial"/>
        <family val="2"/>
        <charset val="238"/>
      </rPr>
      <t>STRAKOVÁ, Nikola</t>
    </r>
    <r>
      <rPr>
        <sz val="10"/>
        <color rgb="FF0A0A0A"/>
        <rFont val="Arial"/>
        <family val="2"/>
        <charset val="238"/>
      </rPr>
      <t>. Rizika pěstování cukrové řepy a jejich krytí komerčním pojištěním. </t>
    </r>
    <r>
      <rPr>
        <i/>
        <sz val="10"/>
        <color rgb="FF0A0A0A"/>
        <rFont val="Arial"/>
        <family val="2"/>
        <charset val="238"/>
      </rPr>
      <t>Listy cukrovarnické a řepařské</t>
    </r>
    <r>
      <rPr>
        <sz val="10"/>
        <color rgb="FF0A0A0A"/>
        <rFont val="Arial"/>
        <family val="2"/>
        <charset val="238"/>
      </rPr>
      <t>. Praha: VUC Praha a.s., 2020, roč. 136, 9-10, s. 324-327. ISSN 1210-3306.</t>
    </r>
  </si>
  <si>
    <t>Q3             Q1</t>
  </si>
  <si>
    <r>
      <rPr>
        <sz val="10"/>
        <color rgb="FFFF0000"/>
        <rFont val="Arial"/>
        <family val="2"/>
        <charset val="238"/>
      </rPr>
      <t>FISCHER, Leonie K., Lena NEUNKAMP, Jussi LAMPINEN, Maria TUOMI, Josu G. ALDAY, Anna BUCHAROVA, Laura CANCELLIERI, Izaskun CASADO-ARZUAGA</t>
    </r>
    <r>
      <rPr>
        <sz val="10"/>
        <color rgb="FF0A0A0A"/>
        <rFont val="Arial"/>
        <family val="2"/>
        <charset val="238"/>
      </rPr>
      <t xml:space="preserve">, </t>
    </r>
    <r>
      <rPr>
        <u/>
        <sz val="10"/>
        <color rgb="FF0A0A0A"/>
        <rFont val="Arial"/>
        <family val="2"/>
        <charset val="238"/>
      </rPr>
      <t>Natálie ČEPLOVÁ</t>
    </r>
    <r>
      <rPr>
        <sz val="10"/>
        <color rgb="FF0A0A0A"/>
        <rFont val="Arial"/>
        <family val="2"/>
        <charset val="238"/>
      </rPr>
      <t xml:space="preserve">, </t>
    </r>
    <r>
      <rPr>
        <sz val="10"/>
        <color rgb="FFFF0000"/>
        <rFont val="Arial"/>
        <family val="2"/>
        <charset val="238"/>
      </rPr>
      <t>Lluïsa CERVERÓ, Balász DEÁK, Ove ERIKSSON, Mark D. E. FELLOWES, Beatriz FERNÁNDEZ DE MANUEL, Goffredo FILIBECK, Adrián GONZÁLEZ-GUZMÁN, M. BELEN HINOJOSA, Ingo KOWARIK, Belén LUMBIERRES, Ana MIGUEL, Rosa PARDO, Xavier PONS, Encarna RODRÍGUEZ-GARCÍA, Roland SCHRÖDER, Marta Gaia SPERANDII, Philipp UNTERWEGER, Orsolya VALKÓ, Victor VÁZQUEZ a Valentin H. KLAUS</t>
    </r>
    <r>
      <rPr>
        <sz val="10"/>
        <color rgb="FF0A0A0A"/>
        <rFont val="Arial"/>
        <family val="2"/>
        <charset val="238"/>
      </rPr>
      <t>. Public attitudes toward biodiversity friendly greenspace management in Europe. </t>
    </r>
    <r>
      <rPr>
        <i/>
        <sz val="10"/>
        <color rgb="FF0A0A0A"/>
        <rFont val="Arial"/>
        <family val="2"/>
        <charset val="238"/>
      </rPr>
      <t>Conservation Letters</t>
    </r>
    <r>
      <rPr>
        <sz val="10"/>
        <color rgb="FF0A0A0A"/>
        <rFont val="Arial"/>
        <family val="2"/>
        <charset val="238"/>
      </rPr>
      <t>. Wiley Periodicals, Inc., 2020, roč. 13, č. 4, s. 1-12. ISSN 1755-263X. doi:10.1111/conl.12718.</t>
    </r>
  </si>
  <si>
    <t>Q1              Q1</t>
  </si>
  <si>
    <r>
      <rPr>
        <u/>
        <sz val="10"/>
        <color rgb="FF0A0A0A"/>
        <rFont val="Arial"/>
        <family val="2"/>
        <charset val="238"/>
      </rPr>
      <t>KOLEJKA, Jaromír, Jan ŠTRBÍK</t>
    </r>
    <r>
      <rPr>
        <sz val="10"/>
        <color rgb="FF0A0A0A"/>
        <rFont val="Arial"/>
        <family val="2"/>
        <charset val="238"/>
      </rPr>
      <t xml:space="preserve"> a Aleš RUDA. Průmyslové cukrovarnictví jako zásadní inovace druhé poloviny 19. století v přeměně říčních niv Moravy. </t>
    </r>
    <r>
      <rPr>
        <i/>
        <sz val="10"/>
        <color rgb="FF0A0A0A"/>
        <rFont val="Arial"/>
        <family val="2"/>
        <charset val="238"/>
      </rPr>
      <t>Listy cukrovarnické a řepařské</t>
    </r>
    <r>
      <rPr>
        <sz val="10"/>
        <color rgb="FF0A0A0A"/>
        <rFont val="Arial"/>
        <family val="2"/>
        <charset val="238"/>
      </rPr>
      <t>. Praha: VUC Praha a.s., 2020, roč. 136, č. 2, s. 81-88. ISSN 1210-3306.</t>
    </r>
  </si>
  <si>
    <r>
      <rPr>
        <u/>
        <sz val="10"/>
        <color rgb="FF0A0A0A"/>
        <rFont val="Arial"/>
        <family val="2"/>
        <charset val="238"/>
      </rPr>
      <t>SVOBODOVÁ, Hana, Michaela SPURNÁ a Petr KNECHT</t>
    </r>
    <r>
      <rPr>
        <sz val="10"/>
        <color rgb="FF0A0A0A"/>
        <rFont val="Arial"/>
        <family val="2"/>
        <charset val="238"/>
      </rPr>
      <t>. Pojetí geografie a geografického vzdělávání u studentů učitelství v Česku. </t>
    </r>
    <r>
      <rPr>
        <i/>
        <sz val="10"/>
        <color rgb="FF0A0A0A"/>
        <rFont val="Arial"/>
        <family val="2"/>
        <charset val="238"/>
      </rPr>
      <t>Geografie</t>
    </r>
    <r>
      <rPr>
        <sz val="10"/>
        <color rgb="FF0A0A0A"/>
        <rFont val="Arial"/>
        <family val="2"/>
        <charset val="238"/>
      </rPr>
      <t>. Česká geografická společnost, 2020, roč. 125, č. 4, s. 501-526. ISSN 1212-0014. doi:10.37040/geografie2020125040501.</t>
    </r>
  </si>
  <si>
    <r>
      <rPr>
        <u/>
        <sz val="10"/>
        <color rgb="FF0A0A0A"/>
        <rFont val="Arial"/>
        <family val="2"/>
        <charset val="238"/>
      </rPr>
      <t>VLČKOVÁ, Kateřina, Petr KVĚTON,</t>
    </r>
    <r>
      <rPr>
        <sz val="10"/>
        <color rgb="FF0A0A0A"/>
        <rFont val="Arial"/>
        <family val="2"/>
        <charset val="238"/>
      </rPr>
      <t xml:space="preserve"> Stanislav JEŽEK, </t>
    </r>
    <r>
      <rPr>
        <u/>
        <sz val="10"/>
        <color rgb="FF0A0A0A"/>
        <rFont val="Arial"/>
        <family val="2"/>
        <charset val="238"/>
      </rPr>
      <t>Jan MAREŠ a Kateřina LOJDOVÁ</t>
    </r>
    <r>
      <rPr>
        <sz val="10"/>
        <color rgb="FF0A0A0A"/>
        <rFont val="Arial"/>
        <family val="2"/>
        <charset val="238"/>
      </rPr>
      <t>. Adaptace škály managementu chování a výuky na české podmínky. Studia paedagogica. Brno: Masarykova univerzita, 2019, roč. 24, č. 1, s. 135-155. ISSN 1803-7437. doi:10.5817/SP2019-1-6.</t>
    </r>
  </si>
  <si>
    <t>EID: 2-s2.0-85064620563</t>
  </si>
  <si>
    <t>Q4</t>
  </si>
  <si>
    <t>2 KPd / 2 KPs</t>
  </si>
  <si>
    <r>
      <rPr>
        <u/>
        <sz val="10"/>
        <color rgb="FF0A0A0A"/>
        <rFont val="Arial"/>
        <family val="2"/>
        <charset val="238"/>
      </rPr>
      <t>TŮMA, František a Petr KNECHT</t>
    </r>
    <r>
      <rPr>
        <sz val="10"/>
        <color rgb="FF0A0A0A"/>
        <rFont val="Arial"/>
        <family val="2"/>
        <charset val="238"/>
      </rPr>
      <t>. Akademický inbreeding jako rakovina vysokého školství, nebo nezbytnost? Přehled zahraničních výzkumů a implikace pro českou vysokoškolskou politiku. Studia paedagogica. Brno: Masarykova univerzita, 2019, roč. 24, č. 1, s. 9-31. ISSN 1803-7437. doi:10.5817/SP2019-1-1.</t>
    </r>
  </si>
  <si>
    <t>EID: 2-s2.0-85064709876</t>
  </si>
  <si>
    <t>1 KPd / 1 KGe</t>
  </si>
  <si>
    <r>
      <rPr>
        <u/>
        <sz val="10"/>
        <color rgb="FF0A0A0A"/>
        <rFont val="Arial"/>
        <family val="2"/>
        <charset val="238"/>
      </rPr>
      <t>JEMELKA, Petr</t>
    </r>
    <r>
      <rPr>
        <sz val="10"/>
        <color rgb="FF0A0A0A"/>
        <rFont val="Arial"/>
        <family val="2"/>
        <charset val="238"/>
      </rPr>
      <t>. Bioethical motifs in the literary work of Karel Čapek. Ethics &amp; bioethics (in Central Europe). Berlin: Walter de Gruyter, 2019, roč. 9, 3-4, s. 168-180. ISSN 1338-5615. doi:10.2478/ebce-2019-0019.</t>
    </r>
  </si>
  <si>
    <t>EID: 2-s2.0-85077357559</t>
  </si>
  <si>
    <t>Q2</t>
  </si>
  <si>
    <t>EID: 2-s2.0-85090612807</t>
  </si>
  <si>
    <r>
      <rPr>
        <u/>
        <sz val="10"/>
        <color rgb="FF0A0A0A"/>
        <rFont val="Arial"/>
        <family val="2"/>
        <charset val="238"/>
      </rPr>
      <t>VOGEL, Radek</t>
    </r>
    <r>
      <rPr>
        <sz val="10"/>
        <color rgb="FF0A0A0A"/>
        <rFont val="Arial"/>
        <family val="2"/>
        <charset val="238"/>
      </rPr>
      <t>. Credibility-boosting devices in corporate annual reports. Brno Studies in English. Brno: Masarykova univerzita, 2019, roč. 45, č. 2, s. 217-236. ISSN 0524-6881. doi:10.5817/BSE2019-2-11.</t>
    </r>
  </si>
  <si>
    <t>EID: 2-s2.0-85081409118</t>
  </si>
  <si>
    <r>
      <rPr>
        <u/>
        <sz val="10"/>
        <color rgb="FF0A0A0A"/>
        <rFont val="Arial"/>
        <family val="2"/>
        <charset val="238"/>
      </rPr>
      <t>POVOLNÁ, Renata</t>
    </r>
    <r>
      <rPr>
        <sz val="10"/>
        <color rgb="FF0A0A0A"/>
        <rFont val="Arial"/>
        <family val="2"/>
        <charset val="238"/>
      </rPr>
      <t>. Cross-cultural variation in the expression of persuasive power in the genre of technical manuals: The case of directives. Discourse and Interaction. Brno: Masarykova univerzita, 2019, roč. 12, č. 1, s. 47-74. ISSN 1802-9930. doi:10.5817/DI2019-1-47.</t>
    </r>
  </si>
  <si>
    <t>EID: 2-s2.0-85071742910</t>
  </si>
  <si>
    <r>
      <rPr>
        <u/>
        <sz val="10"/>
        <color rgb="FF0A0A0A"/>
        <rFont val="Arial"/>
        <family val="2"/>
        <charset val="238"/>
      </rPr>
      <t>SVOBODOVÁ, Hana, Radek DURNA, Darina MÍSAŘOVÁ a Eduard HOFMANN</t>
    </r>
    <r>
      <rPr>
        <sz val="10"/>
        <color rgb="FF0A0A0A"/>
        <rFont val="Arial"/>
        <family val="2"/>
        <charset val="238"/>
      </rPr>
      <t>. Komparace formálního ukotvení terénní výuky ve školních vzdělávacích programech a její pojetí v modelových základních školách. Orbis Scholae. Praha: Karolinum, 2019, roč. 13, č. 2, s. 95-116. ISSN 1802-4637. doi:10.14712/23363177.2019.25.</t>
    </r>
  </si>
  <si>
    <t>EID: 2-s2.0-85080054653</t>
  </si>
  <si>
    <r>
      <rPr>
        <u/>
        <sz val="10"/>
        <color rgb="FF0A0A0A"/>
        <rFont val="Arial"/>
        <family val="2"/>
        <charset val="238"/>
      </rPr>
      <t>JANÍKOVÁ, Věra</t>
    </r>
    <r>
      <rPr>
        <sz val="10"/>
        <color rgb="FF0A0A0A"/>
        <rFont val="Arial"/>
        <family val="2"/>
        <charset val="238"/>
      </rPr>
      <t>. Kulturwissenschaftlicher Ansatz im Fach Deutsch als Fremdsprache am Beispiel des Konzepts Linguistic Landscapes. Aussiger Beiträge. Germanistische Schriftenreihe aus Forschung und Lehre. Ústí nad Labem: Univerzita J.E. Purkyně, 2019, roč. 13, č. 2019, s. 81-98. ISSN 1802-6419.</t>
    </r>
  </si>
  <si>
    <t>EID: 2-s2.0-85082135826</t>
  </si>
  <si>
    <t>KNJL</t>
  </si>
  <si>
    <r>
      <rPr>
        <u/>
        <sz val="10"/>
        <color rgb="FF0A0A0A"/>
        <rFont val="Arial"/>
        <family val="2"/>
        <charset val="238"/>
      </rPr>
      <t>LESŇÁK, Slavomír.</t>
    </r>
    <r>
      <rPr>
        <sz val="10"/>
        <color rgb="FF0A0A0A"/>
        <rFont val="Arial"/>
        <family val="2"/>
        <charset val="238"/>
      </rPr>
      <t xml:space="preserve"> Modernism and Nihilism of the Constitution for the Earth. Ethics and Bioethics (in Central Europe). Berlin: Walter de Gruyter, 2019, roč. 9, 1-2, s. 57-63. ISSN 1338-5615. doi:10.2478/ebce-2019-0005.</t>
    </r>
  </si>
  <si>
    <t>EID: 2-s2.0-85067459136</t>
  </si>
  <si>
    <r>
      <rPr>
        <u/>
        <sz val="10"/>
        <color rgb="FF0A0A0A"/>
        <rFont val="Arial"/>
        <family val="2"/>
        <charset val="238"/>
      </rPr>
      <t>ŠRÁMEK, Rudolf</t>
    </r>
    <r>
      <rPr>
        <sz val="10"/>
        <color rgb="FF0A0A0A"/>
        <rFont val="Arial"/>
        <family val="2"/>
        <charset val="238"/>
      </rPr>
      <t>. Osídlování území mezi řekou Olšavou, Moravou a Bečvou a odraz v tamní toponymii. Národopisný věstník. Praha: Česká národopisná společnost, 2019, roč. 78, č. 1, s. 5-42. ISSN 1211-8117.</t>
    </r>
  </si>
  <si>
    <t>EID: 2-s2.0-85076030976</t>
  </si>
  <si>
    <t>KČJL</t>
  </si>
  <si>
    <r>
      <rPr>
        <u/>
        <sz val="10"/>
        <color rgb="FF0A0A0A"/>
        <rFont val="Arial"/>
        <family val="2"/>
        <charset val="238"/>
      </rPr>
      <t>OBROVSKÁ, Jana a Kateřina SIDIROPULU JANKŮ</t>
    </r>
    <r>
      <rPr>
        <sz val="10"/>
        <color rgb="FF0A0A0A"/>
        <rFont val="Arial"/>
        <family val="2"/>
        <charset val="238"/>
      </rPr>
      <t>. Post-Socialist Czech Education Research on Socially Disadvantaged/Roma Children and Families: Literature Review. Orbis Scholae. Karolinum, 2019, roč. 13, č. 3, s. 85-116. ISSN 1802-4637. doi:10.14712/23363177.2020.5.</t>
    </r>
  </si>
  <si>
    <t>EID: 2-s2.0-85090613336</t>
  </si>
  <si>
    <t>1 KPd / 1 IVIV</t>
  </si>
  <si>
    <r>
      <rPr>
        <u/>
        <sz val="10"/>
        <color rgb="FF0A0A0A"/>
        <rFont val="Arial"/>
        <family val="2"/>
        <charset val="238"/>
      </rPr>
      <t>ŠVEC, Vlastimil</t>
    </r>
    <r>
      <rPr>
        <sz val="10"/>
        <color rgb="FF0A0A0A"/>
        <rFont val="Arial"/>
        <family val="2"/>
        <charset val="238"/>
      </rPr>
      <t>, Teodor HORVÁTH, Petr MORAVČÍK, Markéta ŠPANKOVÁ a Zdeněk KALA. Povolání chirurg: pohled pod povrch profese očima chirurgů. Orbis Scholae. Praha: Karolinum Press, 2019, roč. 13, č. 1, s. 107-126. ISSN 1802-4637. doi:10.14712/23363177.2019.20.</t>
    </r>
  </si>
  <si>
    <t>EID: 2-s2.0-85080060656</t>
  </si>
  <si>
    <r>
      <rPr>
        <u/>
        <sz val="10"/>
        <color rgb="FF0A0A0A"/>
        <rFont val="Arial"/>
        <family val="2"/>
        <charset val="238"/>
      </rPr>
      <t>PEŠKOVÁ, Karolína, Michaela SPURNÁ a Petr KNECHT</t>
    </r>
    <r>
      <rPr>
        <sz val="10"/>
        <color rgb="FF0A0A0A"/>
        <rFont val="Arial"/>
        <family val="2"/>
        <charset val="238"/>
      </rPr>
      <t>. Teachers’ Acceptance of Curriculum Reform in the Czech Republic: One Decade Later. Center for Educational Policy Studies Journal. 2019, roč. 9, č. 2, s. 73-97. ISSN 1855-9719. doi:10.26529/cepsj.560.</t>
    </r>
  </si>
  <si>
    <t>EID: 2-s2.0-85069500176</t>
  </si>
  <si>
    <t>Q3</t>
  </si>
  <si>
    <t>1 IVŠV / 2 KGe</t>
  </si>
  <si>
    <t>EID: 2-s2.0-85063758090</t>
  </si>
  <si>
    <t>Q1</t>
  </si>
  <si>
    <t>EID: 2-s2.0-85071558231</t>
  </si>
  <si>
    <r>
      <rPr>
        <u/>
        <sz val="10"/>
        <color rgb="FF0A0A0A"/>
        <rFont val="Arial"/>
        <family val="2"/>
        <charset val="238"/>
      </rPr>
      <t>VLČKOVÁ, Kateřina</t>
    </r>
    <r>
      <rPr>
        <sz val="10"/>
        <color rgb="FF0A0A0A"/>
        <rFont val="Arial"/>
        <family val="2"/>
        <charset val="238"/>
      </rPr>
      <t xml:space="preserve">, Stanislav JEŽEK, </t>
    </r>
    <r>
      <rPr>
        <u/>
        <sz val="10"/>
        <color rgb="FF0A0A0A"/>
        <rFont val="Arial"/>
        <family val="2"/>
        <charset val="238"/>
      </rPr>
      <t>Tomáš KOHOUTEK a Jan MAREŠ</t>
    </r>
    <r>
      <rPr>
        <sz val="10"/>
        <color rgb="FF0A0A0A"/>
        <rFont val="Arial"/>
        <family val="2"/>
        <charset val="238"/>
      </rPr>
      <t>. Zkrácená škála kognitivního uzavření: struktura české verze u vzorku studentů učitelství a učitelů. Orbis Scholae. Praha: UK, 2019, roč. 13, č. 2, s. 49-64. ISSN 1802-4637. doi:10.14712/23363177.2019.11.</t>
    </r>
  </si>
  <si>
    <t>EID: 2-s2.0-85080056568</t>
  </si>
  <si>
    <t>1 KPd / 2 KPs</t>
  </si>
  <si>
    <t>KSpIP</t>
  </si>
  <si>
    <t>KFJL</t>
  </si>
  <si>
    <r>
      <rPr>
        <u/>
        <sz val="10"/>
        <color rgb="FF0A0A0A"/>
        <rFont val="Arial"/>
        <family val="2"/>
        <charset val="238"/>
      </rPr>
      <t>SOKOLOVA, Anastasija</t>
    </r>
    <r>
      <rPr>
        <sz val="10"/>
        <color rgb="FF0A0A0A"/>
        <rFont val="Arial"/>
        <family val="2"/>
        <charset val="238"/>
      </rPr>
      <t>. Peredača russkich imjon i familij v češskom jazyke: těorija i praktika. Vestnik Tomskogo gosudarstvennogo universiteta. Filologiya – Tomsk State University Journal of Philology. Tomsk: Tomsk State University, 2020, roč. 2020, č. 65, s. 127-145. ISSN 1998-6645. doi:10.17223/19986645/65/8.</t>
    </r>
  </si>
  <si>
    <r>
      <rPr>
        <u/>
        <sz val="10"/>
        <color rgb="FF0A0A0A"/>
        <rFont val="Arial"/>
        <family val="2"/>
        <charset val="238"/>
      </rPr>
      <t>PROKEŠ, Lubomír</t>
    </r>
    <r>
      <rPr>
        <sz val="10"/>
        <color rgb="FF0A0A0A"/>
        <rFont val="Arial"/>
        <family val="2"/>
        <charset val="238"/>
      </rPr>
      <t xml:space="preserve">, Zuzana JARŮŠKOVÁ, Jan PETŘÍK, </t>
    </r>
    <r>
      <rPr>
        <sz val="10"/>
        <color rgb="FFFF0000"/>
        <rFont val="Arial"/>
        <family val="2"/>
        <charset val="238"/>
      </rPr>
      <t>Marcin FRĄCZEK a Tomasz KALICKI</t>
    </r>
    <r>
      <rPr>
        <sz val="10"/>
        <color rgb="FF0A0A0A"/>
        <rFont val="Arial"/>
        <family val="2"/>
        <charset val="238"/>
      </rPr>
      <t>. Origin of a silver Stollhof-type disc excavated at Vanovice (South Moravia). </t>
    </r>
    <r>
      <rPr>
        <i/>
        <sz val="10"/>
        <color rgb="FF0A0A0A"/>
        <rFont val="Arial"/>
        <family val="2"/>
        <charset val="238"/>
      </rPr>
      <t>Praehistorische Zeitschrift</t>
    </r>
    <r>
      <rPr>
        <sz val="10"/>
        <color rgb="FF0A0A0A"/>
        <rFont val="Arial"/>
        <family val="2"/>
        <charset val="238"/>
      </rPr>
      <t>. Berlin: Walter de Gruyter, 2020, roč. 95, č. 1, s. 112-127. ISSN 0079-4848. doi:10.1515/pz-2020-0007.</t>
    </r>
  </si>
  <si>
    <r>
      <rPr>
        <u/>
        <sz val="10"/>
        <color rgb="FF0A0A0A"/>
        <rFont val="Arial"/>
        <family val="2"/>
        <charset val="238"/>
      </rPr>
      <t>HANUŠOVÁ, Světlana, Michaela PÍŠOVÁ, Tomáš KOHOUTEK, Eva MINAŘÍKOVÁ</t>
    </r>
    <r>
      <rPr>
        <sz val="10"/>
        <color rgb="FF0A0A0A"/>
        <rFont val="Arial"/>
        <family val="2"/>
        <charset val="238"/>
      </rPr>
      <t xml:space="preserve">, Stanislav JEŽEK, </t>
    </r>
    <r>
      <rPr>
        <u/>
        <sz val="10"/>
        <color rgb="FF0A0A0A"/>
        <rFont val="Arial"/>
        <family val="2"/>
        <charset val="238"/>
      </rPr>
      <t>Tomáš JANÍK, Jan MAREŠ a Miroslav JANÍK</t>
    </r>
    <r>
      <rPr>
        <sz val="10"/>
        <color rgb="FF0A0A0A"/>
        <rFont val="Arial"/>
        <family val="2"/>
        <charset val="238"/>
      </rPr>
      <t>. Novice teachers in the Czech Republic and their drop-out intentions. </t>
    </r>
    <r>
      <rPr>
        <i/>
        <sz val="10"/>
        <color rgb="FF0A0A0A"/>
        <rFont val="Arial"/>
        <family val="2"/>
        <charset val="238"/>
      </rPr>
      <t>European Journal of Education</t>
    </r>
    <r>
      <rPr>
        <sz val="10"/>
        <color rgb="FF0A0A0A"/>
        <rFont val="Arial"/>
        <family val="2"/>
        <charset val="238"/>
      </rPr>
      <t>. Hoboken , NJ USA: John Wiley &amp; Sons, 2020, roč. 55, č. 2, s. 275- 291. ISSN 0141-8211. doi:10.1111/ejed.12373.</t>
    </r>
  </si>
  <si>
    <t>1 KAJL / 4 IVŠV / 2 KPs</t>
  </si>
  <si>
    <r>
      <rPr>
        <u/>
        <sz val="10"/>
        <color rgb="FF0A0A0A"/>
        <rFont val="Arial"/>
        <family val="2"/>
        <charset val="238"/>
      </rPr>
      <t>TRUHLÁŘOVÁ, Oxana a Simona KORYČÁNKOVÁ</t>
    </r>
    <r>
      <rPr>
        <sz val="10"/>
        <color rgb="FF0A0A0A"/>
        <rFont val="Arial"/>
        <family val="2"/>
        <charset val="238"/>
      </rPr>
      <t>. Istorija razvitija i osnovnyje napravlenija istoričeskoj leksikografii v kompativnom aspektě (na primere istoričeskich slovarej češskogo i russkogo jazykov). </t>
    </r>
    <r>
      <rPr>
        <i/>
        <sz val="10"/>
        <color rgb="FF0A0A0A"/>
        <rFont val="Arial"/>
        <family val="2"/>
        <charset val="238"/>
      </rPr>
      <t>Voprosy Leksikografii</t>
    </r>
    <r>
      <rPr>
        <sz val="10"/>
        <color rgb="FF0A0A0A"/>
        <rFont val="Arial"/>
        <family val="2"/>
        <charset val="238"/>
      </rPr>
      <t>. Tomsk: Tomsk State University, 2020, roč. 18, DEC 2020, s. 73-97. ISSN 2227-4200. doi:10.17223/22274200/18/4.</t>
    </r>
  </si>
  <si>
    <r>
      <rPr>
        <u/>
        <sz val="10"/>
        <color rgb="FF0A0A0A"/>
        <rFont val="Arial"/>
        <family val="2"/>
        <charset val="238"/>
      </rPr>
      <t>ŽÁDNÍK, Vojtěch</t>
    </r>
    <r>
      <rPr>
        <sz val="10"/>
        <color rgb="FF0A0A0A"/>
        <rFont val="Arial"/>
        <family val="2"/>
        <charset val="238"/>
      </rPr>
      <t>. Interactions between para-quaternionic and Grassmannian geometry. </t>
    </r>
    <r>
      <rPr>
        <i/>
        <sz val="10"/>
        <color rgb="FF0A0A0A"/>
        <rFont val="Arial"/>
        <family val="2"/>
        <charset val="238"/>
      </rPr>
      <t>Annals of Global Analysis and Geometry</t>
    </r>
    <r>
      <rPr>
        <sz val="10"/>
        <color rgb="FF0A0A0A"/>
        <rFont val="Arial"/>
        <family val="2"/>
        <charset val="238"/>
      </rPr>
      <t>. Dordrecht: Springer, 2020, roč. 57, č. 2, s. 321-347. ISSN 0232-704X. doi:10.1007/s10455-020-09701-0.</t>
    </r>
  </si>
  <si>
    <r>
      <rPr>
        <u/>
        <sz val="10"/>
        <color rgb="FF0A0A0A"/>
        <rFont val="Arial"/>
        <family val="2"/>
        <charset val="238"/>
      </rPr>
      <t>SVOBODOVÁ, Hana, Darina MÍSAŘOVÁ, Radek DURNA a Eduard HOFMANN</t>
    </r>
    <r>
      <rPr>
        <sz val="10"/>
        <color rgb="FF0A0A0A"/>
        <rFont val="Arial"/>
        <family val="2"/>
        <charset val="238"/>
      </rPr>
      <t>. Geography Outdoor Education from the Perspective of Czech Teachers, Pupils and Parents. </t>
    </r>
    <r>
      <rPr>
        <i/>
        <sz val="10"/>
        <color rgb="FF0A0A0A"/>
        <rFont val="Arial"/>
        <family val="2"/>
        <charset val="238"/>
      </rPr>
      <t>Journal of geography</t>
    </r>
    <r>
      <rPr>
        <sz val="10"/>
        <color rgb="FF0A0A0A"/>
        <rFont val="Arial"/>
        <family val="2"/>
        <charset val="238"/>
      </rPr>
      <t>. PHILADELPHIA: National Council for Geographic Education, 2020, roč. 119, č. 1, s. 32-41. ISSN 0022-1341. doi:10.1080/00221341.2019.1694055.</t>
    </r>
  </si>
  <si>
    <r>
      <rPr>
        <sz val="10"/>
        <color rgb="FFFF0000"/>
        <rFont val="Arial"/>
        <family val="2"/>
        <charset val="238"/>
      </rPr>
      <t>AGUIAR, Cecilia, Carla S. SILVA, Rita GUERRA, Ricardo B. RODRIGUES, Luisa A. RIBEIRO, Giulia PASTORI, Paul LESEMAN,</t>
    </r>
    <r>
      <rPr>
        <sz val="10"/>
        <color rgb="FF0A0A0A"/>
        <rFont val="Arial"/>
        <family val="2"/>
        <charset val="238"/>
      </rPr>
      <t xml:space="preserve"> </t>
    </r>
    <r>
      <rPr>
        <u/>
        <sz val="10"/>
        <color rgb="FF0A0A0A"/>
        <rFont val="Arial"/>
        <family val="2"/>
        <charset val="238"/>
      </rPr>
      <t>Jana OBROVSKÁ, Zuzana SZABÓ LENHARTOVÁ</t>
    </r>
    <r>
      <rPr>
        <sz val="10"/>
        <color rgb="FF0A0A0A"/>
        <rFont val="Arial"/>
        <family val="2"/>
        <charset val="238"/>
      </rPr>
      <t xml:space="preserve">, </t>
    </r>
    <r>
      <rPr>
        <sz val="10"/>
        <color rgb="FFFF0000"/>
        <rFont val="Arial"/>
        <family val="2"/>
        <charset val="238"/>
      </rPr>
      <t>Katharina EREKY-STEVENS, Aghogho OMONIGHO, Bethan THOMSON, Rebecca TRACZ, Theresia HUMMEL, Yvonne ANDERS, Katrin WOLF, Chrysanthi PANAGIOTIDOU, Despina PAPAGERIDOU, Anastasia GKAINTARTZI, Petroula TSOKALIDOU, Konstantinos TSIOUMIS, Konstantinos PETROGIANNIS, Silvia CESCATO, Melissa BE, Ryanne FRANCOT, Justyna PALCZYNSKA-JANIAK, Kamila WICHROWSKA, Dulce MARTINS, Ines FERREIRA a Ana CAMACHO</t>
    </r>
    <r>
      <rPr>
        <sz val="10"/>
        <color rgb="FF0A0A0A"/>
        <rFont val="Arial"/>
        <family val="2"/>
        <charset val="238"/>
      </rPr>
      <t>. Early interventions tackling inequalities experienced by immigrant, low-income, and Roma children in 8 European countries: a critical overview. </t>
    </r>
    <r>
      <rPr>
        <i/>
        <sz val="10"/>
        <color rgb="FF0A0A0A"/>
        <rFont val="Arial"/>
        <family val="2"/>
        <charset val="238"/>
      </rPr>
      <t>EUROPEAN EARLY CHILDHOOD EDUCATION RESEARCH JOURNAL</t>
    </r>
    <r>
      <rPr>
        <sz val="10"/>
        <color rgb="FF0A0A0A"/>
        <rFont val="Arial"/>
        <family val="2"/>
        <charset val="238"/>
      </rPr>
      <t>. ABINGDON: ROUTLEDGE JOURNALS, TAYLOR &amp; FRANCIS LTD, 2020, roč. 28, č. 1, s. 58-76. ISSN 1350-293X. doi:10.1080/1350293X.2020.1707363.</t>
    </r>
  </si>
  <si>
    <t>Q4           Q2</t>
  </si>
  <si>
    <r>
      <rPr>
        <u/>
        <sz val="10"/>
        <color rgb="FF0A0A0A"/>
        <rFont val="Arial"/>
        <family val="2"/>
        <charset val="238"/>
      </rPr>
      <t>LOJDOVÁ, Kateřina</t>
    </r>
    <r>
      <rPr>
        <sz val="10"/>
        <color rgb="FF0A0A0A"/>
        <rFont val="Arial"/>
        <family val="2"/>
        <charset val="238"/>
      </rPr>
      <t>. Drinking stories of emerging adults. </t>
    </r>
    <r>
      <rPr>
        <i/>
        <sz val="10"/>
        <color rgb="FF0A0A0A"/>
        <rFont val="Arial"/>
        <family val="2"/>
        <charset val="238"/>
      </rPr>
      <t>Narrative Inquiry</t>
    </r>
    <r>
      <rPr>
        <sz val="10"/>
        <color rgb="FF0A0A0A"/>
        <rFont val="Arial"/>
        <family val="2"/>
        <charset val="238"/>
      </rPr>
      <t>. Amsterdam: John Benjamins Publishing Company, 2020, roč. 30, č. 1, s. 104-121. ISSN 1387-6740. doi:10.1075/ni.18068.loj.</t>
    </r>
  </si>
  <si>
    <t>Q4            Q1</t>
  </si>
  <si>
    <r>
      <rPr>
        <sz val="10"/>
        <color rgb="FFFF0000"/>
        <rFont val="Arial"/>
        <family val="2"/>
        <charset val="238"/>
      </rPr>
      <t>HAMMERL, Matthias, Katja SAGERSCHNIG</t>
    </r>
    <r>
      <rPr>
        <sz val="10"/>
        <color rgb="FF0A0A0A"/>
        <rFont val="Arial"/>
        <family val="2"/>
        <charset val="238"/>
      </rPr>
      <t>, Josef ŠILHAN,</t>
    </r>
    <r>
      <rPr>
        <sz val="10"/>
        <color rgb="FFFF0000"/>
        <rFont val="Arial"/>
        <family val="2"/>
        <charset val="238"/>
      </rPr>
      <t xml:space="preserve"> Arman TAGHAVI-CHABERT</t>
    </r>
    <r>
      <rPr>
        <sz val="10"/>
        <color rgb="FF0A0A0A"/>
        <rFont val="Arial"/>
        <family val="2"/>
        <charset val="238"/>
      </rPr>
      <t xml:space="preserve"> a </t>
    </r>
    <r>
      <rPr>
        <u/>
        <sz val="10"/>
        <color rgb="FF0A0A0A"/>
        <rFont val="Arial"/>
        <family val="2"/>
        <charset val="238"/>
      </rPr>
      <t>Vojtěch ŽÁDNÍK</t>
    </r>
    <r>
      <rPr>
        <sz val="10"/>
        <color rgb="FF0A0A0A"/>
        <rFont val="Arial"/>
        <family val="2"/>
        <charset val="238"/>
      </rPr>
      <t>. Conformal Patterson-Walker metrics. </t>
    </r>
    <r>
      <rPr>
        <i/>
        <sz val="10"/>
        <color rgb="FF0A0A0A"/>
        <rFont val="Arial"/>
        <family val="2"/>
        <charset val="238"/>
      </rPr>
      <t>The Asian Journal of Mathematics</t>
    </r>
    <r>
      <rPr>
        <sz val="10"/>
        <color rgb="FF0A0A0A"/>
        <rFont val="Arial"/>
        <family val="2"/>
        <charset val="238"/>
      </rPr>
      <t>. Boston: International Press, 2019, roč. 23, č. 5, s. 703-734. ISSN 1093-6106. doi:10.4310/AJM.2019.v23.n5.a1.</t>
    </r>
  </si>
  <si>
    <r>
      <t xml:space="preserve">KUČEROVÁ, Hana Lya, </t>
    </r>
    <r>
      <rPr>
        <u/>
        <sz val="10"/>
        <color rgb="FF0A0A0A"/>
        <rFont val="Arial"/>
        <family val="2"/>
        <charset val="238"/>
      </rPr>
      <t>Alena ŽÁKOVSKÁ</t>
    </r>
    <r>
      <rPr>
        <sz val="10"/>
        <color rgb="FF0A0A0A"/>
        <rFont val="Arial"/>
        <family val="2"/>
        <charset val="238"/>
      </rPr>
      <t>, Jiřina MARKOVÁ a Eva BÁRTOVÁ. Detection of antibodies to Borrelia burgdorferi s.l. in wild small mammals and sensitivity of PCR and cultivation. Veterinary Microbiology. Amsterdam: Elsevier, 2019, roč. 230, MAR, s. 241-243. ISSN 0378-1135. doi:10.1016/j.vetmic.2019.02.004.</t>
    </r>
  </si>
  <si>
    <t>WoS: 000461534600034  EID: 2-s2.0-85061659857</t>
  </si>
  <si>
    <r>
      <t xml:space="preserve">FUČÍK, Petr a </t>
    </r>
    <r>
      <rPr>
        <u/>
        <sz val="10"/>
        <color rgb="FF0A0A0A"/>
        <rFont val="Arial"/>
        <family val="2"/>
        <charset val="238"/>
      </rPr>
      <t>Kateřina SIDIROPULU JANKŮ</t>
    </r>
    <r>
      <rPr>
        <sz val="10"/>
        <color rgb="FF0A0A0A"/>
        <rFont val="Arial"/>
        <family val="2"/>
        <charset val="238"/>
      </rPr>
      <t>. Paradoxy a výzvy náhradní rodinné péče vykonávané příbuznými v sociálně vyloučené lokalitě. Sociální práce - Sociálna práca. Brno: Asociace vzdělavatelů v sociální práci, 2019, roč. 19, č. 3, s. 44-61. ISSN 1213-6204. </t>
    </r>
  </si>
  <si>
    <t>EID: 2-s2.0-85069782506</t>
  </si>
  <si>
    <r>
      <t xml:space="preserve">NÉMETHOVÁ, Jana, </t>
    </r>
    <r>
      <rPr>
        <u/>
        <sz val="10"/>
        <color rgb="FF0A0A0A"/>
        <rFont val="Arial"/>
        <family val="2"/>
        <charset val="238"/>
      </rPr>
      <t>Hana SVOBODOVÁ</t>
    </r>
    <r>
      <rPr>
        <sz val="10"/>
        <color rgb="FF0A0A0A"/>
        <rFont val="Arial"/>
        <family val="2"/>
        <charset val="238"/>
      </rPr>
      <t>, Ondřej KREJČÍ a Antonín VĚŽNÍK. Development of crop production in the Slovakia and Czechia after the year 2004 in comparison with V4 countries. </t>
    </r>
    <r>
      <rPr>
        <i/>
        <sz val="10"/>
        <color rgb="FF0A0A0A"/>
        <rFont val="Arial"/>
        <family val="2"/>
        <charset val="238"/>
      </rPr>
      <t>Bulletin of Geography. Socio-economic Series</t>
    </r>
    <r>
      <rPr>
        <sz val="10"/>
        <color rgb="FF0A0A0A"/>
        <rFont val="Arial"/>
        <family val="2"/>
        <charset val="238"/>
      </rPr>
      <t>. Warsaw: Sciendo, 2020, roč. 50, č. 50, s. 7-21. ISSN 1732-4254. doi:10.2478/bog-2020-0028.</t>
    </r>
  </si>
  <si>
    <r>
      <rPr>
        <u/>
        <sz val="10"/>
        <color rgb="FF0A0A0A"/>
        <rFont val="Arial"/>
        <family val="2"/>
        <charset val="238"/>
      </rPr>
      <t>KALETA, Petr</t>
    </r>
    <r>
      <rPr>
        <sz val="10"/>
        <color rgb="FF0A0A0A"/>
        <rFont val="Arial"/>
        <family val="2"/>
        <charset val="238"/>
      </rPr>
      <t>. Češskij polonofil Edvard Jelínek i tema Rossii v ego tvorčestve. </t>
    </r>
    <r>
      <rPr>
        <i/>
        <sz val="10"/>
        <color rgb="FF0A0A0A"/>
        <rFont val="Arial"/>
        <family val="2"/>
        <charset val="238"/>
      </rPr>
      <t>SLOVENE-INTERNATIONAL JOURNAL OF SLAVIC STUDIES</t>
    </r>
    <r>
      <rPr>
        <sz val="10"/>
        <color rgb="FF0A0A0A"/>
        <rFont val="Arial"/>
        <family val="2"/>
        <charset val="238"/>
      </rPr>
      <t>. MOSCOW: RUSSIAN ACAD SCIENCES, INST SLAVIC STUDIES, 2020, roč. 9, č. 1, s. 292-321. ISSN 2304-0785. doi:10.31168/2305-6754.2020.9.1.10.</t>
    </r>
  </si>
  <si>
    <r>
      <rPr>
        <u/>
        <sz val="10"/>
        <color rgb="FF0A0A0A"/>
        <rFont val="Arial"/>
        <family val="2"/>
        <charset val="238"/>
      </rPr>
      <t>KNECHT, Petr, Michaela SPURNÁ a Hana SVOBODOVÁ</t>
    </r>
    <r>
      <rPr>
        <sz val="10"/>
        <color rgb="FF0A0A0A"/>
        <rFont val="Arial"/>
        <family val="2"/>
        <charset val="238"/>
      </rPr>
      <t>. Czech secondary pre-service teachers’ conceptions of geography. </t>
    </r>
    <r>
      <rPr>
        <i/>
        <sz val="10"/>
        <color rgb="FF0A0A0A"/>
        <rFont val="Arial"/>
        <family val="2"/>
        <charset val="238"/>
      </rPr>
      <t>Journal of Geography in Higher Education</t>
    </r>
    <r>
      <rPr>
        <sz val="10"/>
        <color rgb="FF0A0A0A"/>
        <rFont val="Arial"/>
        <family val="2"/>
        <charset val="238"/>
      </rPr>
      <t>. 2020, roč. 44, č. 3, s. 458-473. ISSN 0309-8265. doi:10.1080/03098265.2020.1712687.</t>
    </r>
  </si>
  <si>
    <t>Q2             Q1</t>
  </si>
  <si>
    <r>
      <rPr>
        <u/>
        <sz val="10"/>
        <color rgb="FF0A0A0A"/>
        <rFont val="Arial"/>
        <family val="2"/>
        <charset val="238"/>
      </rPr>
      <t>PYTLÍK, Petr</t>
    </r>
    <r>
      <rPr>
        <sz val="10"/>
        <color rgb="FF0A0A0A"/>
        <rFont val="Arial"/>
        <family val="2"/>
        <charset val="238"/>
      </rPr>
      <t>. Die intermediale Differenz-Form-des-Dazwischen im (spät)romantischen Lied am Beispiel von Traum durch die Dämmerung – Vítězslav Nováks „musikalische Polemik“. </t>
    </r>
    <r>
      <rPr>
        <i/>
        <sz val="10"/>
        <color rgb="FF0A0A0A"/>
        <rFont val="Arial"/>
        <family val="2"/>
        <charset val="238"/>
      </rPr>
      <t>Musicologica Brunensia</t>
    </r>
    <r>
      <rPr>
        <sz val="10"/>
        <color rgb="FF0A0A0A"/>
        <rFont val="Arial"/>
        <family val="2"/>
        <charset val="238"/>
      </rPr>
      <t>. Brno: Masarykova univerzita, 2021, roč. 56, č. 1, s. 105-122. ISSN 1212-0391. doi:10.5817/MB2021-1-6.</t>
    </r>
  </si>
  <si>
    <r>
      <t xml:space="preserve">TRAHORSCH, Petr a </t>
    </r>
    <r>
      <rPr>
        <u/>
        <sz val="10"/>
        <color rgb="FF0A0A0A"/>
        <rFont val="Arial"/>
        <family val="2"/>
        <charset val="238"/>
      </rPr>
      <t>Petr KNECHT</t>
    </r>
    <r>
      <rPr>
        <sz val="10"/>
        <color rgb="FF0A0A0A"/>
        <rFont val="Arial"/>
        <family val="2"/>
        <charset val="238"/>
      </rPr>
      <t>. Výzkum učebních úloh v učebnicích geografie: přehledová studie. </t>
    </r>
    <r>
      <rPr>
        <i/>
        <sz val="10"/>
        <color rgb="FF0A0A0A"/>
        <rFont val="Arial"/>
        <family val="2"/>
        <charset val="238"/>
      </rPr>
      <t>Geografia Cassoviensis</t>
    </r>
    <r>
      <rPr>
        <sz val="10"/>
        <color rgb="FF0A0A0A"/>
        <rFont val="Arial"/>
        <family val="2"/>
        <charset val="238"/>
      </rPr>
      <t>. Košice: Univerzita Pavla Jozefa Šafárika v Košiciach, 2021, roč. 15, č. 1, s. 56-70. ISSN 1337-6748. doi:10.33542/GC2021-1-04.</t>
    </r>
  </si>
  <si>
    <r>
      <t xml:space="preserve">SMOLÍK, Filip a </t>
    </r>
    <r>
      <rPr>
        <u/>
        <sz val="10"/>
        <color rgb="FF0A0A0A"/>
        <rFont val="Arial"/>
        <family val="2"/>
        <charset val="238"/>
      </rPr>
      <t>Ilona BYTEŠNÍKOVÁ</t>
    </r>
    <r>
      <rPr>
        <sz val="10"/>
        <color rgb="FF0A0A0A"/>
        <rFont val="Arial"/>
        <family val="2"/>
        <charset val="238"/>
      </rPr>
      <t>. Validity of the SDDS: A 40-item vocabulary screening tool for 18-to 42-month olds in Czech. </t>
    </r>
    <r>
      <rPr>
        <i/>
        <sz val="10"/>
        <color rgb="FF0A0A0A"/>
        <rFont val="Arial"/>
        <family val="2"/>
        <charset val="238"/>
      </rPr>
      <t>JOURNAL OF COMMUNICATION DISORDERS</t>
    </r>
    <r>
      <rPr>
        <sz val="10"/>
        <color rgb="FF0A0A0A"/>
        <rFont val="Arial"/>
        <family val="2"/>
        <charset val="238"/>
      </rPr>
      <t>. NEW YORK: ELSEVIER SCIENCE INC, 2021, roč. 93, SEP-OCT 2021, s. 1-11. ISSN 0021-9924. doi:10.1016/j.jcomdis.2021.106146.</t>
    </r>
  </si>
  <si>
    <r>
      <rPr>
        <u/>
        <sz val="10"/>
        <color rgb="FF0A0A0A"/>
        <rFont val="Arial"/>
        <family val="2"/>
        <charset val="238"/>
      </rPr>
      <t>TŮMA, František a Kateřina LOJDOVÁ</t>
    </r>
    <r>
      <rPr>
        <sz val="10"/>
        <color rgb="FF0A0A0A"/>
        <rFont val="Arial"/>
        <family val="2"/>
        <charset val="238"/>
      </rPr>
      <t>. ‘There are two gaps, so’: teaching materials as resources for correction in pre-service teachers’ EFL classes. </t>
    </r>
    <r>
      <rPr>
        <i/>
        <sz val="10"/>
        <color rgb="FF0A0A0A"/>
        <rFont val="Arial"/>
        <family val="2"/>
        <charset val="238"/>
      </rPr>
      <t>Classroom Discourse</t>
    </r>
    <r>
      <rPr>
        <sz val="10"/>
        <color rgb="FF0A0A0A"/>
        <rFont val="Arial"/>
        <family val="2"/>
        <charset val="238"/>
      </rPr>
      <t>. 2021, roč. 12, 1-2, s. 15-34. ISSN 1946-3014. doi:10.1080/19463014.2020.1856697.</t>
    </r>
  </si>
  <si>
    <r>
      <rPr>
        <u/>
        <sz val="10"/>
        <color rgb="FF0A0A0A"/>
        <rFont val="Arial"/>
        <family val="2"/>
        <charset val="238"/>
      </rPr>
      <t>BUMBÁLKOVÁ, Eva</t>
    </r>
    <r>
      <rPr>
        <sz val="10"/>
        <color rgb="FF0A0A0A"/>
        <rFont val="Arial"/>
        <family val="2"/>
        <charset val="238"/>
      </rPr>
      <t>. Test-Taking Strategies in Second Language Receptive Skills Tests: A Literature Review. </t>
    </r>
    <r>
      <rPr>
        <i/>
        <sz val="10"/>
        <color rgb="FF0A0A0A"/>
        <rFont val="Arial"/>
        <family val="2"/>
        <charset val="238"/>
      </rPr>
      <t>International Journal of Instruction.</t>
    </r>
    <r>
      <rPr>
        <sz val="10"/>
        <color rgb="FF0A0A0A"/>
        <rFont val="Arial"/>
        <family val="2"/>
        <charset val="238"/>
      </rPr>
      <t> Turecko, 2021, roč. 14, č. 2, s. 647-664. ISSN 1694-609X. doi:10.29333/iji.2021.14236a.</t>
    </r>
  </si>
  <si>
    <r>
      <rPr>
        <u/>
        <sz val="10"/>
        <color rgb="FF0A0A0A"/>
        <rFont val="Arial"/>
        <family val="2"/>
        <charset val="238"/>
      </rPr>
      <t>MINAŘÍKOVÁ, Eva</t>
    </r>
    <r>
      <rPr>
        <sz val="10"/>
        <color rgb="FF0A0A0A"/>
        <rFont val="Arial"/>
        <family val="2"/>
        <charset val="238"/>
      </rPr>
      <t xml:space="preserve">, Zuzana ŠMIDEKOVÁ, </t>
    </r>
    <r>
      <rPr>
        <u/>
        <sz val="10"/>
        <color rgb="FF0A0A0A"/>
        <rFont val="Arial"/>
        <family val="2"/>
        <charset val="238"/>
      </rPr>
      <t>Miroslav JANÍK</t>
    </r>
    <r>
      <rPr>
        <sz val="10"/>
        <color rgb="FF0A0A0A"/>
        <rFont val="Arial"/>
        <family val="2"/>
        <charset val="238"/>
      </rPr>
      <t xml:space="preserve"> a </t>
    </r>
    <r>
      <rPr>
        <sz val="10"/>
        <color rgb="FFFF0000"/>
        <rFont val="Arial"/>
        <family val="2"/>
        <charset val="238"/>
      </rPr>
      <t>Keneth Bo-Ingvar HOLMQVIST</t>
    </r>
    <r>
      <rPr>
        <sz val="10"/>
        <color rgb="FF0A0A0A"/>
        <rFont val="Arial"/>
        <family val="2"/>
        <charset val="238"/>
      </rPr>
      <t>. Teachers' Professional Vision: Teachers' Gaze During the Act of Teaching and After the Event. </t>
    </r>
    <r>
      <rPr>
        <i/>
        <sz val="10"/>
        <color rgb="FF0A0A0A"/>
        <rFont val="Arial"/>
        <family val="2"/>
        <charset val="238"/>
      </rPr>
      <t>Frontiers in Education</t>
    </r>
    <r>
      <rPr>
        <sz val="10"/>
        <color rgb="FF0A0A0A"/>
        <rFont val="Arial"/>
        <family val="2"/>
        <charset val="238"/>
      </rPr>
      <t>. LAUSANNE: FRONTIERS MEDIA SA, 2021, roč. 6, SEP 3 2021, s. 1-18. ISSN 2504-284X. doi:10.3389/feduc.2021.716579.</t>
    </r>
  </si>
  <si>
    <r>
      <rPr>
        <u/>
        <sz val="10"/>
        <color rgb="FF0A0A0A"/>
        <rFont val="Arial"/>
        <family val="2"/>
        <charset val="238"/>
      </rPr>
      <t>OBROVSKÁ, Jana, Lucie JARKOVSKÁ</t>
    </r>
    <r>
      <rPr>
        <sz val="10"/>
        <color rgb="FF0A0A0A"/>
        <rFont val="Arial"/>
        <family val="2"/>
        <charset val="238"/>
      </rPr>
      <t xml:space="preserve"> a Kateřina LIŠKOVÁ. ‘Since they are here in Czechia, they should talk in Czech’. Ethnicity in peer groups at school. </t>
    </r>
    <r>
      <rPr>
        <i/>
        <sz val="10"/>
        <color rgb="FF0A0A0A"/>
        <rFont val="Arial"/>
        <family val="2"/>
        <charset val="238"/>
      </rPr>
      <t>Intercultural Education</t>
    </r>
    <r>
      <rPr>
        <sz val="10"/>
        <color rgb="FF0A0A0A"/>
        <rFont val="Arial"/>
        <family val="2"/>
        <charset val="238"/>
      </rPr>
      <t>. 2021, roč. 32, č. 1, s. 62-82. ISSN 1467-5986. doi:10.1080/14675986.2020.1844511.</t>
    </r>
  </si>
  <si>
    <r>
      <rPr>
        <u/>
        <sz val="10"/>
        <color rgb="FF0A0A0A"/>
        <rFont val="Arial"/>
        <family val="2"/>
        <charset val="238"/>
      </rPr>
      <t>OBROVSKÁ, Jana a Kateřina SIDIROPULU JANKŮ</t>
    </r>
    <r>
      <rPr>
        <sz val="10"/>
        <color rgb="FF0A0A0A"/>
        <rFont val="Arial"/>
        <family val="2"/>
        <charset val="238"/>
      </rPr>
      <t>. Resilience capacity and supportive factors of compulsory education in ethnic minority families: mixed methods study of Czech Roma mothers. </t>
    </r>
    <r>
      <rPr>
        <i/>
        <sz val="10"/>
        <color rgb="FF0A0A0A"/>
        <rFont val="Arial"/>
        <family val="2"/>
        <charset val="238"/>
      </rPr>
      <t>Contemporary Social Science.</t>
    </r>
    <r>
      <rPr>
        <sz val="10"/>
        <color rgb="FF0A0A0A"/>
        <rFont val="Arial"/>
        <family val="2"/>
        <charset val="238"/>
      </rPr>
      <t> Taylor and Francis, 2021, roč. 16, č. 4, s. 448-463. ISSN 2158-2041. doi:10.1080/21582041.2020.1869813.</t>
    </r>
  </si>
  <si>
    <r>
      <rPr>
        <u/>
        <sz val="10"/>
        <color rgb="FF0A0A0A"/>
        <rFont val="Arial"/>
        <family val="2"/>
        <charset val="238"/>
      </rPr>
      <t>SPURNÁ, Michaela, Petr KNECHT a Hana SVOBODOVÁ</t>
    </r>
    <r>
      <rPr>
        <sz val="10"/>
        <color rgb="FF0A0A0A"/>
        <rFont val="Arial"/>
        <family val="2"/>
        <charset val="238"/>
      </rPr>
      <t>. Perspectives on geography education in the Czech National Curriculum. </t>
    </r>
    <r>
      <rPr>
        <i/>
        <sz val="10"/>
        <color rgb="FF0A0A0A"/>
        <rFont val="Arial"/>
        <family val="2"/>
        <charset val="238"/>
      </rPr>
      <t>International Research in Geographical and Environmental Education</t>
    </r>
    <r>
      <rPr>
        <sz val="10"/>
        <color rgb="FF0A0A0A"/>
        <rFont val="Arial"/>
        <family val="2"/>
        <charset val="238"/>
      </rPr>
      <t>. Taylor &amp; Francis, 2021, roč. 30, č. 2, s. 164-180. ISSN 1038-2046. doi:10.1080/10382046.2020.1789807.</t>
    </r>
  </si>
  <si>
    <r>
      <rPr>
        <u/>
        <sz val="10"/>
        <color rgb="FF0A0A0A"/>
        <rFont val="Arial"/>
        <family val="2"/>
        <charset val="238"/>
      </rPr>
      <t>KAMPICHLER, Martina</t>
    </r>
    <r>
      <rPr>
        <sz val="10"/>
        <color rgb="FF0A0A0A"/>
        <rFont val="Arial"/>
        <family val="2"/>
        <charset val="238"/>
      </rPr>
      <t>. Parallel worlds? Parental rationalities of governing children in the context of the diversifying Czech pre-school system. </t>
    </r>
    <r>
      <rPr>
        <i/>
        <sz val="10"/>
        <color rgb="FF0A0A0A"/>
        <rFont val="Arial"/>
        <family val="2"/>
        <charset val="238"/>
      </rPr>
      <t>EUROPEAN EARLY CHILDHOOD EDUCATION RESEARCH JOURNAL</t>
    </r>
    <r>
      <rPr>
        <sz val="10"/>
        <color rgb="FF0A0A0A"/>
        <rFont val="Arial"/>
        <family val="2"/>
        <charset val="238"/>
      </rPr>
      <t>. ABINGDON: ROUTLEDGE JOURNALS, TAYLOR &amp; FRANCIS LTD, 2021, roč. 29, č. 2, s. 250-260. ISSN 1350-293X. doi:10.1080/1350293X.2021.1895266.</t>
    </r>
  </si>
  <si>
    <r>
      <t xml:space="preserve">JELÍNEK, Martin, </t>
    </r>
    <r>
      <rPr>
        <u/>
        <sz val="10"/>
        <color rgb="FF0A0A0A"/>
        <rFont val="Arial"/>
        <family val="2"/>
        <charset val="238"/>
      </rPr>
      <t>Petr KVĚTON</t>
    </r>
    <r>
      <rPr>
        <sz val="10"/>
        <color rgb="FF0A0A0A"/>
        <rFont val="Arial"/>
        <family val="2"/>
        <charset val="238"/>
      </rPr>
      <t>, Iva BUREŠOVÁ a Helena KLIMUSOVÁ. Measuring depression in adolescence: Evaluation of a hierarchical factor model of the Children’s Depression Inventory and measurement invariance across boys and girls. </t>
    </r>
    <r>
      <rPr>
        <i/>
        <sz val="10"/>
        <color rgb="FF0A0A0A"/>
        <rFont val="Arial"/>
        <family val="2"/>
        <charset val="238"/>
      </rPr>
      <t>PLOS ONE</t>
    </r>
    <r>
      <rPr>
        <sz val="10"/>
        <color rgb="FF0A0A0A"/>
        <rFont val="Arial"/>
        <family val="2"/>
        <charset val="238"/>
      </rPr>
      <t>. San Francisco: Public Library of Science, 2021, roč. 16, č. 4, s. 1-17. ISSN 1932-6203. doi:10.1371/journal.pone.0249943.</t>
    </r>
  </si>
  <si>
    <r>
      <t>VAVROUCHOVÁ, Hana, Petra FUKALOVÁ,</t>
    </r>
    <r>
      <rPr>
        <u/>
        <sz val="10"/>
        <color rgb="FF0A0A0A"/>
        <rFont val="Arial"/>
        <family val="2"/>
        <charset val="238"/>
      </rPr>
      <t xml:space="preserve"> Hana SVOBODOVÁ</t>
    </r>
    <r>
      <rPr>
        <sz val="10"/>
        <color rgb="FF0A0A0A"/>
        <rFont val="Arial"/>
        <family val="2"/>
        <charset val="238"/>
      </rPr>
      <t>, Jan OULEHLA a Pavla POKORNÁ. Mapping Landscape Values and Conflicts through the Optics of Different User Groups. </t>
    </r>
    <r>
      <rPr>
        <i/>
        <sz val="10"/>
        <color rgb="FF0A0A0A"/>
        <rFont val="Arial"/>
        <family val="2"/>
        <charset val="238"/>
      </rPr>
      <t>Land</t>
    </r>
    <r>
      <rPr>
        <sz val="10"/>
        <color rgb="FF0A0A0A"/>
        <rFont val="Arial"/>
        <family val="2"/>
        <charset val="238"/>
      </rPr>
      <t>. Basel: MDPI, 2021, roč. 10, č. 12, s. 1-20. ISSN 2073-445X. doi:10.3390/land10121306.</t>
    </r>
  </si>
  <si>
    <r>
      <rPr>
        <u/>
        <sz val="10"/>
        <color rgb="FF0A0A0A"/>
        <rFont val="Arial"/>
        <family val="2"/>
        <charset val="238"/>
      </rPr>
      <t>KINGSDORF, Sheri Leigh a Karel PANČOCHA</t>
    </r>
    <r>
      <rPr>
        <sz val="10"/>
        <color rgb="FF0A0A0A"/>
        <rFont val="Arial"/>
        <family val="2"/>
        <charset val="238"/>
      </rPr>
      <t>. Evaluating a Consultant-Delivered Behavioral Skills Training and Self-Assessment Checklist Package used in the Czech Republic. </t>
    </r>
    <r>
      <rPr>
        <i/>
        <sz val="10"/>
        <color rgb="FF0A0A0A"/>
        <rFont val="Arial"/>
        <family val="2"/>
        <charset val="238"/>
      </rPr>
      <t>Journal of Organizational Behavior Management</t>
    </r>
    <r>
      <rPr>
        <sz val="10"/>
        <color rgb="FF0A0A0A"/>
        <rFont val="Arial"/>
        <family val="2"/>
        <charset val="238"/>
      </rPr>
      <t>. Oxon: ROUTLEDGE JOURNALS, TAYLOR &amp; FRANCIS LTD, 2021, roč. 41, č. 1, s. 16-31. ISSN 0160-8061. doi:10.1080/01608061.2020.1808559.</t>
    </r>
  </si>
  <si>
    <t>Q4            Q3</t>
  </si>
  <si>
    <r>
      <rPr>
        <u/>
        <sz val="10"/>
        <color rgb="FF0A0A0A"/>
        <rFont val="Arial"/>
        <family val="2"/>
        <charset val="238"/>
      </rPr>
      <t>DONTCHEVA-NAVRÁTILOVÁ, Olga</t>
    </r>
    <r>
      <rPr>
        <sz val="10"/>
        <color rgb="FF0A0A0A"/>
        <rFont val="Arial"/>
        <family val="2"/>
        <charset val="238"/>
      </rPr>
      <t>. Engaging with the reader in research articles in English: Variation across disciplines and linguacultural backgrounds. </t>
    </r>
    <r>
      <rPr>
        <i/>
        <sz val="10"/>
        <color rgb="FF0A0A0A"/>
        <rFont val="Arial"/>
        <family val="2"/>
        <charset val="238"/>
      </rPr>
      <t>English for Specific Purposes</t>
    </r>
    <r>
      <rPr>
        <sz val="10"/>
        <color rgb="FF0A0A0A"/>
        <rFont val="Arial"/>
        <family val="2"/>
        <charset val="238"/>
      </rPr>
      <t>. Netherlands: Elsevier, 2021, roč. 2021, č. 63, s. 18-32. ISSN 0889-4906. doi:10.1016/j.esp.2021.02.003.</t>
    </r>
  </si>
  <si>
    <r>
      <rPr>
        <u/>
        <sz val="10"/>
        <color rgb="FF0A0A0A"/>
        <rFont val="Arial"/>
        <family val="2"/>
        <charset val="238"/>
      </rPr>
      <t>SMOLINSKÝ, Radovan</t>
    </r>
    <r>
      <rPr>
        <sz val="10"/>
        <color rgb="FF0A0A0A"/>
        <rFont val="Arial"/>
        <family val="2"/>
        <charset val="238"/>
      </rPr>
      <t>, Zuzana HIADLOVSKA a Natália MARTÍNKOVÁ. Ectoparasite load increase in reproductively active sand lizards. </t>
    </r>
    <r>
      <rPr>
        <i/>
        <sz val="10"/>
        <color rgb="FF0A0A0A"/>
        <rFont val="Arial"/>
        <family val="2"/>
        <charset val="238"/>
      </rPr>
      <t>Journal of Vertebrate Biology</t>
    </r>
    <r>
      <rPr>
        <sz val="10"/>
        <color rgb="FF0A0A0A"/>
        <rFont val="Arial"/>
        <family val="2"/>
        <charset val="238"/>
      </rPr>
      <t>. BRNO: Institute of Vertebrate Biology, Czech Academy of Sciences, 2021, roč. 70, č. 2, s. 1-9. ISSN 2694-7684. doi:10.25225/jvb.20128.</t>
    </r>
  </si>
  <si>
    <r>
      <rPr>
        <u/>
        <sz val="10"/>
        <color rgb="FF0A0A0A"/>
        <rFont val="Arial"/>
        <family val="2"/>
        <charset val="238"/>
      </rPr>
      <t>BIELIK, Miroslav</t>
    </r>
    <r>
      <rPr>
        <sz val="10"/>
        <color rgb="FF0A0A0A"/>
        <rFont val="Arial"/>
        <family val="2"/>
        <charset val="238"/>
      </rPr>
      <t>. Dynamická diagnostika a jej stav v Českej republike a na Slovensku. </t>
    </r>
    <r>
      <rPr>
        <i/>
        <sz val="10"/>
        <color rgb="FF0A0A0A"/>
        <rFont val="Arial"/>
        <family val="2"/>
        <charset val="238"/>
      </rPr>
      <t>Ceskoslovenska psychologie</t>
    </r>
    <r>
      <rPr>
        <sz val="10"/>
        <color rgb="FF0A0A0A"/>
        <rFont val="Arial"/>
        <family val="2"/>
        <charset val="238"/>
      </rPr>
      <t>. PRAGUE 1: Academia, 2021, roč. 65, č. 2, s. 201-214. ISSN 0009-062X. doi:10.51561/cspsych.65.2.201.</t>
    </r>
  </si>
  <si>
    <r>
      <rPr>
        <u/>
        <sz val="10"/>
        <color rgb="FF0A0A0A"/>
        <rFont val="Arial"/>
        <family val="2"/>
        <charset val="238"/>
      </rPr>
      <t>JARKOVSKÁ, Lucie a Katarína SLEZÁKOVÁ</t>
    </r>
    <r>
      <rPr>
        <sz val="10"/>
        <color rgb="FF0A0A0A"/>
        <rFont val="Arial"/>
        <family val="2"/>
        <charset val="238"/>
      </rPr>
      <t>. Dětská skupina jako kolektivita. </t>
    </r>
    <r>
      <rPr>
        <i/>
        <sz val="10"/>
        <color rgb="FF0A0A0A"/>
        <rFont val="Arial"/>
        <family val="2"/>
        <charset val="238"/>
      </rPr>
      <t>Sociologický časopis</t>
    </r>
    <r>
      <rPr>
        <sz val="10"/>
        <color rgb="FF0A0A0A"/>
        <rFont val="Arial"/>
        <family val="2"/>
        <charset val="238"/>
      </rPr>
      <t>. Praha: AV ČR, Sociologický ústav, 2021, roč. 57, č. 5, s. 557-580. ISSN 0038-0288. doi:10.13060/csr.2021.042.</t>
    </r>
  </si>
  <si>
    <r>
      <t xml:space="preserve">JIRÁSEK, Ivo, </t>
    </r>
    <r>
      <rPr>
        <u/>
        <sz val="10"/>
        <color rgb="FF0A0A0A"/>
        <rFont val="Arial"/>
        <family val="2"/>
        <charset val="238"/>
      </rPr>
      <t>Jiří NĚMEC</t>
    </r>
    <r>
      <rPr>
        <sz val="10"/>
        <color rgb="FF0A0A0A"/>
        <rFont val="Arial"/>
        <family val="2"/>
        <charset val="238"/>
      </rPr>
      <t xml:space="preserve"> a Richard MACKŮ. ‘Come with me where the sky is high and blue...’: the influence of literature by Jaroslav Foglar on readers and their environmental and outdoor experience. </t>
    </r>
    <r>
      <rPr>
        <i/>
        <sz val="10"/>
        <color rgb="FF0A0A0A"/>
        <rFont val="Arial"/>
        <family val="2"/>
        <charset val="238"/>
      </rPr>
      <t>Journal of Adventure Education &amp; Outdoor Learning</t>
    </r>
    <r>
      <rPr>
        <sz val="10"/>
        <color rgb="FF0A0A0A"/>
        <rFont val="Arial"/>
        <family val="2"/>
        <charset val="238"/>
      </rPr>
      <t>. Routledge, 2021, roč. 21, č. 4, s. 1-21. ISSN 1472-9679. doi:10.1080/14729679.2021.2016451.</t>
    </r>
  </si>
  <si>
    <r>
      <rPr>
        <u/>
        <sz val="10"/>
        <color rgb="FF0A0A0A"/>
        <rFont val="Arial"/>
        <family val="2"/>
        <charset val="238"/>
      </rPr>
      <t>DELALANDE, Hana</t>
    </r>
    <r>
      <rPr>
        <sz val="10"/>
        <color rgb="FF0A0A0A"/>
        <rFont val="Arial"/>
        <family val="2"/>
        <charset val="238"/>
      </rPr>
      <t>. Analyse des besoins en français de spécialité pour étudiants étrangers en stage professionnel en France. </t>
    </r>
    <r>
      <rPr>
        <i/>
        <sz val="10"/>
        <color rgb="FF0A0A0A"/>
        <rFont val="Arial"/>
        <family val="2"/>
        <charset val="238"/>
      </rPr>
      <t>Language Learning in Higher Education; Journal of the European Confederation of Language Centres in Higher Education (CercleS)</t>
    </r>
    <r>
      <rPr>
        <sz val="10"/>
        <color rgb="FF0A0A0A"/>
        <rFont val="Arial"/>
        <family val="2"/>
        <charset val="238"/>
      </rPr>
      <t>. BERLIN: De Gruyter, 2021, roč. 11, č. 2, s. 359-373. ISSN 2191-611X. doi:10.1515/cercles-2021-2028.</t>
    </r>
  </si>
  <si>
    <r>
      <rPr>
        <sz val="10"/>
        <color rgb="FFFF0000"/>
        <rFont val="Arial"/>
        <family val="2"/>
        <charset val="238"/>
      </rPr>
      <t>LAMPINEN, Jussi, Marta TUOMI, Leonie K. FISCHER, Lena NEUENKAMP, Josu G. ALDAY, Anna BUCHAROVA, Laura CANCELLIERI, Izaskun CASADO-ARZUAGA</t>
    </r>
    <r>
      <rPr>
        <sz val="10"/>
        <color rgb="FF0A0A0A"/>
        <rFont val="Arial"/>
        <family val="2"/>
        <charset val="238"/>
      </rPr>
      <t xml:space="preserve">, </t>
    </r>
    <r>
      <rPr>
        <u/>
        <sz val="10"/>
        <color rgb="FF0A0A0A"/>
        <rFont val="Arial"/>
        <family val="2"/>
        <charset val="238"/>
      </rPr>
      <t>Natálie ČEPLOVÁ</t>
    </r>
    <r>
      <rPr>
        <sz val="10"/>
        <color rgb="FF0A0A0A"/>
        <rFont val="Arial"/>
        <family val="2"/>
        <charset val="238"/>
      </rPr>
      <t xml:space="preserve">, </t>
    </r>
    <r>
      <rPr>
        <sz val="10"/>
        <color rgb="FFFF0000"/>
        <rFont val="Arial"/>
        <family val="2"/>
        <charset val="238"/>
      </rPr>
      <t>Lluïsa CERVERÓ, Balász DEÁK, Ove ERIKSSON, Mark D. E. FELLOWES, Beatriz FERNÁNDEZ DE MANUEL, Goffredo FILIBECK, Adrián GONZÁLEZ-GUZMÁN, Belen M. HINOJOSA, Ingo KOWARIK, Belén LUMBIERRES, Ana MIGUEL, Rosa PARDO, Xavier PONS, Encarna RODRÍGUEZ-GARCÍA, Roland SCHRÖDER, Marta Gaia SPERANDII, Philipp UNTERWEGER, Orsolya VALKÓ, Victor VÁZQUEZ a Valentin H. KLAUS</t>
    </r>
    <r>
      <rPr>
        <sz val="10"/>
        <color rgb="FF0A0A0A"/>
        <rFont val="Arial"/>
        <family val="2"/>
        <charset val="238"/>
      </rPr>
      <t>. Acceptance of near-natural greenspace management relates to ecological and socio-cultural assigned values among European urbanites. </t>
    </r>
    <r>
      <rPr>
        <i/>
        <sz val="10"/>
        <color rgb="FF0A0A0A"/>
        <rFont val="Arial"/>
        <family val="2"/>
        <charset val="238"/>
      </rPr>
      <t>Basic and Applied Ecology</t>
    </r>
    <r>
      <rPr>
        <sz val="10"/>
        <color rgb="FF0A0A0A"/>
        <rFont val="Arial"/>
        <family val="2"/>
        <charset val="238"/>
      </rPr>
      <t>. Elsevier GMBH, 2021, roč. 50, February 2021, s. 119-131. ISSN 1439-1791. doi:10.1016/j.baae.2020.10.006.</t>
    </r>
  </si>
  <si>
    <r>
      <rPr>
        <u/>
        <sz val="10"/>
        <color rgb="FF0A0A0A"/>
        <rFont val="Arial"/>
        <family val="2"/>
        <charset val="238"/>
      </rPr>
      <t>PANČOCHA, Karel a Sheri Leigh KINGSDORF</t>
    </r>
    <r>
      <rPr>
        <sz val="10"/>
        <color rgb="FF0A0A0A"/>
        <rFont val="Arial"/>
        <family val="2"/>
        <charset val="238"/>
      </rPr>
      <t>. A Review of the Components, Outcomes, and Cultural Responsiveness of the Pyramidal Parent Training Literature. </t>
    </r>
    <r>
      <rPr>
        <i/>
        <sz val="10"/>
        <color rgb="FF0A0A0A"/>
        <rFont val="Arial"/>
        <family val="2"/>
        <charset val="238"/>
      </rPr>
      <t>Child &amp; Family Behavior Therapy</t>
    </r>
    <r>
      <rPr>
        <sz val="10"/>
        <color rgb="FF0A0A0A"/>
        <rFont val="Arial"/>
        <family val="2"/>
        <charset val="238"/>
      </rPr>
      <t>. Oxon, England: Taylor &amp; Francis, 2021, roč. 43, č. 2, s. 55-85. ISSN 0731-7107. doi:10.1080/07317107.2021.1895412.</t>
    </r>
  </si>
  <si>
    <r>
      <rPr>
        <u/>
        <sz val="10"/>
        <color rgb="FF0A0A0A"/>
        <rFont val="Arial"/>
        <family val="2"/>
        <charset val="238"/>
      </rPr>
      <t>SVOBODOVÁ, Hana, Radek DURNA, Darina MÍSAŘOVÁ a Eduard HOFMANN</t>
    </r>
    <r>
      <rPr>
        <sz val="10"/>
        <color rgb="FF0A0A0A"/>
        <rFont val="Arial"/>
        <family val="2"/>
        <charset val="238"/>
      </rPr>
      <t>. A proposal of a concept of outdoor education for primary and lower secondary schools – the case of the Czech Republic. </t>
    </r>
    <r>
      <rPr>
        <i/>
        <sz val="10"/>
        <color rgb="FF0A0A0A"/>
        <rFont val="Arial"/>
        <family val="2"/>
        <charset val="238"/>
      </rPr>
      <t>Journal of Adventure Education and Outdoor Learning</t>
    </r>
    <r>
      <rPr>
        <sz val="10"/>
        <color rgb="FF0A0A0A"/>
        <rFont val="Arial"/>
        <family val="2"/>
        <charset val="238"/>
      </rPr>
      <t>. Taylor &amp; Francis, 2021, roč. 21, č. 4, s. 336-356. ISSN 1472-9679. doi:10.1080/14729679.2020.1830138.</t>
    </r>
  </si>
  <si>
    <r>
      <t xml:space="preserve">ŠAMÁNEK, Jaroslav, Radek MIKULÁŠ a </t>
    </r>
    <r>
      <rPr>
        <u/>
        <sz val="10"/>
        <color rgb="FF0A0A0A"/>
        <rFont val="Arial"/>
        <family val="2"/>
        <charset val="238"/>
      </rPr>
      <t>Lucie HÁJKOVÁ</t>
    </r>
    <r>
      <rPr>
        <sz val="10"/>
        <color rgb="FF0A0A0A"/>
        <rFont val="Arial"/>
        <family val="2"/>
        <charset val="238"/>
      </rPr>
      <t>. A fossil carbonate rocky shore in the Kalcit Quarry: a new insight into echinoid shallow marine bioerosion (Miocene; Czech Republic). </t>
    </r>
    <r>
      <rPr>
        <i/>
        <sz val="10"/>
        <color rgb="FF0A0A0A"/>
        <rFont val="Arial"/>
        <family val="2"/>
        <charset val="238"/>
      </rPr>
      <t>Ichnos: An International Journal for Plant and Animal Traces</t>
    </r>
    <r>
      <rPr>
        <sz val="10"/>
        <color rgb="FF0A0A0A"/>
        <rFont val="Arial"/>
        <family val="2"/>
        <charset val="238"/>
      </rPr>
      <t>. Taylor &amp; Francis, 2021, roč. 28, č. 4, s. 271-289. ISSN 1042-0940. doi:10.1080/10420940.2021.1915781.</t>
    </r>
  </si>
  <si>
    <t>KVV</t>
  </si>
  <si>
    <r>
      <rPr>
        <u/>
        <sz val="10"/>
        <color rgb="FF0A0A0A"/>
        <rFont val="Arial"/>
        <family val="2"/>
        <charset val="238"/>
      </rPr>
      <t>ŠRÁMEK, Rudolf</t>
    </r>
    <r>
      <rPr>
        <sz val="10"/>
        <color rgb="FF0A0A0A"/>
        <rFont val="Arial"/>
        <family val="2"/>
        <charset val="238"/>
      </rPr>
      <t>. Blanárova brázda na poli onomastiky. </t>
    </r>
    <r>
      <rPr>
        <i/>
        <sz val="10"/>
        <color rgb="FF0A0A0A"/>
        <rFont val="Arial"/>
        <family val="2"/>
        <charset val="238"/>
      </rPr>
      <t>Jazykovedný časopis</t>
    </r>
    <r>
      <rPr>
        <sz val="10"/>
        <color rgb="FF0A0A0A"/>
        <rFont val="Arial"/>
        <family val="2"/>
        <charset val="238"/>
      </rPr>
      <t>. Bratislava: Jazykovedný ústav Ľudovíta Štúra Slovenskej akadémie vied, 2021, roč. 72, č. 1, s. 11-14. ISSN 0021-5597. doi:10.2478/jazcas-2021-0009.</t>
    </r>
  </si>
  <si>
    <t>EID: 2-s2.0-85117779267</t>
  </si>
  <si>
    <r>
      <rPr>
        <u/>
        <sz val="10"/>
        <color rgb="FF0A0A0A"/>
        <rFont val="Arial"/>
        <family val="2"/>
        <charset val="238"/>
      </rPr>
      <t>BUDÍNOVÁ, Irena a Tomáš JANÍK</t>
    </r>
    <r>
      <rPr>
        <sz val="10"/>
        <color rgb="FF0A0A0A"/>
        <rFont val="Arial"/>
        <family val="2"/>
        <charset val="238"/>
      </rPr>
      <t>. Children with reduced cognitive efficiency and addition of natural numbers up to 20. Case study. </t>
    </r>
    <r>
      <rPr>
        <i/>
        <sz val="10"/>
        <color rgb="FF0A0A0A"/>
        <rFont val="Arial"/>
        <family val="2"/>
        <charset val="238"/>
      </rPr>
      <t>Revija za elementarno izobraževanje / Journal of Elementary Education</t>
    </r>
    <r>
      <rPr>
        <sz val="10"/>
        <color rgb="FF0A0A0A"/>
        <rFont val="Arial"/>
        <family val="2"/>
        <charset val="238"/>
      </rPr>
      <t>. Maribor: Pedagoška fakulteta, 2021, roč. 14, č. 2, s. 125-148. ISSN 1855-4431. doi:10.18690/rei.14.2.125-148.2021.</t>
    </r>
  </si>
  <si>
    <t>EID: 2-s2.0-85120415390</t>
  </si>
  <si>
    <t>1 KMa / 1 IVŠV</t>
  </si>
  <si>
    <r>
      <t xml:space="preserve">JIRÁSEK, Ivo, </t>
    </r>
    <r>
      <rPr>
        <u/>
        <sz val="10"/>
        <color rgb="FF0A0A0A"/>
        <rFont val="Arial"/>
        <family val="2"/>
        <charset val="238"/>
      </rPr>
      <t>Jiří NĚMEC</t>
    </r>
    <r>
      <rPr>
        <sz val="10"/>
        <color rgb="FF0A0A0A"/>
        <rFont val="Arial"/>
        <family val="2"/>
        <charset val="238"/>
      </rPr>
      <t xml:space="preserve"> a Richard MACKŮ. Implicitně náboženské aspekty dětské literatury Jaroslava Foglara. </t>
    </r>
    <r>
      <rPr>
        <i/>
        <sz val="10"/>
        <color rgb="FF0A0A0A"/>
        <rFont val="Arial"/>
        <family val="2"/>
        <charset val="238"/>
      </rPr>
      <t>Religio : revue pro religionistiku</t>
    </r>
    <r>
      <rPr>
        <sz val="10"/>
        <color rgb="FF0A0A0A"/>
        <rFont val="Arial"/>
        <family val="2"/>
        <charset val="238"/>
      </rPr>
      <t>. Brno: Česká společnost pro religionistiku o.s., 2021, roč. 29, č. 1, s. 33-55. ISSN 1210-3640. doi:10.5817/Rel2021-1-2.</t>
    </r>
  </si>
  <si>
    <t>EID: 2-s2.0-85114012645</t>
  </si>
  <si>
    <r>
      <t xml:space="preserve">SLAVÍK, Jan, </t>
    </r>
    <r>
      <rPr>
        <u/>
        <sz val="10"/>
        <color rgb="FF0A0A0A"/>
        <rFont val="Arial"/>
        <family val="2"/>
        <charset val="238"/>
      </rPr>
      <t>Tomáš JANÍK</t>
    </r>
    <r>
      <rPr>
        <sz val="10"/>
        <color rgb="FF0A0A0A"/>
        <rFont val="Arial"/>
        <family val="2"/>
        <charset val="238"/>
      </rPr>
      <t xml:space="preserve">, Jan KOHOUT, </t>
    </r>
    <r>
      <rPr>
        <u/>
        <sz val="10"/>
        <color rgb="FF0A0A0A"/>
        <rFont val="Arial"/>
        <family val="2"/>
        <charset val="238"/>
      </rPr>
      <t>Tereza ČEŠKOVÁ</t>
    </r>
    <r>
      <rPr>
        <sz val="10"/>
        <color rgb="FF0A0A0A"/>
        <rFont val="Arial"/>
        <family val="2"/>
        <charset val="238"/>
      </rPr>
      <t xml:space="preserve">, Pavel MENTLÍK a </t>
    </r>
    <r>
      <rPr>
        <u/>
        <sz val="10"/>
        <color rgb="FF0A0A0A"/>
        <rFont val="Arial"/>
        <family val="2"/>
        <charset val="238"/>
      </rPr>
      <t>Petr NAJVAR</t>
    </r>
    <r>
      <rPr>
        <sz val="10"/>
        <color rgb="FF0A0A0A"/>
        <rFont val="Arial"/>
        <family val="2"/>
        <charset val="238"/>
      </rPr>
      <t>. K teorii aktivního vzdělávacího obsahu v transdidaktickém pojetí. </t>
    </r>
    <r>
      <rPr>
        <i/>
        <sz val="10"/>
        <color rgb="FF0A0A0A"/>
        <rFont val="Arial"/>
        <family val="2"/>
        <charset val="238"/>
      </rPr>
      <t>Orbis scholae</t>
    </r>
    <r>
      <rPr>
        <sz val="10"/>
        <color rgb="FF0A0A0A"/>
        <rFont val="Arial"/>
        <family val="2"/>
        <charset val="238"/>
      </rPr>
      <t>. Praha: PedF UK, 2021, roč. 15, č. 1, s. 9-36. ISSN 1802-4637. doi:10.14712/23363177.2021.8.</t>
    </r>
  </si>
  <si>
    <t>EID: 2-s2.0-85119606077</t>
  </si>
  <si>
    <r>
      <rPr>
        <u/>
        <sz val="10"/>
        <color rgb="FF0A0A0A"/>
        <rFont val="Arial"/>
        <family val="2"/>
        <charset val="238"/>
      </rPr>
      <t>SLÁDEK, Ondřej</t>
    </r>
    <r>
      <rPr>
        <sz val="10"/>
        <color rgb="FF0A0A0A"/>
        <rFont val="Arial"/>
        <family val="2"/>
        <charset val="238"/>
      </rPr>
      <t>. O „čtení“ Zicha a strukturalismu. Ad Jaroslav Etlík: Dvě tradice v jedné: teorie jako prožívání paměti (DR 3/2019). </t>
    </r>
    <r>
      <rPr>
        <i/>
        <sz val="10"/>
        <color rgb="FF0A0A0A"/>
        <rFont val="Arial"/>
        <family val="2"/>
        <charset val="238"/>
      </rPr>
      <t>Divadelní revue</t>
    </r>
    <r>
      <rPr>
        <sz val="10"/>
        <color rgb="FF0A0A0A"/>
        <rFont val="Arial"/>
        <family val="2"/>
        <charset val="238"/>
      </rPr>
      <t>. Praha: Institut umění – Divadelní ústav, 2021, roč. 32, č. 1, s. 79-90. ISSN 0862-5409.</t>
    </r>
  </si>
  <si>
    <t>EID: 2-s2.0-85108685076</t>
  </si>
  <si>
    <r>
      <rPr>
        <u/>
        <sz val="10"/>
        <color rgb="FF0A0A0A"/>
        <rFont val="Arial"/>
        <family val="2"/>
        <charset val="238"/>
      </rPr>
      <t>LOJDOVÁ, Kateřina, Kateřina VLČKOVÁ a Jan NEHYBA</t>
    </r>
    <r>
      <rPr>
        <sz val="10"/>
        <color rgb="FF0A0A0A"/>
        <rFont val="Arial"/>
        <family val="2"/>
        <charset val="238"/>
      </rPr>
      <t>. Stories of teachers’ identity: Between personal and professional experience. </t>
    </r>
    <r>
      <rPr>
        <i/>
        <sz val="10"/>
        <color rgb="FF0A0A0A"/>
        <rFont val="Arial"/>
        <family val="2"/>
        <charset val="238"/>
      </rPr>
      <t>Studia paedagogica</t>
    </r>
    <r>
      <rPr>
        <sz val="10"/>
        <color rgb="FF0A0A0A"/>
        <rFont val="Arial"/>
        <family val="2"/>
        <charset val="238"/>
      </rPr>
      <t>. Brno: Masarykova univerzita, 2021, roč. 2, č. 26, s. 113-137. ISSN 1803-7437. doi:10.5817/SP2021-2-6.</t>
    </r>
  </si>
  <si>
    <t>EID: 2-s2.0-85114164668</t>
  </si>
  <si>
    <r>
      <t xml:space="preserve">DOSTÁLOVÁ, Nicol, </t>
    </r>
    <r>
      <rPr>
        <u/>
        <sz val="10"/>
        <color rgb="FF0A0A0A"/>
        <rFont val="Arial"/>
        <family val="2"/>
        <charset val="238"/>
      </rPr>
      <t>Martin VRUBEL a Petr KACHLÍK</t>
    </r>
    <r>
      <rPr>
        <sz val="10"/>
        <color rgb="FF0A0A0A"/>
        <rFont val="Arial"/>
        <family val="2"/>
        <charset val="238"/>
      </rPr>
      <t>. Syndrom počítačového vidění – projevy a možnosti předcházení. </t>
    </r>
    <r>
      <rPr>
        <i/>
        <sz val="10"/>
        <color rgb="FF0A0A0A"/>
        <rFont val="Arial"/>
        <family val="2"/>
        <charset val="238"/>
      </rPr>
      <t>Časopis lékařů českých</t>
    </r>
    <r>
      <rPr>
        <sz val="10"/>
        <color rgb="FF0A0A0A"/>
        <rFont val="Arial"/>
        <family val="2"/>
        <charset val="238"/>
      </rPr>
      <t>. Praha: Česká lékařská společnost J.E. Purkyně, 2021, roč. 160, 2-3, s. 88-92. ISSN 0008-7335.</t>
    </r>
  </si>
  <si>
    <t>EID: 2-s2.0-85108338902</t>
  </si>
  <si>
    <t>1 IVIV / 1 KSpIP</t>
  </si>
  <si>
    <t>EID: 2-s2.0-85104354115</t>
  </si>
  <si>
    <r>
      <rPr>
        <u/>
        <sz val="10"/>
        <color rgb="FF0A0A0A"/>
        <rFont val="Arial"/>
        <family val="2"/>
        <charset val="238"/>
      </rPr>
      <t>PYTLÍK, Petr</t>
    </r>
    <r>
      <rPr>
        <sz val="10"/>
        <color rgb="FF0A0A0A"/>
        <rFont val="Arial"/>
        <family val="2"/>
        <charset val="238"/>
      </rPr>
      <t>. Affirmation und Infragestellung des literarischen (Deutungs-)Kanons in gegenwärtigen tschechischen Theaterproduktionen – eine Fallstudie. </t>
    </r>
    <r>
      <rPr>
        <i/>
        <sz val="10"/>
        <color rgb="FF0A0A0A"/>
        <rFont val="Arial"/>
        <family val="2"/>
        <charset val="238"/>
      </rPr>
      <t>Aussiger Beiträge. Germanistische Schriftenreihe aus Forschung und Lehre</t>
    </r>
    <r>
      <rPr>
        <sz val="10"/>
        <color rgb="FF0A0A0A"/>
        <rFont val="Arial"/>
        <family val="2"/>
        <charset val="238"/>
      </rPr>
      <t>. Univerzita J.E. Purkyně, 2020, roč. 14, 14/2020, s. 99-118. ISSN 1802-6419. doi:10.5817/MB2021-1-6.</t>
    </r>
  </si>
  <si>
    <t>EID: 2-s2.0-85100760949</t>
  </si>
  <si>
    <r>
      <rPr>
        <u/>
        <sz val="10"/>
        <color rgb="FF0A0A0A"/>
        <rFont val="Arial"/>
        <family val="2"/>
        <charset val="238"/>
      </rPr>
      <t>JANČAŘÍKOVÁ, Renata, Renata POVOLNÁ, Olga DONTCHEVA-NAVRÁTILOVÁ, Světlana HANUŠOVÁ a Martin NĚMEC</t>
    </r>
    <r>
      <rPr>
        <sz val="10"/>
        <color rgb="FF0A0A0A"/>
        <rFont val="Arial"/>
        <family val="2"/>
        <charset val="238"/>
      </rPr>
      <t>. An Academic Writing Needs Analysis of Czech University Graduate Students. </t>
    </r>
    <r>
      <rPr>
        <i/>
        <sz val="10"/>
        <color rgb="FF0A0A0A"/>
        <rFont val="Arial"/>
        <family val="2"/>
        <charset val="238"/>
      </rPr>
      <t>Discourse and Interaction</t>
    </r>
    <r>
      <rPr>
        <sz val="10"/>
        <color rgb="FF0A0A0A"/>
        <rFont val="Arial"/>
        <family val="2"/>
        <charset val="238"/>
      </rPr>
      <t>. Brno: Masaryk University, Faculty of Education, Department of English Language and Literature, 2020, roč. 13, č. 1, s. 42-66. ISSN 1802-9930. doi:10.5817/DI2020-1-42.</t>
    </r>
  </si>
  <si>
    <t>EID: 2-s2.0-85086861263</t>
  </si>
  <si>
    <r>
      <rPr>
        <u/>
        <sz val="10"/>
        <color rgb="FF0A0A0A"/>
        <rFont val="Arial"/>
        <family val="2"/>
        <charset val="238"/>
      </rPr>
      <t>KNECHT, Petr</t>
    </r>
    <r>
      <rPr>
        <sz val="10"/>
        <color rgb="FF0A0A0A"/>
        <rFont val="Arial"/>
        <family val="2"/>
        <charset val="238"/>
      </rPr>
      <t xml:space="preserve"> a František TŮMA. Citační etika v pedagogickém výzkumu : k vynucování citací a zakládání citačních kartelů. </t>
    </r>
    <r>
      <rPr>
        <i/>
        <sz val="10"/>
        <color rgb="FF0A0A0A"/>
        <rFont val="Arial"/>
        <family val="2"/>
        <charset val="238"/>
      </rPr>
      <t>Studia paedagogica</t>
    </r>
    <r>
      <rPr>
        <sz val="10"/>
        <color rgb="FF0A0A0A"/>
        <rFont val="Arial"/>
        <family val="2"/>
        <charset val="238"/>
      </rPr>
      <t>. Masarykova univerzita, 2020, roč. 25, č. 3, s. 187-212. ISSN 1803-7437. doi:10.5817/SP2020-3-7.</t>
    </r>
  </si>
  <si>
    <t>EID: 2-s2.0-85096124250</t>
  </si>
  <si>
    <r>
      <rPr>
        <u/>
        <sz val="10"/>
        <color rgb="FF0A0A0A"/>
        <rFont val="Arial"/>
        <family val="2"/>
        <charset val="238"/>
      </rPr>
      <t>ANDRÁŠIK, Tomáš</t>
    </r>
    <r>
      <rPr>
        <sz val="10"/>
        <color rgb="FF0A0A0A"/>
        <rFont val="Arial"/>
        <family val="2"/>
        <charset val="238"/>
      </rPr>
      <t>. Gestalt Theatre – Integrace aplikovaného dramatu do Gestalt terapie. </t>
    </r>
    <r>
      <rPr>
        <i/>
        <sz val="10"/>
        <color rgb="FF0A0A0A"/>
        <rFont val="Arial"/>
        <family val="2"/>
        <charset val="238"/>
      </rPr>
      <t>Psychoterapie</t>
    </r>
    <r>
      <rPr>
        <sz val="10"/>
        <color rgb="FF0A0A0A"/>
        <rFont val="Arial"/>
        <family val="2"/>
        <charset val="238"/>
      </rPr>
      <t>. Masarykova univerzita, 2020, roč. 14, č. 2, s. 147-169. ISSN 1802-3983.</t>
    </r>
  </si>
  <si>
    <t>EID: 2-s2.0-85092773286</t>
  </si>
  <si>
    <r>
      <rPr>
        <u/>
        <sz val="10"/>
        <color rgb="FF0A0A0A"/>
        <rFont val="Arial"/>
        <family val="2"/>
        <charset val="238"/>
      </rPr>
      <t>JARKOVSKÁ, Lucie</t>
    </r>
    <r>
      <rPr>
        <sz val="10"/>
        <color rgb="FF0A0A0A"/>
        <rFont val="Arial"/>
        <family val="2"/>
        <charset val="238"/>
      </rPr>
      <t>. If It Were Not Exceptional, We Wouldn’t Have Chosen It: Institutional Habitus of Two Nursery Schools. </t>
    </r>
    <r>
      <rPr>
        <i/>
        <sz val="10"/>
        <color rgb="FF0A0A0A"/>
        <rFont val="Arial"/>
        <family val="2"/>
        <charset val="238"/>
      </rPr>
      <t>Orbis Scholae</t>
    </r>
    <r>
      <rPr>
        <sz val="10"/>
        <color rgb="FF0A0A0A"/>
        <rFont val="Arial"/>
        <family val="2"/>
        <charset val="238"/>
      </rPr>
      <t>. Karolinum, 2020, roč. 14, č. 3, s. 1-23. ISSN 1802-4637. doi:10.14712/23363177.2021.2.</t>
    </r>
  </si>
  <si>
    <t>EID: 2-s2.0-85105087740</t>
  </si>
  <si>
    <r>
      <rPr>
        <u/>
        <sz val="10"/>
        <color rgb="FF0A0A0A"/>
        <rFont val="Arial"/>
        <family val="2"/>
        <charset val="238"/>
      </rPr>
      <t>ČEŠKOVÁ, Tereza</t>
    </r>
    <r>
      <rPr>
        <sz val="10"/>
        <color rgb="FF0A0A0A"/>
        <rFont val="Arial"/>
        <family val="2"/>
        <charset val="238"/>
      </rPr>
      <t>. Interakce při řešení problémově orientovaných úloh ve výuce přírodovědy. </t>
    </r>
    <r>
      <rPr>
        <i/>
        <sz val="10"/>
        <color rgb="FF0A0A0A"/>
        <rFont val="Arial"/>
        <family val="2"/>
        <charset val="238"/>
      </rPr>
      <t>Orbis Scholae</t>
    </r>
    <r>
      <rPr>
        <sz val="10"/>
        <color rgb="FF0A0A0A"/>
        <rFont val="Arial"/>
        <family val="2"/>
        <charset val="238"/>
      </rPr>
      <t>. Praha: Karolinum, 2020, roč. 14, č. 1, s. 49-80. ISSN 1802-4637. doi:10.14712/23363177.2020.3.</t>
    </r>
  </si>
  <si>
    <t>EID: 2-s2.0-85097459715</t>
  </si>
  <si>
    <r>
      <t xml:space="preserve">BENEŠ, Pavel, </t>
    </r>
    <r>
      <rPr>
        <u/>
        <sz val="10"/>
        <color rgb="FF0A0A0A"/>
        <rFont val="Arial"/>
        <family val="2"/>
        <charset val="238"/>
      </rPr>
      <t>Martin VRUBEL, Šárka HLUBOCKÁ</t>
    </r>
    <r>
      <rPr>
        <sz val="10"/>
        <color rgb="FF0A0A0A"/>
        <rFont val="Arial"/>
        <family val="2"/>
        <charset val="238"/>
      </rPr>
      <t xml:space="preserve"> a Kateřina MALÁ. Jednoduché vyšetření zraku u dětského pacienta. </t>
    </r>
    <r>
      <rPr>
        <i/>
        <sz val="10"/>
        <color rgb="FF0A0A0A"/>
        <rFont val="Arial"/>
        <family val="2"/>
        <charset val="238"/>
      </rPr>
      <t>Pediatrie pro praxi</t>
    </r>
    <r>
      <rPr>
        <sz val="10"/>
        <color rgb="FF0A0A0A"/>
        <rFont val="Arial"/>
        <family val="2"/>
        <charset val="238"/>
      </rPr>
      <t>. Olomouc: Solen s.r.o., 2020, roč. 21, č. 3, s. 152-155. ISSN 1213-0494.</t>
    </r>
  </si>
  <si>
    <t>EID: 2-s2.0-85100812368</t>
  </si>
  <si>
    <r>
      <rPr>
        <u/>
        <sz val="10"/>
        <color rgb="FF0A0A0A"/>
        <rFont val="Arial"/>
        <family val="2"/>
        <charset val="238"/>
      </rPr>
      <t>KALETA, Petr</t>
    </r>
    <r>
      <rPr>
        <sz val="10"/>
        <color rgb="FF0A0A0A"/>
        <rFont val="Arial"/>
        <family val="2"/>
        <charset val="238"/>
      </rPr>
      <t>. Kalmyk émigrés in Prague and their cultural activities. </t>
    </r>
    <r>
      <rPr>
        <i/>
        <sz val="10"/>
        <color rgb="FF0A0A0A"/>
        <rFont val="Arial"/>
        <family val="2"/>
        <charset val="238"/>
      </rPr>
      <t>Slovanský přehled</t>
    </r>
    <r>
      <rPr>
        <sz val="10"/>
        <color rgb="FF0A0A0A"/>
        <rFont val="Arial"/>
        <family val="2"/>
        <charset val="238"/>
      </rPr>
      <t>. Praha: Historický ústav AV ČR, 2020, roč. 106, č. 1, s. 141-158. ISSN 0037-6922.</t>
    </r>
  </si>
  <si>
    <t>EID: 2-s2.0-85086224655</t>
  </si>
  <si>
    <r>
      <rPr>
        <u/>
        <sz val="10"/>
        <color rgb="FF0A0A0A"/>
        <rFont val="Arial"/>
        <family val="2"/>
        <charset val="238"/>
      </rPr>
      <t>ŠUBRTOVÁ, Milena</t>
    </r>
    <r>
      <rPr>
        <sz val="10"/>
        <color rgb="FF0A0A0A"/>
        <rFont val="Arial"/>
        <family val="2"/>
        <charset val="238"/>
      </rPr>
      <t>. Na rozhraní ideonym a pragmatonym: jména parfémů a jejich souvislost s olfaktorickou percepcí. </t>
    </r>
    <r>
      <rPr>
        <i/>
        <sz val="10"/>
        <color rgb="FF0A0A0A"/>
        <rFont val="Arial"/>
        <family val="2"/>
        <charset val="238"/>
      </rPr>
      <t>Acta onomastica</t>
    </r>
    <r>
      <rPr>
        <sz val="10"/>
        <color rgb="FF0A0A0A"/>
        <rFont val="Arial"/>
        <family val="2"/>
        <charset val="238"/>
      </rPr>
      <t>. AV ČR, Ústav pro jazyk český, 2020, LXI, č. 1, s. 194-209. ISSN 1211-4413.</t>
    </r>
  </si>
  <si>
    <t>EID: 2-s2.0-85083401056</t>
  </si>
  <si>
    <r>
      <rPr>
        <u/>
        <sz val="10"/>
        <color rgb="FF0A0A0A"/>
        <rFont val="Arial"/>
        <family val="2"/>
        <charset val="238"/>
      </rPr>
      <t>HANUŠOVÁ, Světlana, Olga DONTCHEVA-NAVRÁTILOVÁ, Marie LAHODOVÁ VALIŠOVÁ</t>
    </r>
    <r>
      <rPr>
        <sz val="10"/>
        <color rgb="FF0A0A0A"/>
        <rFont val="Arial"/>
        <family val="2"/>
        <charset val="238"/>
      </rPr>
      <t xml:space="preserve"> a Markéta MATULOVÁ. Process genre approach to L2 academic writing: An intervention study. </t>
    </r>
    <r>
      <rPr>
        <i/>
        <sz val="10"/>
        <color rgb="FF0A0A0A"/>
        <rFont val="Arial"/>
        <family val="2"/>
        <charset val="238"/>
      </rPr>
      <t>XLinguae</t>
    </r>
    <r>
      <rPr>
        <sz val="10"/>
        <color rgb="FF0A0A0A"/>
        <rFont val="Arial"/>
        <family val="2"/>
        <charset val="238"/>
      </rPr>
      <t>. Vzdelávanie Don Bosca, 2020, roč. 13, č. 4, s. 30-51. ISSN 1337-8384. doi:10.18355/XL.2020.13.04.03.</t>
    </r>
  </si>
  <si>
    <t>EID: 2-s2.0-85098599954</t>
  </si>
  <si>
    <r>
      <rPr>
        <u/>
        <sz val="10"/>
        <color rgb="FF0A0A0A"/>
        <rFont val="Arial"/>
        <family val="2"/>
        <charset val="238"/>
      </rPr>
      <t>OBROVSKÁ, Jana a František TŮMA</t>
    </r>
    <r>
      <rPr>
        <sz val="10"/>
        <color rgb="FF0A0A0A"/>
        <rFont val="Arial"/>
        <family val="2"/>
        <charset val="238"/>
      </rPr>
      <t>. PŘÍSLIBY A VÝZVY VÍCEMÍSTNÉ ETNOGRAFIE VE VÝZKUMU DIVERZITY V PREGRADUÁLNÍ UČITELSKÉ PŘÍPRAVĚ. </t>
    </r>
    <r>
      <rPr>
        <i/>
        <sz val="10"/>
        <color rgb="FF0A0A0A"/>
        <rFont val="Arial"/>
        <family val="2"/>
        <charset val="238"/>
      </rPr>
      <t>Studia paedagogica</t>
    </r>
    <r>
      <rPr>
        <sz val="10"/>
        <color rgb="FF0A0A0A"/>
        <rFont val="Arial"/>
        <family val="2"/>
        <charset val="238"/>
      </rPr>
      <t>. Ústav pedagogických věd.: Masarykova univerzita, 2020, roč. 25, č. 1, s. 155-177. ISSN 1803-7437. doi:10.5817/SP2020-1-7.</t>
    </r>
  </si>
  <si>
    <t>EID: 2-s2.0-85085903558</t>
  </si>
  <si>
    <r>
      <t xml:space="preserve">SMOLÍK, Filip a </t>
    </r>
    <r>
      <rPr>
        <u/>
        <sz val="10"/>
        <color rgb="FF0A0A0A"/>
        <rFont val="Arial"/>
        <family val="2"/>
        <charset val="238"/>
      </rPr>
      <t>Ilona BYTEŠNÍKOVÁ</t>
    </r>
    <r>
      <rPr>
        <sz val="10"/>
        <color rgb="FF0A0A0A"/>
        <rFont val="Arial"/>
        <family val="2"/>
        <charset val="238"/>
      </rPr>
      <t>. Screening poruch jazykového vývoje v raném věku: přehled a představení dotazníku SDDS. </t>
    </r>
    <r>
      <rPr>
        <i/>
        <sz val="10"/>
        <color rgb="FF0A0A0A"/>
        <rFont val="Arial"/>
        <family val="2"/>
        <charset val="238"/>
      </rPr>
      <t>Česko-slovenská pediatrie</t>
    </r>
    <r>
      <rPr>
        <sz val="10"/>
        <color rgb="FF0A0A0A"/>
        <rFont val="Arial"/>
        <family val="2"/>
        <charset val="238"/>
      </rPr>
      <t>. Praha: ČLS JEP, 2020, roč. 75, č. 8, s. 484-489. ISSN 0069-2328.</t>
    </r>
  </si>
  <si>
    <t>EID: 2-s2.0-85102868440</t>
  </si>
  <si>
    <r>
      <t xml:space="preserve">SLEPIČKOVÁ, Lenka, </t>
    </r>
    <r>
      <rPr>
        <u/>
        <sz val="10"/>
        <color rgb="FF0A0A0A"/>
        <rFont val="Arial"/>
        <family val="2"/>
        <charset val="238"/>
      </rPr>
      <t>Karel PANČOCHA a Helena VAĎUROVÁ</t>
    </r>
    <r>
      <rPr>
        <sz val="10"/>
        <color rgb="FF0A0A0A"/>
        <rFont val="Arial"/>
        <family val="2"/>
        <charset val="238"/>
      </rPr>
      <t>. Časný záchyt poruch autistického spektra v ordinacích PLDD. </t>
    </r>
    <r>
      <rPr>
        <i/>
        <sz val="10"/>
        <color rgb="FF0A0A0A"/>
        <rFont val="Arial"/>
        <family val="2"/>
        <charset val="238"/>
      </rPr>
      <t>Pediatrie pro praxi</t>
    </r>
    <r>
      <rPr>
        <sz val="10"/>
        <color rgb="FF0A0A0A"/>
        <rFont val="Arial"/>
        <family val="2"/>
        <charset val="238"/>
      </rPr>
      <t>. Olomouc: Solen, s. r. o., 2019, roč. 20, č. 6, s. 330-334. ISSN 1213-0494.</t>
    </r>
  </si>
  <si>
    <t>EID: 2-s2.0-85100250820</t>
  </si>
  <si>
    <t>Kontrolní součet bodů:</t>
  </si>
  <si>
    <t>Shrnutí získaných bodů za J-databáze dle pracovišť:</t>
  </si>
  <si>
    <t>KHV</t>
  </si>
  <si>
    <t>KTIV</t>
  </si>
  <si>
    <t>CELKEM</t>
  </si>
  <si>
    <t xml:space="preserve">U všech výše uvedených typů výsledků bodové navýšení </t>
  </si>
  <si>
    <t>navýšení bodů</t>
  </si>
  <si>
    <r>
      <t>J</t>
    </r>
    <r>
      <rPr>
        <vertAlign val="subscript"/>
        <sz val="11"/>
        <color theme="1"/>
        <rFont val="Calibri"/>
        <family val="2"/>
        <charset val="238"/>
        <scheme val="minor"/>
      </rPr>
      <t>WoS</t>
    </r>
    <r>
      <rPr>
        <vertAlign val="superscript"/>
        <sz val="11"/>
        <color theme="1"/>
        <rFont val="Calibri"/>
        <family val="2"/>
        <charset val="238"/>
        <scheme val="minor"/>
      </rPr>
      <t>1/</t>
    </r>
  </si>
  <si>
    <r>
      <t>J</t>
    </r>
    <r>
      <rPr>
        <vertAlign val="subscript"/>
        <sz val="11"/>
        <color theme="1"/>
        <rFont val="Calibri"/>
        <family val="2"/>
        <charset val="238"/>
        <scheme val="minor"/>
      </rPr>
      <t>Sc</t>
    </r>
    <r>
      <rPr>
        <vertAlign val="superscript"/>
        <sz val="11"/>
        <color theme="1"/>
        <rFont val="Calibri"/>
        <family val="2"/>
        <charset val="238"/>
        <scheme val="minor"/>
      </rPr>
      <t>1/</t>
    </r>
  </si>
  <si>
    <t>Je-li časopis evidován pro více oborů, použije se kvartil nejvyššího z nich.</t>
  </si>
  <si>
    <t>známka 1</t>
  </si>
  <si>
    <t>známka 2</t>
  </si>
  <si>
    <t>známka 3</t>
  </si>
  <si>
    <t>body</t>
  </si>
  <si>
    <r>
      <rPr>
        <b/>
        <sz val="11"/>
        <color theme="1"/>
        <rFont val="Calibri"/>
        <family val="2"/>
        <charset val="238"/>
        <scheme val="minor"/>
      </rPr>
      <t>Celkovou bodovou hodnotu výsledku tvoří</t>
    </r>
    <r>
      <rPr>
        <sz val="11"/>
        <color theme="1"/>
        <rFont val="Calibri"/>
        <family val="2"/>
        <charset val="238"/>
        <scheme val="minor"/>
      </rPr>
      <t xml:space="preserve"> základní bodová hodnota navýšená o body</t>
    </r>
  </si>
  <si>
    <t>Rozdělení bodů mezi pracoviště</t>
  </si>
  <si>
    <t>Academic Press</t>
  </si>
  <si>
    <t>Barbara Budrich Publishers</t>
  </si>
  <si>
    <t>Bloomsbury Academic</t>
  </si>
  <si>
    <t>Bloomsbury Publishing</t>
  </si>
  <si>
    <t>Brepols Publishers</t>
  </si>
  <si>
    <t>Brill</t>
  </si>
  <si>
    <t>Brill | Nijhoff</t>
  </si>
  <si>
    <t>Brill | Rodopi</t>
  </si>
  <si>
    <t>C. H. Beck</t>
  </si>
  <si>
    <t>Cambridge University Press</t>
  </si>
  <si>
    <t>Columbia University Press</t>
  </si>
  <si>
    <t>Cornell University Press</t>
  </si>
  <si>
    <t>De Gruyter</t>
  </si>
  <si>
    <t>Duke University Press</t>
  </si>
  <si>
    <t>Edinburgh University Press</t>
  </si>
  <si>
    <t>Éditions de la Sorbonne</t>
  </si>
  <si>
    <t>Edward Elgar Publishing</t>
  </si>
  <si>
    <t>Equinox</t>
  </si>
  <si>
    <t>Franz Steiner Verlag</t>
  </si>
  <si>
    <t>Harrassowitz Verlag</t>
  </si>
  <si>
    <t>Hart Publishing</t>
  </si>
  <si>
    <t>Harvard University Press</t>
  </si>
  <si>
    <t>Iberoamericana-Vervuert</t>
  </si>
  <si>
    <t>Intellect (Bristol, United Kingdom)</t>
  </si>
  <si>
    <t>Intersentia</t>
  </si>
  <si>
    <t>John Benjamins Publishing Company</t>
  </si>
  <si>
    <t>John’s Hopkins University Press</t>
  </si>
  <si>
    <t>LIT Verlag</t>
  </si>
  <si>
    <t>MIT Press</t>
  </si>
  <si>
    <t>Mohr Siebeck</t>
  </si>
  <si>
    <t>Nomos</t>
  </si>
  <si>
    <t>Oxford University Press</t>
  </si>
  <si>
    <t>Palgrave Macmillan</t>
  </si>
  <si>
    <t>Peeters Publishers</t>
  </si>
  <si>
    <t>Peter Lang</t>
  </si>
  <si>
    <t>Polity Press</t>
  </si>
  <si>
    <t>Princeton University Press</t>
  </si>
  <si>
    <t>Rowman &amp; Littlefield</t>
  </si>
  <si>
    <t>Sage Publications</t>
  </si>
  <si>
    <t>Springer</t>
  </si>
  <si>
    <t>Stanford University Press</t>
  </si>
  <si>
    <t>Suhrkamp</t>
  </si>
  <si>
    <t>T&amp;T Clark</t>
  </si>
  <si>
    <t>Taylor &amp; Francis Group (vč. Routledge, CRC Press)</t>
  </si>
  <si>
    <t>University of British Columbia Press</t>
  </si>
  <si>
    <t>University of California Press</t>
  </si>
  <si>
    <t>University of Chicago Press</t>
  </si>
  <si>
    <t>University of Michigan Press</t>
  </si>
  <si>
    <t>University of Minnesota Press</t>
  </si>
  <si>
    <t>University of North Carolina Press</t>
  </si>
  <si>
    <t>University of Pennsylvania Press</t>
  </si>
  <si>
    <t>Vandenhoeck &amp; Ruprecht</t>
  </si>
  <si>
    <t>Verlag der Österreichischen Akademie der Wissenschaften</t>
  </si>
  <si>
    <t>Verlag Julius Klinkhardt</t>
  </si>
  <si>
    <t>Waxmann Verlag</t>
  </si>
  <si>
    <t>Wiley / Wiley-Blackwell</t>
  </si>
  <si>
    <t>Yale University Press</t>
  </si>
  <si>
    <t>Kvartil pro WoS dle JCR, pro Scopus dle SJR.</t>
  </si>
  <si>
    <t>počet započtených citací</t>
  </si>
  <si>
    <t>počet bodů za citace</t>
  </si>
  <si>
    <t>Q3            Q2</t>
  </si>
  <si>
    <t>Q4           Q4</t>
  </si>
  <si>
    <t>Q4             Q4</t>
  </si>
  <si>
    <t>Q2             Q2</t>
  </si>
  <si>
    <t>Q4            Q2</t>
  </si>
  <si>
    <t>EID: 2-s2.0-85122397917</t>
  </si>
  <si>
    <t xml:space="preserve">Započítávány jsou projekty Horizon, GA ČR, TA ČR, COST - jejich finanční přínos je vyčíslen </t>
  </si>
  <si>
    <t xml:space="preserve">na základě finančních dotací, jež byly připsány na účet PdF MU ve sledovaném období </t>
  </si>
  <si>
    <t>Finální částka k přerozdělení pracovištím je rozpočítána dle poměru získaných dotací.</t>
  </si>
  <si>
    <t>AHCI -</t>
  </si>
  <si>
    <r>
      <t>AHCI</t>
    </r>
    <r>
      <rPr>
        <sz val="8"/>
        <color theme="1"/>
        <rFont val="Calibri"/>
        <family val="2"/>
        <charset val="238"/>
        <scheme val="minor"/>
      </rPr>
      <t xml:space="preserve"> (WoS)</t>
    </r>
  </si>
  <si>
    <t>zákl. bodová hodnota</t>
  </si>
  <si>
    <t>WoS či Scopus</t>
  </si>
  <si>
    <t>B</t>
  </si>
  <si>
    <t>C</t>
  </si>
  <si>
    <r>
      <rPr>
        <u/>
        <sz val="10"/>
        <color rgb="FF0A0A0A"/>
        <rFont val="Arial"/>
        <family val="2"/>
        <charset val="238"/>
      </rPr>
      <t>VLČEK, Petr</t>
    </r>
    <r>
      <rPr>
        <sz val="10"/>
        <color rgb="FF0A0A0A"/>
        <rFont val="Arial"/>
        <family val="2"/>
        <charset val="238"/>
      </rPr>
      <t xml:space="preserve">. A critical analysis of the Physical Education curriculum in the Czech Republic. 1. vyd. Berlín: </t>
    </r>
    <r>
      <rPr>
        <sz val="10"/>
        <color rgb="FF0070C0"/>
        <rFont val="Arial"/>
        <family val="2"/>
        <charset val="238"/>
      </rPr>
      <t>Logos Verlag Berlin GmbH</t>
    </r>
    <r>
      <rPr>
        <sz val="10"/>
        <color rgb="FF0A0A0A"/>
        <rFont val="Arial"/>
        <family val="2"/>
        <charset val="238"/>
      </rPr>
      <t>, 2019. 171 s. Didaktik/Erziehungswissenschaft/Pädagogik, 1. ISBN 978-3-8325-4961-9. doi:10.30819/4961.</t>
    </r>
  </si>
  <si>
    <r>
      <rPr>
        <u/>
        <sz val="10"/>
        <color rgb="FF0A0A0A"/>
        <rFont val="Arial"/>
        <family val="2"/>
        <charset val="238"/>
      </rPr>
      <t>KROČA, David</t>
    </r>
    <r>
      <rPr>
        <sz val="10"/>
        <color rgb="FF0A0A0A"/>
        <rFont val="Arial"/>
        <family val="2"/>
        <charset val="238"/>
      </rPr>
      <t>. Česká problémová dramatika šedesátých let 20. století. 1. vyd. Brno: Masarykova univerzita, 2019. 227 s. ISBN 978-80-210-9540-3. doi:10.5817/CZ.MUNI.M210-9541-2019.</t>
    </r>
  </si>
  <si>
    <r>
      <rPr>
        <u/>
        <sz val="10"/>
        <color rgb="FF0A0A0A"/>
        <rFont val="Arial"/>
        <family val="2"/>
        <charset val="238"/>
      </rPr>
      <t>ŽIŽKOVÁ, Hana, Květoslava KLÍMOVÁ, Ivana KOLÁŘOVÁ, Marek LOLLOK a Jana Marie TUŠKOVÁ</t>
    </r>
    <r>
      <rPr>
        <sz val="10"/>
        <color rgb="FF0A0A0A"/>
        <rFont val="Arial"/>
        <family val="2"/>
        <charset val="238"/>
      </rPr>
      <t>. Čeština v pohybu 2. Teoretické a komunikační aspekty proprií. 1. vyd. Brno: Masarykova univerzita, 2019. 135 s. ISBN 978-80-210-9534-2.</t>
    </r>
  </si>
  <si>
    <r>
      <rPr>
        <u/>
        <sz val="10"/>
        <color rgb="FF0A0A0A"/>
        <rFont val="Arial"/>
        <family val="2"/>
        <charset val="238"/>
      </rPr>
      <t>KRÁSA, Jan</t>
    </r>
    <r>
      <rPr>
        <sz val="10"/>
        <color rgb="FF0A0A0A"/>
        <rFont val="Arial"/>
        <family val="2"/>
        <charset val="238"/>
      </rPr>
      <t>. Jak řeč ovlivnila člověka: o evoluci moderní lidské řeči a mysli. Praha: Malvern, 2019. 192 s. Edice božské lahvice. ISBN 978-80-7530-209-0.</t>
    </r>
  </si>
  <si>
    <r>
      <rPr>
        <u/>
        <sz val="10"/>
        <color rgb="FF0A0A0A"/>
        <rFont val="Arial"/>
        <family val="2"/>
        <charset val="238"/>
      </rPr>
      <t>KUČEROVÁ, Judita, Marek SEDLÁČEK, Tomáš CHLOUPEK, Vilma KŘIVÁKOVÁ, Ondřej MUSIL, Pavel OSTRÝ, Markéta OTTOVÁ a Kristina RAFAILOV</t>
    </r>
    <r>
      <rPr>
        <sz val="10"/>
        <color rgb="FF0A0A0A"/>
        <rFont val="Arial"/>
        <family val="2"/>
        <charset val="238"/>
      </rPr>
      <t>. Lidová píseň v hudební výchově na základních a středních školách v České republice. 1. vyd. Brno: Masarykova univerzita, 2019. 168 s. ISBN 978-80-210-9535-9. doi:10.5817/CZ.MUNI.M210-9536-2019.</t>
    </r>
  </si>
  <si>
    <r>
      <rPr>
        <u/>
        <sz val="10"/>
        <color rgb="FF0A0A0A"/>
        <rFont val="Arial"/>
        <family val="2"/>
        <charset val="238"/>
      </rPr>
      <t>NOVÁKOVÁ, Eva</t>
    </r>
    <r>
      <rPr>
        <sz val="10"/>
        <color rgb="FF0A0A0A"/>
        <rFont val="Arial"/>
        <family val="2"/>
        <charset val="238"/>
      </rPr>
      <t xml:space="preserve"> a Bohumil NOVÁK. Matematická pregramotnost a učitelé mateřských škol. první. Brno: Masarykova univerzita, 2019. 174 s. Matematika a didaktika matematiky, sv. 5. ISBN 978-80-210-9418-5. doi:10.5817/CZ.MUNI.M210-9419-2019.</t>
    </r>
  </si>
  <si>
    <r>
      <rPr>
        <u/>
        <sz val="10"/>
        <color rgb="FF0A0A0A"/>
        <rFont val="Arial"/>
        <family val="2"/>
        <charset val="238"/>
      </rPr>
      <t>NOGA, Pavel</t>
    </r>
    <r>
      <rPr>
        <sz val="10"/>
        <color rgb="FF0A0A0A"/>
        <rFont val="Arial"/>
        <family val="2"/>
        <charset val="238"/>
      </rPr>
      <t>. Od designu k designu. Příběhy grafického designu ze sbírek Moravské galerie v Brně. Brno: Masarykova univerzita Brno, 2019. 177 s. ISBN 978-80-210-9273-0.</t>
    </r>
  </si>
  <si>
    <r>
      <rPr>
        <u/>
        <sz val="10"/>
        <color rgb="FF0A0A0A"/>
        <rFont val="Arial"/>
        <family val="2"/>
        <charset val="238"/>
      </rPr>
      <t>SVOBODOVÁ, Hana</t>
    </r>
    <r>
      <rPr>
        <sz val="10"/>
        <color rgb="FF0A0A0A"/>
        <rFont val="Arial"/>
        <family val="2"/>
        <charset val="238"/>
      </rPr>
      <t>. Outdoor education in Geography: A specific education strategy. 1. vyd. Brno: Masaryk University Press, 2019. 198 s. ISBN 978-80-210-9521-2. doi:10.5817/CZ.MUNI.M210-9522-2019.</t>
    </r>
  </si>
  <si>
    <r>
      <rPr>
        <u/>
        <sz val="10"/>
        <color rgb="FF0A0A0A"/>
        <rFont val="Arial"/>
        <family val="2"/>
        <charset val="238"/>
      </rPr>
      <t>ŠÍP, Radim</t>
    </r>
    <r>
      <rPr>
        <sz val="10"/>
        <color rgb="FF0A0A0A"/>
        <rFont val="Arial"/>
        <family val="2"/>
        <charset val="238"/>
      </rPr>
      <t>. Proč školství a jeho aktéři selhávají: Kognitivní krajiny a nacionalismus. 1. vyd. Brno: Masarykova univerzita, 2019. 471 s. ISBN 978-80-210-9377-5. doi:10.5817/CZ.MUNI.M210-9378-2019.</t>
    </r>
  </si>
  <si>
    <r>
      <rPr>
        <u/>
        <sz val="10"/>
        <color rgb="FF0A0A0A"/>
        <rFont val="Arial"/>
        <family val="2"/>
        <charset val="238"/>
      </rPr>
      <t>BAKEŠOVÁ, Václava</t>
    </r>
    <r>
      <rPr>
        <sz val="10"/>
        <color rgb="FF0A0A0A"/>
        <rFont val="Arial"/>
        <family val="2"/>
        <charset val="238"/>
      </rPr>
      <t>. Prostor a jeho obývání. Zobrazení prostoru v díle Marie Noelové, Suzanne Renaudové, Christiane Singerové a Sylvie Germainové. 1. vyd. Brno: Munipress, 2019. 195 s. Cizí jazyky: jazykovědné a literární studie, svazek 8. ISBN 978-80-210-9551-9. doi:10.5817/CZ.MUNI.M210-9552-2019.</t>
    </r>
  </si>
  <si>
    <r>
      <rPr>
        <u/>
        <sz val="10"/>
        <color rgb="FF0A0A0A"/>
        <rFont val="Arial"/>
        <family val="2"/>
        <charset val="238"/>
      </rPr>
      <t>KUDRJAVCEVA MALENOVÁ, Eva</t>
    </r>
    <r>
      <rPr>
        <sz val="10"/>
        <color rgb="FF0A0A0A"/>
        <rFont val="Arial"/>
        <family val="2"/>
        <charset val="238"/>
      </rPr>
      <t xml:space="preserve">, </t>
    </r>
    <r>
      <rPr>
        <sz val="10"/>
        <color rgb="FFFF0000"/>
        <rFont val="Arial"/>
        <family val="2"/>
        <charset val="238"/>
      </rPr>
      <t>Maria NENAROKOVA, Paulina WÓJCIKOWSKA-WANTUCH a Giulia DE FLORIO</t>
    </r>
    <r>
      <rPr>
        <sz val="10"/>
        <color rgb="FF0A0A0A"/>
        <rFont val="Arial"/>
        <family val="2"/>
        <charset val="238"/>
      </rPr>
      <t>. Skazka – voprosy perevoda i vosprijatija. 1. vyd. Brno: Masaryk University Press, 2019. 147 s. ISBN 978-80-210-9344-7. doi:10.5817/CZ.MUNI.M210-9344-2019.</t>
    </r>
  </si>
  <si>
    <r>
      <rPr>
        <u/>
        <sz val="10"/>
        <color rgb="FF0A0A0A"/>
        <rFont val="Arial"/>
        <family val="2"/>
        <charset val="238"/>
      </rPr>
      <t>HORÁČEK, Radek</t>
    </r>
    <r>
      <rPr>
        <sz val="10"/>
        <color rgb="FF0A0A0A"/>
        <rFont val="Arial"/>
        <family val="2"/>
        <charset val="238"/>
      </rPr>
      <t xml:space="preserve">, Jaroslav HAMŽA, Martina ŠVIKOVÁ, </t>
    </r>
    <r>
      <rPr>
        <u/>
        <sz val="10"/>
        <color rgb="FF0A0A0A"/>
        <rFont val="Arial"/>
        <family val="2"/>
        <charset val="238"/>
      </rPr>
      <t>Olga BÚCIOVÁ</t>
    </r>
    <r>
      <rPr>
        <sz val="10"/>
        <color rgb="FF0A0A0A"/>
        <rFont val="Arial"/>
        <family val="2"/>
        <charset val="238"/>
      </rPr>
      <t>, Petra LEXOVÁ a Zbyněk FIŠER. Sochařské Brno 1989-2019 / Sculpture in Brno 1989-2019. 1. vyd. Brno: Masarykova univerzita, CooperARTive, z.s., 2019. 222 s. ISBN 978-80-210-9317-1.</t>
    </r>
  </si>
  <si>
    <r>
      <rPr>
        <u/>
        <sz val="10"/>
        <color rgb="FF0A0A0A"/>
        <rFont val="Arial"/>
        <family val="2"/>
        <charset val="238"/>
      </rPr>
      <t>BARANOVÁ, Petra a Ivana MÁROVÁ</t>
    </r>
    <r>
      <rPr>
        <sz val="10"/>
        <color rgb="FF0A0A0A"/>
        <rFont val="Arial"/>
        <family val="2"/>
        <charset val="238"/>
      </rPr>
      <t>. Specifika vzdělávání žáků s dvojí výjimečností na prvním stupni. Brno: Masarykova univerzita, 2019. 80 s. ISBN 978-80-210-9560-1.</t>
    </r>
  </si>
  <si>
    <r>
      <rPr>
        <u/>
        <sz val="10"/>
        <color rgb="FF0A0A0A"/>
        <rFont val="Arial"/>
        <family val="2"/>
        <charset val="238"/>
      </rPr>
      <t>PIPEKOVÁ, Jarmila, Miroslava BARTOŇOVÁ, Jana MAGEROVÁ, Evžen ŘEHULKA, Jan VIKTORIN a Marie VÍTKOVÁ</t>
    </r>
    <r>
      <rPr>
        <sz val="10"/>
        <color rgb="FF0A0A0A"/>
        <rFont val="Arial"/>
        <family val="2"/>
        <charset val="238"/>
      </rPr>
      <t>. Školní speciální pedagog a školní psycholog v inkluzivní škole a možnosti jejich spolupráce s interními a externími subjekty. první. Brno: Masarykova univerzita, 2019. 101 s. ISBN 978-80-210-9310-2.</t>
    </r>
  </si>
  <si>
    <t>WoS: 000515055500011</t>
  </si>
  <si>
    <r>
      <rPr>
        <u/>
        <sz val="10"/>
        <color rgb="FF0A0A0A"/>
        <rFont val="Arial"/>
        <family val="2"/>
        <charset val="238"/>
      </rPr>
      <t>SYSLOVÁ, Zora</t>
    </r>
    <r>
      <rPr>
        <sz val="10"/>
        <color rgb="FF0A0A0A"/>
        <rFont val="Arial"/>
        <family val="2"/>
        <charset val="238"/>
      </rPr>
      <t>. The Preschool Teacher as a Reflective Practitioner. První elektronické. Brno: Masarykova univerzita, 2019. 105 s. ISBN 978-80-210-9556-4. doi:10.5817/CZ.MUNI.M210-9556-2019.</t>
    </r>
  </si>
  <si>
    <r>
      <rPr>
        <u/>
        <sz val="10"/>
        <color rgb="FF0A0A0A"/>
        <rFont val="Arial"/>
        <family val="2"/>
        <charset val="238"/>
      </rPr>
      <t>HORÁČEK, Radek</t>
    </r>
    <r>
      <rPr>
        <sz val="10"/>
        <color rgb="FF0A0A0A"/>
        <rFont val="Arial"/>
        <family val="2"/>
        <charset val="238"/>
      </rPr>
      <t>. Umění bez revolucí? Proměny soudobého výtvarného umění. 2. doplněné vydání. Brno: B&amp;P Publishing, 2019. 287 s. ISBN 978-80-7485-191-9.</t>
    </r>
  </si>
  <si>
    <r>
      <rPr>
        <u/>
        <sz val="10"/>
        <color rgb="FF0A0A0A"/>
        <rFont val="Arial"/>
        <family val="2"/>
        <charset val="238"/>
      </rPr>
      <t>KULDA, Martin a Lenka DOLEŽALOVÁ</t>
    </r>
    <r>
      <rPr>
        <sz val="10"/>
        <color rgb="FF0A0A0A"/>
        <rFont val="Arial"/>
        <family val="2"/>
        <charset val="238"/>
      </rPr>
      <t>. Zoologický lexikon znakového jazyka jako didaktická pomůcka. Brno: Masarykova univerzita, 2019. 107 s. ISBN 978-80-210-9561-8.</t>
    </r>
  </si>
  <si>
    <r>
      <rPr>
        <u/>
        <sz val="10"/>
        <color rgb="FF0A0A0A"/>
        <rFont val="Arial"/>
        <family val="2"/>
        <charset val="238"/>
      </rPr>
      <t>BENEŠ, Pavel</t>
    </r>
    <r>
      <rPr>
        <sz val="10"/>
        <color rgb="FF0A0A0A"/>
        <rFont val="Arial"/>
        <family val="2"/>
        <charset val="238"/>
      </rPr>
      <t>. Zraková postižení - behaviorální přístupy při edukaci s pomůckami. 1. vydání. Praha: Grada Publishing, a.s., 2019. 136 s. ISBN 978-80-271-2110-6.</t>
    </r>
  </si>
  <si>
    <r>
      <rPr>
        <u/>
        <sz val="10"/>
        <color rgb="FF0A0A0A"/>
        <rFont val="Arial"/>
        <family val="2"/>
        <charset val="238"/>
      </rPr>
      <t>ROZBOŘIL, Blahoslav</t>
    </r>
    <r>
      <rPr>
        <sz val="10"/>
        <color rgb="FF0A0A0A"/>
        <rFont val="Arial"/>
        <family val="2"/>
        <charset val="238"/>
      </rPr>
      <t xml:space="preserve"> a Josef DANĚK. </t>
    </r>
    <r>
      <rPr>
        <i/>
        <sz val="10"/>
        <color rgb="FF0A0A0A"/>
        <rFont val="Arial"/>
        <family val="2"/>
        <charset val="238"/>
      </rPr>
      <t>Non-Utilitarian school.</t>
    </r>
    <r>
      <rPr>
        <sz val="10"/>
        <color rgb="FF0A0A0A"/>
        <rFont val="Arial"/>
        <family val="2"/>
        <charset val="238"/>
      </rPr>
      <t> Brno: Spolek přátel umění města Brna, 2019. 126 s. ISBN 978-80-210-9509-0.</t>
    </r>
  </si>
  <si>
    <r>
      <rPr>
        <u/>
        <sz val="10"/>
        <color rgb="FF0A0A0A"/>
        <rFont val="Arial"/>
        <family val="2"/>
        <charset val="238"/>
      </rPr>
      <t>MIHOLA, Jiří</t>
    </r>
    <r>
      <rPr>
        <sz val="10"/>
        <color rgb="FF0A0A0A"/>
        <rFont val="Arial"/>
        <family val="2"/>
        <charset val="238"/>
      </rPr>
      <t xml:space="preserve"> a Michal PEHR. </t>
    </r>
    <r>
      <rPr>
        <i/>
        <sz val="10"/>
        <color rgb="FF0A0A0A"/>
        <rFont val="Arial"/>
        <family val="2"/>
        <charset val="238"/>
      </rPr>
      <t>Lidově, národně, křesťansky. K dějinám Československé strany lidové (KDU-ČSL) 1919-2019</t>
    </r>
    <r>
      <rPr>
        <sz val="10"/>
        <color rgb="FF0A0A0A"/>
        <rFont val="Arial"/>
        <family val="2"/>
        <charset val="238"/>
      </rPr>
      <t>. Praha: Filip Tomáš - Akropolis, 2019. 143 s. ISBN 978-80-7470-261-7.</t>
    </r>
  </si>
  <si>
    <r>
      <rPr>
        <u/>
        <sz val="10"/>
        <color rgb="FF0A0A0A"/>
        <rFont val="Arial"/>
        <family val="2"/>
        <charset val="238"/>
      </rPr>
      <t>STADLEROVÁ, Hana, Pavla NOVOTNÁ, Jana OVČÁČKOVÁ, Milada SOMMEROVÁ a Magda STROUHALOVÁ</t>
    </r>
    <r>
      <rPr>
        <sz val="10"/>
        <color rgb="FF0A0A0A"/>
        <rFont val="Arial"/>
        <family val="2"/>
        <charset val="238"/>
      </rPr>
      <t>. </t>
    </r>
    <r>
      <rPr>
        <i/>
        <sz val="10"/>
        <color rgb="FF0A0A0A"/>
        <rFont val="Arial"/>
        <family val="2"/>
        <charset val="238"/>
      </rPr>
      <t>UMĚNÍM TĚ PROMĚNÍM Výtvarné činnosti a jejich přínos preprimárnímu vzdělávání</t>
    </r>
    <r>
      <rPr>
        <sz val="10"/>
        <color rgb="FF0A0A0A"/>
        <rFont val="Arial"/>
        <family val="2"/>
        <charset val="238"/>
      </rPr>
      <t>. první. Brno: Masarykova univerzita, 2020. 200 s. ISBN 978-80-210-9745-2.</t>
    </r>
  </si>
  <si>
    <r>
      <rPr>
        <u/>
        <sz val="10"/>
        <color rgb="FF0A0A0A"/>
        <rFont val="Arial"/>
        <family val="2"/>
        <charset val="238"/>
      </rPr>
      <t>ADÁMKOVÁ, Lenka</t>
    </r>
    <r>
      <rPr>
        <sz val="10"/>
        <color rgb="FF0A0A0A"/>
        <rFont val="Arial"/>
        <family val="2"/>
        <charset val="238"/>
      </rPr>
      <t>. </t>
    </r>
    <r>
      <rPr>
        <i/>
        <sz val="10"/>
        <color rgb="FF0A0A0A"/>
        <rFont val="Arial"/>
        <family val="2"/>
        <charset val="238"/>
      </rPr>
      <t>The Attitudes of Elementary School Teachers to Eating Disorders</t>
    </r>
    <r>
      <rPr>
        <sz val="10"/>
        <color rgb="FF0A0A0A"/>
        <rFont val="Arial"/>
        <family val="2"/>
        <charset val="238"/>
      </rPr>
      <t>. Brno: Masaryk university, 2020. 138 s. ISBN 978-80-210-9802-2. doi:10.5817/CZ.MUNI.M210-9803-2020.</t>
    </r>
  </si>
  <si>
    <t>EID: 2-s2.0-85114572669</t>
  </si>
  <si>
    <r>
      <rPr>
        <u/>
        <sz val="10"/>
        <color rgb="FF0A0A0A"/>
        <rFont val="Arial"/>
        <family val="2"/>
        <charset val="238"/>
      </rPr>
      <t>ZÍTKOVÁ, Jitka</t>
    </r>
    <r>
      <rPr>
        <sz val="10"/>
        <color rgb="FF0A0A0A"/>
        <rFont val="Arial"/>
        <family val="2"/>
        <charset val="238"/>
      </rPr>
      <t>. </t>
    </r>
    <r>
      <rPr>
        <i/>
        <sz val="10"/>
        <color rgb="FF0A0A0A"/>
        <rFont val="Arial"/>
        <family val="2"/>
        <charset val="238"/>
      </rPr>
      <t>Teorie výuky literatury v historické perspektivě</t>
    </r>
    <r>
      <rPr>
        <sz val="10"/>
        <color rgb="FF0A0A0A"/>
        <rFont val="Arial"/>
        <family val="2"/>
        <charset val="238"/>
      </rPr>
      <t>. 1. vyd. Brno: Masarykova univerzita, 2020. 313 s. ISBN 978-80-210-9629-5.</t>
    </r>
  </si>
  <si>
    <r>
      <rPr>
        <u/>
        <sz val="10"/>
        <color rgb="FF0A0A0A"/>
        <rFont val="Arial"/>
        <family val="2"/>
        <charset val="238"/>
      </rPr>
      <t>KOLÁŘOVÁ, Ivana</t>
    </r>
    <r>
      <rPr>
        <sz val="10"/>
        <color rgb="FF0A0A0A"/>
        <rFont val="Arial"/>
        <family val="2"/>
        <charset val="238"/>
      </rPr>
      <t xml:space="preserve"> a František ŠTÍCHA. </t>
    </r>
    <r>
      <rPr>
        <i/>
        <sz val="10"/>
        <color rgb="FF0A0A0A"/>
        <rFont val="Arial"/>
        <family val="2"/>
        <charset val="238"/>
      </rPr>
      <t>Slovník univerbizátů (zjednoslovněných názvů)</t>
    </r>
    <r>
      <rPr>
        <sz val="10"/>
        <color rgb="FF0A0A0A"/>
        <rFont val="Arial"/>
        <family val="2"/>
        <charset val="238"/>
      </rPr>
      <t>. 1. vyd. Praha: Academia, 2020. 753 s. Lingvistika. ISBN 978-80-200-3131-0.</t>
    </r>
  </si>
  <si>
    <r>
      <rPr>
        <u/>
        <sz val="10"/>
        <color rgb="FF0A0A0A"/>
        <rFont val="Arial"/>
        <family val="2"/>
        <charset val="238"/>
      </rPr>
      <t>NAVRÁTIL, Ondřej</t>
    </r>
    <r>
      <rPr>
        <sz val="10"/>
        <color rgb="FF0A0A0A"/>
        <rFont val="Arial"/>
        <family val="2"/>
        <charset val="238"/>
      </rPr>
      <t>. </t>
    </r>
    <r>
      <rPr>
        <i/>
        <sz val="10"/>
        <color rgb="FF0A0A0A"/>
        <rFont val="Arial"/>
        <family val="2"/>
        <charset val="238"/>
      </rPr>
      <t>Řečiště a vlna. České umění a environmentální problematika na počátku 21. století.</t>
    </r>
    <r>
      <rPr>
        <sz val="10"/>
        <color rgb="FF0A0A0A"/>
        <rFont val="Arial"/>
        <family val="2"/>
        <charset val="238"/>
      </rPr>
      <t> Brno: Masarykova univerzita, Dexon Art, 2020. 318 s. ISBN 978-80-210-9837-4.</t>
    </r>
  </si>
  <si>
    <r>
      <rPr>
        <u/>
        <sz val="10"/>
        <color rgb="FF0A0A0A"/>
        <rFont val="Arial"/>
        <family val="2"/>
        <charset val="238"/>
      </rPr>
      <t>VLČKOVÁ, Kateřina, Kateřina LOJDOVÁ, Josef LUKAS, Jan MAREŠ, Lucie ŠKARKOVÁ, Tomáš KOHOUTEK, Petr KVĚTON</t>
    </r>
    <r>
      <rPr>
        <sz val="10"/>
        <color rgb="FF0A0A0A"/>
        <rFont val="Arial"/>
        <family val="2"/>
        <charset val="238"/>
      </rPr>
      <t xml:space="preserve"> a Stanislav JEŽEK. </t>
    </r>
    <r>
      <rPr>
        <i/>
        <sz val="10"/>
        <color rgb="FF0A0A0A"/>
        <rFont val="Arial"/>
        <family val="2"/>
        <charset val="238"/>
      </rPr>
      <t>Řízení třídy: studenti učitelství a jejich provázející učitelé</t>
    </r>
    <r>
      <rPr>
        <sz val="10"/>
        <color rgb="FF0A0A0A"/>
        <rFont val="Arial"/>
        <family val="2"/>
        <charset val="238"/>
      </rPr>
      <t>. 1. vyd. Brno: Munipress, 2020. 278 s. Pedagogický výzkum, sv. 1. ISBN 978-80-210-9651-6. doi:10.5817/CZ.MUNI.M210-9652-2020.</t>
    </r>
  </si>
  <si>
    <r>
      <rPr>
        <u/>
        <sz val="10"/>
        <color rgb="FF0A0A0A"/>
        <rFont val="Arial"/>
        <family val="2"/>
        <charset val="238"/>
      </rPr>
      <t>KUČEROVÁ, Judita</t>
    </r>
    <r>
      <rPr>
        <sz val="10"/>
        <color rgb="FF0A0A0A"/>
        <rFont val="Arial"/>
        <family val="2"/>
        <charset val="238"/>
      </rPr>
      <t xml:space="preserve">, Hana BARTOŠOVÁ, Alena VESELÁ, </t>
    </r>
    <r>
      <rPr>
        <u/>
        <sz val="10"/>
        <color rgb="FF0A0A0A"/>
        <rFont val="Arial"/>
        <family val="2"/>
        <charset val="238"/>
      </rPr>
      <t>Marek SEDLÁČEK</t>
    </r>
    <r>
      <rPr>
        <sz val="10"/>
        <color rgb="FF0A0A0A"/>
        <rFont val="Arial"/>
        <family val="2"/>
        <charset val="238"/>
      </rPr>
      <t xml:space="preserve"> a Martin BEJČEK. </t>
    </r>
    <r>
      <rPr>
        <i/>
        <sz val="10"/>
        <color rgb="FF0A0A0A"/>
        <rFont val="Arial"/>
        <family val="2"/>
        <charset val="238"/>
      </rPr>
      <t>Proměny Brněnského varhanního festivalu</t>
    </r>
    <r>
      <rPr>
        <sz val="10"/>
        <color rgb="FF0A0A0A"/>
        <rFont val="Arial"/>
        <family val="2"/>
        <charset val="238"/>
      </rPr>
      <t>. 1. vyd. Brno: Klub moravských skladatelů a Masarykova univerzita, 2020. 106 s. ISBN 978-80-210-9639-4. doi:10.5817/CZ.MUNI.M210-9640-2020.</t>
    </r>
  </si>
  <si>
    <r>
      <rPr>
        <u/>
        <sz val="10"/>
        <color rgb="FF0A0A0A"/>
        <rFont val="Arial"/>
        <family val="2"/>
        <charset val="238"/>
      </rPr>
      <t>DONTCHEVA-NAVRÁTILOVÁ, Olga, Martin ADAM, Renata POVOLNÁ a Radek VOGEL</t>
    </r>
    <r>
      <rPr>
        <sz val="10"/>
        <color rgb="FF0A0A0A"/>
        <rFont val="Arial"/>
        <family val="2"/>
        <charset val="238"/>
      </rPr>
      <t>. </t>
    </r>
    <r>
      <rPr>
        <i/>
        <sz val="10"/>
        <color rgb="FF0A0A0A"/>
        <rFont val="Arial"/>
        <family val="2"/>
        <charset val="238"/>
      </rPr>
      <t>Persuasion in Specialised Discourses</t>
    </r>
    <r>
      <rPr>
        <sz val="10"/>
        <color rgb="FF0A0A0A"/>
        <rFont val="Arial"/>
        <family val="2"/>
        <charset val="238"/>
      </rPr>
      <t xml:space="preserve">. 1. vyd. London: </t>
    </r>
    <r>
      <rPr>
        <sz val="10"/>
        <color rgb="FF0070C0"/>
        <rFont val="Arial"/>
        <family val="2"/>
        <charset val="238"/>
      </rPr>
      <t>Palgrave Macmillan</t>
    </r>
    <r>
      <rPr>
        <sz val="10"/>
        <color rgb="FF0A0A0A"/>
        <rFont val="Arial"/>
        <family val="2"/>
        <charset val="238"/>
      </rPr>
      <t>, 2020. 354 s. Postdisciplinary Studies in Discourse. ISBN 978-3-030-58162-6. doi:10.1007/978-3-030-58163-3.</t>
    </r>
  </si>
  <si>
    <r>
      <rPr>
        <u/>
        <sz val="10"/>
        <color rgb="FF0A0A0A"/>
        <rFont val="Arial"/>
        <family val="2"/>
        <charset val="238"/>
      </rPr>
      <t>DURNOVÁ, Helena</t>
    </r>
    <r>
      <rPr>
        <sz val="10"/>
        <color rgb="FF0A0A0A"/>
        <rFont val="Arial"/>
        <family val="2"/>
        <charset val="238"/>
      </rPr>
      <t>, Jana MALÁ a Pavel ŠIŠMA. </t>
    </r>
    <r>
      <rPr>
        <i/>
        <sz val="10"/>
        <color rgb="FF0A0A0A"/>
        <rFont val="Arial"/>
        <family val="2"/>
        <charset val="238"/>
      </rPr>
      <t>Jacob Bernoulli: Umění odhadu (část čtvrtá, pojednávající o aplikaci předchozího učení v záležitostech občanských, mravních a ekonomických) [český překlad a komentáře]</t>
    </r>
    <r>
      <rPr>
        <sz val="10"/>
        <color rgb="FF0A0A0A"/>
        <rFont val="Arial"/>
        <family val="2"/>
        <charset val="238"/>
      </rPr>
      <t>. Praha - Brno: Togga - Masarykova univerzita, 2020. 133 s. Fontes scientiae, sv. 4. ISBN 978-80-210-9559-5.</t>
    </r>
  </si>
  <si>
    <r>
      <t xml:space="preserve">FRANEK, Juraj, Daniel ŠPELDA, </t>
    </r>
    <r>
      <rPr>
        <u/>
        <sz val="10"/>
        <color rgb="FF0A0A0A"/>
        <rFont val="Arial"/>
        <family val="2"/>
        <charset val="238"/>
      </rPr>
      <t>Jan NOVOTNÝ, Jindřiška SVOBODOVÁ a Helena DURNOVÁ</t>
    </r>
    <r>
      <rPr>
        <sz val="10"/>
        <color rgb="FF0A0A0A"/>
        <rFont val="Arial"/>
        <family val="2"/>
        <charset val="238"/>
      </rPr>
      <t>. </t>
    </r>
    <r>
      <rPr>
        <i/>
        <sz val="10"/>
        <color rgb="FF0A0A0A"/>
        <rFont val="Arial"/>
        <family val="2"/>
        <charset val="238"/>
      </rPr>
      <t>Isaac Newton : Matematické principy přírodní filozofie</t>
    </r>
    <r>
      <rPr>
        <sz val="10"/>
        <color rgb="FF0A0A0A"/>
        <rFont val="Arial"/>
        <family val="2"/>
        <charset val="238"/>
      </rPr>
      <t>. 1. vyd. Praha - Brno: Togga, 2020. 351 s. Fontes scientiae 1. ISBN 978-80-210-9558-8.</t>
    </r>
  </si>
  <si>
    <t>2 KFChO / 1 KMa</t>
  </si>
  <si>
    <r>
      <rPr>
        <u/>
        <sz val="10"/>
        <color rgb="FF0A0A0A"/>
        <rFont val="Arial"/>
        <family val="2"/>
        <charset val="238"/>
      </rPr>
      <t>JARKOVSKÁ, Lucie, Martina KAMPICHLER a Katarína SLEZÁKOVÁ</t>
    </r>
    <r>
      <rPr>
        <sz val="10"/>
        <color rgb="FF0A0A0A"/>
        <rFont val="Arial"/>
        <family val="2"/>
        <charset val="238"/>
      </rPr>
      <t>. </t>
    </r>
    <r>
      <rPr>
        <i/>
        <sz val="10"/>
        <color rgb="FF0A0A0A"/>
        <rFont val="Arial"/>
        <family val="2"/>
        <charset val="238"/>
      </rPr>
      <t>Diverzifikace předškolního vzdělávání v ČR</t>
    </r>
    <r>
      <rPr>
        <sz val="10"/>
        <color rgb="FF0A0A0A"/>
        <rFont val="Arial"/>
        <family val="2"/>
        <charset val="238"/>
      </rPr>
      <t>. Brno: MUNI Press, 2020. 90 s. ISBN 978-80-210-9624-0. doi:10.5817/CZ.MUNI.M210-9625-2020.</t>
    </r>
  </si>
  <si>
    <r>
      <rPr>
        <u/>
        <sz val="10"/>
        <color rgb="FF0A0A0A"/>
        <rFont val="Arial"/>
        <family val="2"/>
        <charset val="238"/>
      </rPr>
      <t>STEHLÍKOVÁ BABYRÁDOVÁ, Hana, Tereza MIKULOVÁ, Petra VICHROVÁ, Lucie HÁJKOVÁ</t>
    </r>
    <r>
      <rPr>
        <sz val="10"/>
        <color rgb="FF0A0A0A"/>
        <rFont val="Arial"/>
        <family val="2"/>
        <charset val="238"/>
      </rPr>
      <t>,</t>
    </r>
    <r>
      <rPr>
        <sz val="10"/>
        <color rgb="FFFF0000"/>
        <rFont val="Arial"/>
        <family val="2"/>
        <charset val="238"/>
      </rPr>
      <t xml:space="preserve"> Lorrie BLAIRE</t>
    </r>
    <r>
      <rPr>
        <sz val="10"/>
        <color rgb="FF0A0A0A"/>
        <rFont val="Arial"/>
        <family val="2"/>
        <charset val="238"/>
      </rPr>
      <t xml:space="preserve">, </t>
    </r>
    <r>
      <rPr>
        <u/>
        <sz val="10"/>
        <color rgb="FF0A0A0A"/>
        <rFont val="Arial"/>
        <family val="2"/>
        <charset val="238"/>
      </rPr>
      <t>Alena DRURY SOJKOVÁ</t>
    </r>
    <r>
      <rPr>
        <sz val="10"/>
        <color rgb="FF0A0A0A"/>
        <rFont val="Arial"/>
        <family val="2"/>
        <charset val="238"/>
      </rPr>
      <t xml:space="preserve">, </t>
    </r>
    <r>
      <rPr>
        <sz val="10"/>
        <color rgb="FFFF0000"/>
        <rFont val="Arial"/>
        <family val="2"/>
        <charset val="238"/>
      </rPr>
      <t>Hay KENNETH, Amélie LEMIEUX, Katherin PARAYRE, Anita SINNER</t>
    </r>
    <r>
      <rPr>
        <sz val="10"/>
        <color rgb="FF0A0A0A"/>
        <rFont val="Arial"/>
        <family val="2"/>
        <charset val="238"/>
      </rPr>
      <t xml:space="preserve">, </t>
    </r>
    <r>
      <rPr>
        <u/>
        <sz val="10"/>
        <color rgb="FF0A0A0A"/>
        <rFont val="Arial"/>
        <family val="2"/>
        <charset val="238"/>
      </rPr>
      <t>Jan SLAVÍK</t>
    </r>
    <r>
      <rPr>
        <sz val="10"/>
        <color rgb="FF0A0A0A"/>
        <rFont val="Arial"/>
        <family val="2"/>
        <charset val="238"/>
      </rPr>
      <t xml:space="preserve"> a </t>
    </r>
    <r>
      <rPr>
        <sz val="10"/>
        <color rgb="FFFF0000"/>
        <rFont val="Arial"/>
        <family val="2"/>
        <charset val="238"/>
      </rPr>
      <t>Ernst WAGNER</t>
    </r>
    <r>
      <rPr>
        <sz val="10"/>
        <color rgb="FF0A0A0A"/>
        <rFont val="Arial"/>
        <family val="2"/>
        <charset val="238"/>
      </rPr>
      <t>. </t>
    </r>
    <r>
      <rPr>
        <i/>
        <sz val="10"/>
        <color rgb="FF0A0A0A"/>
        <rFont val="Arial"/>
        <family val="2"/>
        <charset val="238"/>
      </rPr>
      <t>Connection – Contact – Community (permanent on-line in Education of Art)</t>
    </r>
    <r>
      <rPr>
        <sz val="10"/>
        <color rgb="FF0A0A0A"/>
        <rFont val="Arial"/>
        <family val="2"/>
        <charset val="238"/>
      </rPr>
      <t>. první. Praha: Vydavatelství MU, nakladatelství Dokořán, 2020. 239 s. ISBN 978-80-210-9661-5.</t>
    </r>
  </si>
  <si>
    <t>EID: 2-s2.0-85114980381</t>
  </si>
  <si>
    <r>
      <t xml:space="preserve">ŠPELDA, Daniel, Dagmar PICHOVÁ a </t>
    </r>
    <r>
      <rPr>
        <u/>
        <sz val="10"/>
        <color rgb="FF0A0A0A"/>
        <rFont val="Arial"/>
        <family val="2"/>
        <charset val="238"/>
      </rPr>
      <t>Jindřiška SVOBODOVÁ</t>
    </r>
    <r>
      <rPr>
        <sz val="10"/>
        <color rgb="FF0A0A0A"/>
        <rFont val="Arial"/>
        <family val="2"/>
        <charset val="238"/>
      </rPr>
      <t>. </t>
    </r>
    <r>
      <rPr>
        <i/>
        <sz val="10"/>
        <color rgb="FF0A0A0A"/>
        <rFont val="Arial"/>
        <family val="2"/>
        <charset val="238"/>
      </rPr>
      <t>Bernard de Fontenelle: Rozhovory o mnohosti světů</t>
    </r>
    <r>
      <rPr>
        <sz val="10"/>
        <color rgb="FF0A0A0A"/>
        <rFont val="Arial"/>
        <family val="2"/>
        <charset val="238"/>
      </rPr>
      <t>. 1. vyd. Praha - Brno: Togga s. r. o., 2020. 156 s. Fontes scientiae 5. ISBN 978-80-210-9539-7.</t>
    </r>
  </si>
  <si>
    <r>
      <rPr>
        <u/>
        <sz val="10"/>
        <color rgb="FF0A0A0A"/>
        <rFont val="Arial"/>
        <family val="2"/>
        <charset val="238"/>
      </rPr>
      <t>HORÁČEK, Radek</t>
    </r>
    <r>
      <rPr>
        <sz val="10"/>
        <color rgb="FF0A0A0A"/>
        <rFont val="Arial"/>
        <family val="2"/>
        <charset val="238"/>
      </rPr>
      <t xml:space="preserve">, Jaroslav HAMŽA, Martina MRÁZOVÁ, </t>
    </r>
    <r>
      <rPr>
        <u/>
        <sz val="10"/>
        <color rgb="FF0A0A0A"/>
        <rFont val="Arial"/>
        <family val="2"/>
        <charset val="238"/>
      </rPr>
      <t>Olga BÚCIOVÁ</t>
    </r>
    <r>
      <rPr>
        <sz val="10"/>
        <color rgb="FF0A0A0A"/>
        <rFont val="Arial"/>
        <family val="2"/>
        <charset val="238"/>
      </rPr>
      <t>, Petra LEXOVÁ a Zbyněk FIŠER. </t>
    </r>
    <r>
      <rPr>
        <i/>
        <sz val="10"/>
        <color rgb="FF0A0A0A"/>
        <rFont val="Arial"/>
        <family val="2"/>
        <charset val="238"/>
      </rPr>
      <t>Sochařské Brno 1989-2019 / Sculpture in Brno 1989-2019</t>
    </r>
    <r>
      <rPr>
        <sz val="10"/>
        <color rgb="FF0A0A0A"/>
        <rFont val="Arial"/>
        <family val="2"/>
        <charset val="238"/>
      </rPr>
      <t>. 2. vyd. Brno: Masarykova univerzita, CooperARTive, z.s., 2021. 287 s. ISBN 978-80-210-9866-4.</t>
    </r>
  </si>
  <si>
    <r>
      <rPr>
        <u/>
        <sz val="10"/>
        <color rgb="FF0A0A0A"/>
        <rFont val="Arial"/>
        <family val="2"/>
        <charset val="238"/>
      </rPr>
      <t>FRANCOVÁ, Jana</t>
    </r>
    <r>
      <rPr>
        <sz val="10"/>
        <color rgb="FF0A0A0A"/>
        <rFont val="Arial"/>
        <family val="2"/>
        <charset val="238"/>
      </rPr>
      <t>. </t>
    </r>
    <r>
      <rPr>
        <i/>
        <sz val="10"/>
        <color rgb="FF0A0A0A"/>
        <rFont val="Arial"/>
        <family val="2"/>
        <charset val="238"/>
      </rPr>
      <t>Navigátor Úvod do umění nových médií</t>
    </r>
    <r>
      <rPr>
        <sz val="10"/>
        <color rgb="FF0A0A0A"/>
        <rFont val="Arial"/>
        <family val="2"/>
        <charset val="238"/>
      </rPr>
      <t>. Brno: muni PRESS, 2021. 263 s. ISBN 978-80-210-9887-9.</t>
    </r>
  </si>
  <si>
    <r>
      <t xml:space="preserve">ŠUMNÍKOVÁ, Pavlína a </t>
    </r>
    <r>
      <rPr>
        <u/>
        <sz val="10"/>
        <color rgb="FF0A0A0A"/>
        <rFont val="Arial"/>
        <family val="2"/>
        <charset val="238"/>
      </rPr>
      <t>Petr KOPEČNÝ</t>
    </r>
    <r>
      <rPr>
        <sz val="10"/>
        <color rgb="FF0A0A0A"/>
        <rFont val="Arial"/>
        <family val="2"/>
        <charset val="238"/>
      </rPr>
      <t>. </t>
    </r>
    <r>
      <rPr>
        <i/>
        <sz val="10"/>
        <color rgb="FF0A0A0A"/>
        <rFont val="Arial"/>
        <family val="2"/>
        <charset val="238"/>
      </rPr>
      <t>Komunikační schopnost u osob se zrakovým postižením</t>
    </r>
    <r>
      <rPr>
        <sz val="10"/>
        <color rgb="FF0A0A0A"/>
        <rFont val="Arial"/>
        <family val="2"/>
        <charset val="238"/>
      </rPr>
      <t>. 1. vydání. Praha: Univerzita Karlova - Pedagogická fakulta. Nakladatelství Karolinum, 2021. 96 s. ISBN 978-80-7603-243-9.</t>
    </r>
  </si>
  <si>
    <r>
      <rPr>
        <u/>
        <sz val="10"/>
        <color rgb="FF0A0A0A"/>
        <rFont val="Arial"/>
        <family val="2"/>
        <charset val="238"/>
      </rPr>
      <t>KISSOVÁ, Lenka</t>
    </r>
    <r>
      <rPr>
        <sz val="10"/>
        <color rgb="FF0A0A0A"/>
        <rFont val="Arial"/>
        <family val="2"/>
        <charset val="238"/>
      </rPr>
      <t>. </t>
    </r>
    <r>
      <rPr>
        <i/>
        <sz val="10"/>
        <color rgb="FF0A0A0A"/>
        <rFont val="Arial"/>
        <family val="2"/>
        <charset val="238"/>
      </rPr>
      <t>Framing Welfare Recipients in Political Discourse : Political Farming through Material Need Assistance</t>
    </r>
    <r>
      <rPr>
        <sz val="10"/>
        <color rgb="FF0A0A0A"/>
        <rFont val="Arial"/>
        <family val="2"/>
        <charset val="238"/>
      </rPr>
      <t xml:space="preserve">. Cham, Switzerland: </t>
    </r>
    <r>
      <rPr>
        <sz val="10"/>
        <color rgb="FF0070C0"/>
        <rFont val="Arial"/>
        <family val="2"/>
        <charset val="238"/>
      </rPr>
      <t>Palgrave Macmillan</t>
    </r>
    <r>
      <rPr>
        <sz val="10"/>
        <color rgb="FF0A0A0A"/>
        <rFont val="Arial"/>
        <family val="2"/>
        <charset val="238"/>
      </rPr>
      <t>, 2021. 209 s. ISBN 978-3-030-63578-7. doi:10.1007/978-3-030-63579-4.</t>
    </r>
  </si>
  <si>
    <r>
      <t xml:space="preserve">JIRÁSEK, Ivo, </t>
    </r>
    <r>
      <rPr>
        <u/>
        <sz val="10"/>
        <color rgb="FF0A0A0A"/>
        <rFont val="Arial"/>
        <family val="2"/>
        <charset val="238"/>
      </rPr>
      <t>Jiří NĚMEC</t>
    </r>
    <r>
      <rPr>
        <sz val="10"/>
        <color rgb="FF0A0A0A"/>
        <rFont val="Arial"/>
        <family val="2"/>
        <charset val="238"/>
      </rPr>
      <t xml:space="preserve"> a Richard MACKŮ. </t>
    </r>
    <r>
      <rPr>
        <i/>
        <sz val="10"/>
        <color rgb="FF0A0A0A"/>
        <rFont val="Arial"/>
        <family val="2"/>
        <charset val="238"/>
      </rPr>
      <t>Foglar v nás : záhada hlav a lomu</t>
    </r>
    <r>
      <rPr>
        <sz val="10"/>
        <color rgb="FF0A0A0A"/>
        <rFont val="Arial"/>
        <family val="2"/>
        <charset val="238"/>
      </rPr>
      <t>. první. Brno: Masarykova univerzita - MUNIPRESS, 2021. 183 s. ISBN 978-80-210-8634-0.</t>
    </r>
  </si>
  <si>
    <r>
      <t xml:space="preserve">BALHAROVÁ, Kamila, Jakub BALHAR a </t>
    </r>
    <r>
      <rPr>
        <u/>
        <sz val="10"/>
        <color rgb="FF0A0A0A"/>
        <rFont val="Arial"/>
        <family val="2"/>
        <charset val="238"/>
      </rPr>
      <t>Věra VOJTOVÁ</t>
    </r>
    <r>
      <rPr>
        <sz val="10"/>
        <color rgb="FF0A0A0A"/>
        <rFont val="Arial"/>
        <family val="2"/>
        <charset val="238"/>
      </rPr>
      <t>. </t>
    </r>
    <r>
      <rPr>
        <i/>
        <sz val="10"/>
        <color rgb="FF0A0A0A"/>
        <rFont val="Arial"/>
        <family val="2"/>
        <charset val="238"/>
      </rPr>
      <t>Dyslexia and Accessibility in the Modern Era: Emerging Research and Opportunities.</t>
    </r>
    <r>
      <rPr>
        <sz val="10"/>
        <color rgb="FF0A0A0A"/>
        <rFont val="Arial"/>
        <family val="2"/>
        <charset val="238"/>
      </rPr>
      <t> 1. vydání. Hersshey, Spojené státy: IGI Global, 2021. 279 s. Advances-human-social-aspects-technology. ISBN 978-1-7998-4267-5. doi:10.4018/978-1-7998-4267-5.</t>
    </r>
  </si>
  <si>
    <t>Kontrolní součet:</t>
  </si>
  <si>
    <t>Shrnutí získaných bodů za B dle pracovišť:</t>
  </si>
  <si>
    <t>evidence v databázi</t>
  </si>
  <si>
    <r>
      <rPr>
        <u/>
        <sz val="10"/>
        <color rgb="FF0A0A0A"/>
        <rFont val="Arial"/>
        <family val="2"/>
        <charset val="238"/>
      </rPr>
      <t>KUDRJAVCEVA MALENOVÁ, Eva.</t>
    </r>
    <r>
      <rPr>
        <sz val="10"/>
        <color rgb="FF0A0A0A"/>
        <rFont val="Arial"/>
        <family val="2"/>
        <charset val="238"/>
      </rPr>
      <t xml:space="preserve"> Cennosti v tvorčestve G. Cyferova v vosprijatii dětej i vzroslych. In prof. PhDr. Josef Dohnal, CSc. Revitalizace hodnot: umění a literatura IV. Vydání první. Brno: Tribun EU, 2019. s. 343-351. ISBN 978-80-263-1476-9.</t>
    </r>
  </si>
  <si>
    <r>
      <rPr>
        <u/>
        <sz val="10"/>
        <color rgb="FF0A0A0A"/>
        <rFont val="Arial"/>
        <family val="2"/>
        <charset val="238"/>
      </rPr>
      <t>ČERNÁ, Monika</t>
    </r>
    <r>
      <rPr>
        <sz val="10"/>
        <color rgb="FF0A0A0A"/>
        <rFont val="Arial"/>
        <family val="2"/>
        <charset val="238"/>
      </rPr>
      <t xml:space="preserve">. Conclusion: Lessons Learnt from Research-based Approaches. In Janík Tomáš, Inger Maria Dalehefte, Stefan Zehetmeier. Supporting Teachers: Improving Instruction. Münster: </t>
    </r>
    <r>
      <rPr>
        <sz val="10"/>
        <color rgb="FF0070C0"/>
        <rFont val="Arial"/>
        <family val="2"/>
        <charset val="238"/>
      </rPr>
      <t>Waxmann</t>
    </r>
    <r>
      <rPr>
        <sz val="10"/>
        <color rgb="FF0A0A0A"/>
        <rFont val="Arial"/>
        <family val="2"/>
        <charset val="238"/>
      </rPr>
      <t>, 2019. s. 171-178. ISBN 978-3-8309-4029-6.</t>
    </r>
  </si>
  <si>
    <r>
      <rPr>
        <u/>
        <sz val="10"/>
        <color rgb="FF0A0A0A"/>
        <rFont val="Arial"/>
        <family val="2"/>
        <charset val="238"/>
      </rPr>
      <t>ŠTĚRBA, Radim</t>
    </r>
    <r>
      <rPr>
        <sz val="10"/>
        <color rgb="FF0A0A0A"/>
        <rFont val="Arial"/>
        <family val="2"/>
        <charset val="238"/>
      </rPr>
      <t>. Current Trends in Primary and Secondary Education Policy. In Tungul Lucie. Economics, Politics and Europe : The Czech Centre-Right’s Solutions to the Political Challenges of 2020. Přerov: Jutty, Přerov, 2019. s. 55-63. ISBN 978-80-88350-05-7.</t>
    </r>
  </si>
  <si>
    <r>
      <rPr>
        <u/>
        <sz val="10"/>
        <color rgb="FF0A0A0A"/>
        <rFont val="Arial"/>
        <family val="2"/>
        <charset val="238"/>
      </rPr>
      <t>LUKAS, Josef</t>
    </r>
    <r>
      <rPr>
        <sz val="10"/>
        <color rgb="FF0A0A0A"/>
        <rFont val="Arial"/>
        <family val="2"/>
        <charset val="238"/>
      </rPr>
      <t>. Člověk a politika. In Výrost, J., Slaměník, I.,&amp; E. Solárová. Sociální psychologie: teorie, metody, aplikace. 1. vyd. Praha: Grada, 2019. s. 535-545. ISBN 978-80-247-5775-9.</t>
    </r>
  </si>
  <si>
    <r>
      <rPr>
        <u/>
        <sz val="10"/>
        <color rgb="FF0A0A0A"/>
        <rFont val="Arial"/>
        <family val="2"/>
        <charset val="238"/>
      </rPr>
      <t>KUDRJAVCEVA MALENOVÁ, Eva</t>
    </r>
    <r>
      <rPr>
        <sz val="10"/>
        <color rgb="FF0A0A0A"/>
        <rFont val="Arial"/>
        <family val="2"/>
        <charset val="238"/>
      </rPr>
      <t>. "Doktor Dulittl", "Doktor Ajbolit" i "Doktor Bolito". In Lenka Rozboudová, Elena Vasilyeva a kol. Volšebnyj svet dětskoj literatury. Dětskaja literatura v kontěxtě mirovoj kultury i obučenija RKI (Kouzelný svět dětské literatury. Dětská literatura v kontextu světové kultury a výuky ruštiny jako cizího jazyka). Praha: Karolinum, 2019. s. 269-285. ISBN 978-80-7603-088-6.</t>
    </r>
  </si>
  <si>
    <r>
      <t xml:space="preserve">ČERNÁ, Eliška a </t>
    </r>
    <r>
      <rPr>
        <u/>
        <sz val="10"/>
        <color rgb="FF0A0A0A"/>
        <rFont val="Arial"/>
        <family val="2"/>
        <charset val="238"/>
      </rPr>
      <t>Lenka POLÁNKOVÁ</t>
    </r>
    <r>
      <rPr>
        <sz val="10"/>
        <color rgb="FF0A0A0A"/>
        <rFont val="Arial"/>
        <family val="2"/>
        <charset val="238"/>
      </rPr>
      <t>. Empowering community: Theatre of the Oppressed as a Tool of Homeless People´s Emancipation. In Mariusz Granosik, Anita Gulczyńska, Malgorzata Kostrzynska, Brian Littlechild. Participatory social work: research, practice, education. 1. vyd. Lodz-Krakow: Lodz University Press and Jagiellonian University Press, 2019. s. 85-100. Sociální pedagogika 1. ISBN 978-83-233-4599-2.</t>
    </r>
  </si>
  <si>
    <r>
      <rPr>
        <u/>
        <sz val="10"/>
        <color rgb="FF0A0A0A"/>
        <rFont val="Arial"/>
        <family val="2"/>
        <charset val="238"/>
      </rPr>
      <t>ZERZOVÁ, Jana</t>
    </r>
    <r>
      <rPr>
        <sz val="10"/>
        <color rgb="FF0A0A0A"/>
        <rFont val="Arial"/>
        <family val="2"/>
        <charset val="238"/>
      </rPr>
      <t>. Intercultural Development Inventory®, version 3 – osobní plán rozvoje interkulturní kompetence. In Kubíková Kateřina, Pešková Michaela. Rozvíjení interkulturní komunikační kompetence ve výuce cizích jazyků 3. Plzeň: Západočeská univerzita v Plzni, 2019. s. 27-35. sv. 3. ISBN 978-80-261-0932-7.</t>
    </r>
  </si>
  <si>
    <r>
      <rPr>
        <u/>
        <sz val="10"/>
        <color rgb="FF0A0A0A"/>
        <rFont val="Arial"/>
        <family val="2"/>
        <charset val="238"/>
      </rPr>
      <t>JANÍK, Tomáš</t>
    </r>
    <r>
      <rPr>
        <sz val="10"/>
        <color rgb="FF0A0A0A"/>
        <rFont val="Arial"/>
        <family val="2"/>
        <charset val="238"/>
      </rPr>
      <t xml:space="preserve">, </t>
    </r>
    <r>
      <rPr>
        <sz val="10"/>
        <color rgb="FFFF0000"/>
        <rFont val="Arial"/>
        <family val="2"/>
        <charset val="238"/>
      </rPr>
      <t>Inger Marie DALEHEFTE a Stefan ZEHETMEIER</t>
    </r>
    <r>
      <rPr>
        <sz val="10"/>
        <color rgb="FF0A0A0A"/>
        <rFont val="Arial"/>
        <family val="2"/>
        <charset val="238"/>
      </rPr>
      <t xml:space="preserve">. Introduction: On Research-based Teacher Education. In Janík, T., Dalehefte, I. M., &amp; Zehetmeier, S. et al. Supporting Teachers: Improving Instruction. Münster: </t>
    </r>
    <r>
      <rPr>
        <sz val="10"/>
        <color rgb="FF0070C0"/>
        <rFont val="Arial"/>
        <family val="2"/>
        <charset val="238"/>
      </rPr>
      <t>Waxmann</t>
    </r>
    <r>
      <rPr>
        <sz val="10"/>
        <color rgb="FF0A0A0A"/>
        <rFont val="Arial"/>
        <family val="2"/>
        <charset val="238"/>
      </rPr>
      <t>, 2019. s. 7-16. ISBN 978-3-8309-4029-6. </t>
    </r>
  </si>
  <si>
    <r>
      <rPr>
        <u/>
        <sz val="10"/>
        <color rgb="FF0A0A0A"/>
        <rFont val="Arial"/>
        <family val="2"/>
        <charset val="238"/>
      </rPr>
      <t>KALETA, Petr</t>
    </r>
    <r>
      <rPr>
        <sz val="10"/>
        <color rgb="FF0A0A0A"/>
        <rFont val="Arial"/>
        <family val="2"/>
        <charset val="238"/>
      </rPr>
      <t>. Karaimi – ich działalność polityczna i społeczna w czasie rewolucji oraz rosyjskiej wojny domowej. In Łukasz Adamski, Bartłomiej Gajos. Kręgi rewolucji. Rok 1917 w Rosji. Konsekwencje wewnętrzne i międzynarodowe. 1. vyd. Warszawa: Centrum Polsko-Rosyjskiego Dialogu i Porozumienia, 2019. s. 105-119. ISBN 978-83-64486-72-2.</t>
    </r>
  </si>
  <si>
    <r>
      <rPr>
        <u/>
        <sz val="10"/>
        <color rgb="FF0A0A0A"/>
        <rFont val="Arial"/>
        <family val="2"/>
        <charset val="238"/>
      </rPr>
      <t>KROČA, David</t>
    </r>
    <r>
      <rPr>
        <sz val="10"/>
        <color rgb="FF0A0A0A"/>
        <rFont val="Arial"/>
        <family val="2"/>
        <charset val="238"/>
      </rPr>
      <t>. Knižní publikování dramatického textu jako znak literárnosti. In Aleš Merenus, Iva Mikulová, Jitka Šotkovská. Text a divadlo. 1. vyd. Praha: Nakladatelství Academia, 2019. s. 248-257. Edice Theatrologica, svazek první. ISBN 978-80-200-3108-2.</t>
    </r>
  </si>
  <si>
    <r>
      <rPr>
        <sz val="10"/>
        <color rgb="FFFF0000"/>
        <rFont val="Arial"/>
        <family val="2"/>
        <charset val="238"/>
      </rPr>
      <t>VETTER, Eva</t>
    </r>
    <r>
      <rPr>
        <sz val="10"/>
        <color rgb="FF0A0A0A"/>
        <rFont val="Arial"/>
        <family val="2"/>
        <charset val="238"/>
      </rPr>
      <t xml:space="preserve"> a </t>
    </r>
    <r>
      <rPr>
        <u/>
        <sz val="10"/>
        <color rgb="FF0A0A0A"/>
        <rFont val="Arial"/>
        <family val="2"/>
        <charset val="238"/>
      </rPr>
      <t>Miroslav JANÍK</t>
    </r>
    <r>
      <rPr>
        <sz val="10"/>
        <color rgb="FF0A0A0A"/>
        <rFont val="Arial"/>
        <family val="2"/>
        <charset val="238"/>
      </rPr>
      <t>. Menschenrechte versus Effizienz? - Spannungsfelder der Schulsprachenpolitik. In Philip Herdina, Elisabeth Allgäuer-Hackel, Emse Malzer Papp. Mehrsprachensensible? Monilinguale Sprachenpolitik trifft auf mehrsprachige Praxis/Multilingual sensibility? - Monolingual policies meet multilingual practice. 1. vydání. Innsbruck: Innsbruck university press, 2019. s. 125-138. Edited volume series. ISBN 978-3-903187-55-9.</t>
    </r>
  </si>
  <si>
    <r>
      <rPr>
        <u/>
        <sz val="10"/>
        <color rgb="FF0A0A0A"/>
        <rFont val="Arial"/>
        <family val="2"/>
        <charset val="238"/>
      </rPr>
      <t>KORYČÁNKOVÁ, Simona</t>
    </r>
    <r>
      <rPr>
        <sz val="10"/>
        <color rgb="FF0A0A0A"/>
        <rFont val="Arial"/>
        <family val="2"/>
        <charset val="238"/>
      </rPr>
      <t>. Mesto aksiologičeskoj kategorii Vsejedinstva v russkoj literaturnoj kritike konca XIX veka. In Josef Dohnal. REVITALIZACE HODNOT: UMĚNÍ A LITERATURA IV. 1. vyd. Brno: Tribun EU, 2019. s. 479-489. ISBN 978-80-263-1476-9.</t>
    </r>
  </si>
  <si>
    <r>
      <rPr>
        <u/>
        <sz val="10"/>
        <color rgb="FF0A0A0A"/>
        <rFont val="Arial"/>
        <family val="2"/>
        <charset val="238"/>
      </rPr>
      <t>HORÁČEK, Radek</t>
    </r>
    <r>
      <rPr>
        <sz val="10"/>
        <color rgb="FF0A0A0A"/>
        <rFont val="Arial"/>
        <family val="2"/>
        <charset val="238"/>
      </rPr>
      <t>. Mezigenerační aura a brněnská zastavení Adrieny Šimotové. In Pavel Brunclík. Adriena Šimotová 2016/1. Soubor studií. 1. vyd. Praha: Nadační fond Adrieny Šimotové a Jiřího Johna, 2019. s. 203-224. ISBN 978-80-270-6227-0.</t>
    </r>
  </si>
  <si>
    <r>
      <rPr>
        <u/>
        <sz val="10"/>
        <color rgb="FF0A0A0A"/>
        <rFont val="Arial"/>
        <family val="2"/>
        <charset val="238"/>
      </rPr>
      <t>ČERNÝ, Michal</t>
    </r>
    <r>
      <rPr>
        <sz val="10"/>
        <color rgb="FF0A0A0A"/>
        <rFont val="Arial"/>
        <family val="2"/>
        <charset val="238"/>
      </rPr>
      <t>. Moravské knihovny na počátku dvacátého století : sociální, pedagogické a kulturněpolitické souvislosti. In Slabotínský, Radek. Morava a Slezsko v hospodářských a sociálních souvislostech v I. polovině 20. století. 1. vyd. Brno (Česká republika): Technické muzeum, 2019. s. 92-103. Acta musei technici brunensis. ISBN 978-80-87896-76-1.</t>
    </r>
  </si>
  <si>
    <r>
      <rPr>
        <u/>
        <sz val="10"/>
        <color rgb="FF0A0A0A"/>
        <rFont val="Arial"/>
        <family val="2"/>
        <charset val="238"/>
      </rPr>
      <t>VACULÍK, Jaroslav</t>
    </r>
    <r>
      <rPr>
        <sz val="10"/>
        <color rgb="FF0A0A0A"/>
        <rFont val="Arial"/>
        <family val="2"/>
        <charset val="238"/>
      </rPr>
      <t>. Przewodniczący Związku Stowarzyszeń Czechosłowackich w Rosji Czech Wołyński Wacław Vondrák (1916–1917). In Techmańska Barbara, Skotnicka-Palka Małgorzata. (Nie)zależne państwo, społeczeństwo (Nie)zależna kultura i edukacja. 1. vyd. Kraków: Wydawnictwo Avalon, 2019. s. 9-12. první. ISBN 978-83-7730-414-3.</t>
    </r>
  </si>
  <si>
    <r>
      <rPr>
        <u/>
        <sz val="10"/>
        <color rgb="FF0A0A0A"/>
        <rFont val="Arial"/>
        <family val="2"/>
        <charset val="238"/>
      </rPr>
      <t>ČAPKA, František</t>
    </r>
    <r>
      <rPr>
        <sz val="10"/>
        <color rgb="FF0A0A0A"/>
        <rFont val="Arial"/>
        <family val="2"/>
        <charset val="238"/>
      </rPr>
      <t>. Realizace sociální otázky v prvním desetiletí Československé republiky s přispěním odborů (1918-1928). In Radek Slabotínský. Morava a Slezsko v hospodářských a sociálních souvislostech v 1. polovině 20. století. první. Brno: Technické muzeum v Brně, 2019. s. 78-84. Acta Musei Technici Brunensis, sv. 17. ISBN 978-80-87896-76-1.</t>
    </r>
  </si>
  <si>
    <r>
      <rPr>
        <u/>
        <sz val="10"/>
        <color rgb="FF0A0A0A"/>
        <rFont val="Arial"/>
        <family val="2"/>
        <charset val="238"/>
      </rPr>
      <t>SCHEJBALOVÁ, Adéla a Jana ZERZOVÁ</t>
    </r>
    <r>
      <rPr>
        <sz val="10"/>
        <color rgb="FF0A0A0A"/>
        <rFont val="Arial"/>
        <family val="2"/>
        <charset val="238"/>
      </rPr>
      <t>. Rozvoj interkulturní komunikační kompetence v hodinách anglického jazyka na 1. stupni ZŠ v Praze. In Kubíková Kateřina, Pešková Michaela. Rozvíjení interkulturní komunikační kompetence ve výuce cizích jazyků 3. Plzeň: Západočeská univerzita v Plzni, 2019. s. 36-44. sv. 3. ISBN 978-80-261-0932-7.</t>
    </r>
  </si>
  <si>
    <r>
      <rPr>
        <u/>
        <sz val="10"/>
        <color rgb="FF0A0A0A"/>
        <rFont val="Arial"/>
        <family val="2"/>
        <charset val="238"/>
      </rPr>
      <t>JANÍK, Tomáš a Eva MINAŘÍKOVÁ</t>
    </r>
    <r>
      <rPr>
        <sz val="10"/>
        <color rgb="FF0A0A0A"/>
        <rFont val="Arial"/>
        <family val="2"/>
        <charset val="238"/>
      </rPr>
      <t xml:space="preserve">. School in the Czech Republic. In M. Harring, C. Rohlfs &amp; M. Gläser-Zikuda (Eds.),. Handbuch Schulpädagogik. 1. vyd. Münster: </t>
    </r>
    <r>
      <rPr>
        <sz val="10"/>
        <color rgb="FF0070C0"/>
        <rFont val="Arial"/>
        <family val="2"/>
        <charset val="238"/>
      </rPr>
      <t>Waxmann</t>
    </r>
    <r>
      <rPr>
        <sz val="10"/>
        <color rgb="FF0A0A0A"/>
        <rFont val="Arial"/>
        <family val="2"/>
        <charset val="238"/>
      </rPr>
      <t>, 2019. s. 261-270. UTB. ISBN 978-3-8252-8698-9.</t>
    </r>
  </si>
  <si>
    <r>
      <rPr>
        <sz val="10"/>
        <color rgb="FFFF0000"/>
        <rFont val="Arial"/>
        <family val="2"/>
        <charset val="238"/>
      </rPr>
      <t>SCHWARZL, Lena, Eva VETTER</t>
    </r>
    <r>
      <rPr>
        <sz val="10"/>
        <color rgb="FF0A0A0A"/>
        <rFont val="Arial"/>
        <family val="2"/>
        <charset val="238"/>
      </rPr>
      <t xml:space="preserve"> a </t>
    </r>
    <r>
      <rPr>
        <u/>
        <sz val="10"/>
        <color rgb="FF0A0A0A"/>
        <rFont val="Arial"/>
        <family val="2"/>
        <charset val="238"/>
      </rPr>
      <t>Miroslav JANÍK</t>
    </r>
    <r>
      <rPr>
        <sz val="10"/>
        <color rgb="FF0A0A0A"/>
        <rFont val="Arial"/>
        <family val="2"/>
        <charset val="238"/>
      </rPr>
      <t xml:space="preserve">. Schools as Linguistic Space: Multilingual Realities at Schools in Vienna and Brno. In Achilleas Kostoulas. Challenging Boundaries in Language Education. 1. vydání. Cham (Switzerland): </t>
    </r>
    <r>
      <rPr>
        <sz val="10"/>
        <color rgb="FF0070C0"/>
        <rFont val="Arial"/>
        <family val="2"/>
        <charset val="238"/>
      </rPr>
      <t>Springer</t>
    </r>
    <r>
      <rPr>
        <sz val="10"/>
        <color rgb="FF0A0A0A"/>
        <rFont val="Arial"/>
        <family val="2"/>
        <charset val="238"/>
      </rPr>
      <t>, 2019. s. 211-228. Second Language Learning and Teaching. ISBN 978-3-030-17056-1. doi:10.1007/978-3-030-17057-8_13.</t>
    </r>
  </si>
  <si>
    <t>EID: 2-s2.0-85067101736</t>
  </si>
  <si>
    <r>
      <rPr>
        <u/>
        <sz val="10"/>
        <color rgb="FF0A0A0A"/>
        <rFont val="Arial"/>
        <family val="2"/>
        <charset val="238"/>
      </rPr>
      <t>VACULÍK, Jaroslav</t>
    </r>
    <r>
      <rPr>
        <sz val="10"/>
        <color rgb="FF0A0A0A"/>
        <rFont val="Arial"/>
        <family val="2"/>
        <charset val="238"/>
      </rPr>
      <t>. Svaz československých spolků na Rusi. In Schelle Karel, Tauchen Jaromír. Encyklopedie českých právních dějin XVII. svazek. 1. vyd. Plzeň; Ostrava: Vydavatelství a nakladatelství Aleš Čeněk, s.r.o. v koedici s Key Publishing, 2019. s. 26-28. první. ISBN 978-80-7380-769-6.</t>
    </r>
  </si>
  <si>
    <r>
      <rPr>
        <u/>
        <sz val="10"/>
        <color rgb="FF0A0A0A"/>
        <rFont val="Arial"/>
        <family val="2"/>
        <charset val="238"/>
      </rPr>
      <t>KALETA, Petr</t>
    </r>
    <r>
      <rPr>
        <sz val="10"/>
        <color rgb="FF0A0A0A"/>
        <rFont val="Arial"/>
        <family val="2"/>
        <charset val="238"/>
      </rPr>
      <t xml:space="preserve">. The Karaims – Political and social activities during the Russian Revolution and civil war. In Łukasz Adamski, Bartłomiej Gajos. Circles of the Russian Revolution. Internal and International conseuences of the Year 1917 in Russia. 1. vyd. London and New York: </t>
    </r>
    <r>
      <rPr>
        <sz val="10"/>
        <color rgb="FF0070C0"/>
        <rFont val="Arial"/>
        <family val="2"/>
        <charset val="238"/>
      </rPr>
      <t>Routledge, Taylor &amp; Francis Group</t>
    </r>
    <r>
      <rPr>
        <sz val="10"/>
        <color rgb="FF0A0A0A"/>
        <rFont val="Arial"/>
        <family val="2"/>
        <charset val="238"/>
      </rPr>
      <t>, 2019. s. 82-93. ISBN 978-1-138-38512-2.</t>
    </r>
  </si>
  <si>
    <r>
      <rPr>
        <u/>
        <sz val="10"/>
        <color rgb="FF0A0A0A"/>
        <rFont val="Arial"/>
        <family val="2"/>
        <charset val="238"/>
      </rPr>
      <t>MINAŘÍKOVÁ, Eva, Michaela PÍŠOVÁ a Miroslav JANÍK</t>
    </r>
    <r>
      <rPr>
        <sz val="10"/>
        <color rgb="FF0A0A0A"/>
        <rFont val="Arial"/>
        <family val="2"/>
        <charset val="238"/>
      </rPr>
      <t xml:space="preserve">. Videoclubs as a Form of Professional Development: The Research-based Benefits and the Experience-based Pitfalls. In Tomáš Janík, Inger Marie Dalehefte, Stefan Zehetmeier. Supporting Teachers: Improving Instruction. 1. vydání. Münster (DE): </t>
    </r>
    <r>
      <rPr>
        <sz val="10"/>
        <color rgb="FF0070C0"/>
        <rFont val="Arial"/>
        <family val="2"/>
        <charset val="238"/>
      </rPr>
      <t>Waxmann</t>
    </r>
    <r>
      <rPr>
        <sz val="10"/>
        <color rgb="FF0A0A0A"/>
        <rFont val="Arial"/>
        <family val="2"/>
        <charset val="238"/>
      </rPr>
      <t>, 2019. s. 153-170. ISBN 978-3-8309-4029-6.</t>
    </r>
  </si>
  <si>
    <r>
      <rPr>
        <u/>
        <sz val="10"/>
        <color rgb="FF0A0A0A"/>
        <rFont val="Arial"/>
        <family val="2"/>
        <charset val="238"/>
      </rPr>
      <t>VACULÍK, Jaroslav</t>
    </r>
    <r>
      <rPr>
        <sz val="10"/>
        <color rgb="FF0A0A0A"/>
        <rFont val="Arial"/>
        <family val="2"/>
        <charset val="238"/>
      </rPr>
      <t>. Volyňští Češi v 1. čs. armádním sboru v SSSR. In Rossijskij Centr nauki i kultury v Prage. Vtoraja mirovaja vojna 1939-1945 gg. v istorii SSSR, Čechoslovakii i slavjanskich narodov. první. Kolorgrad: Rossijskij Centr nauki i kultury v Prage, 2019. s. 79-103. první. ISBN 978-985-596-302-9.</t>
    </r>
  </si>
  <si>
    <r>
      <rPr>
        <u/>
        <sz val="10"/>
        <color rgb="FF0A0A0A"/>
        <rFont val="Arial"/>
        <family val="2"/>
        <charset val="238"/>
      </rPr>
      <t>JANÍK, Tomáš, Jan SLAVÍK, Petr NAJVAR</t>
    </r>
    <r>
      <rPr>
        <sz val="10"/>
        <color rgb="FF0A0A0A"/>
        <rFont val="Arial"/>
        <family val="2"/>
        <charset val="238"/>
      </rPr>
      <t xml:space="preserve">, Marcela JANÍKOVÁ a Martin RUSEK. 3A Content Focused Approach for Improving Instruction: Developing and Sharing Knowledge in Professional Communities. In Janík, T., Dalehefte, I. M., &amp; Zehetmeier, S. et al. Supporting Teachers: Improving Instruction. Münster: </t>
    </r>
    <r>
      <rPr>
        <sz val="10"/>
        <color rgb="FF0070C0"/>
        <rFont val="Arial"/>
        <family val="2"/>
        <charset val="238"/>
      </rPr>
      <t>Waxmann</t>
    </r>
    <r>
      <rPr>
        <sz val="10"/>
        <color rgb="FF0A0A0A"/>
        <rFont val="Arial"/>
        <family val="2"/>
        <charset val="238"/>
      </rPr>
      <t>, 2019. s. 55-76. ISBN 978-3-8309-4029-6.</t>
    </r>
  </si>
  <si>
    <r>
      <rPr>
        <u/>
        <sz val="10"/>
        <color rgb="FF0A0A0A"/>
        <rFont val="Arial"/>
        <family val="2"/>
        <charset val="238"/>
      </rPr>
      <t>VEŘMIŘOVSKÝ, Adam</t>
    </r>
    <r>
      <rPr>
        <sz val="10"/>
        <color rgb="FF0A0A0A"/>
        <rFont val="Arial"/>
        <family val="2"/>
        <charset val="238"/>
      </rPr>
      <t>. Philological Interpretation of Dramatic Text. Cesare Pavese's The Mountain. In Tomáš Hoskovec. </t>
    </r>
    <r>
      <rPr>
        <i/>
        <sz val="10"/>
        <color rgb="FF0A0A0A"/>
        <rFont val="Arial"/>
        <family val="2"/>
        <charset val="238"/>
      </rPr>
      <t>Expérience et avenir du structuralisme</t>
    </r>
    <r>
      <rPr>
        <sz val="10"/>
        <color rgb="FF0A0A0A"/>
        <rFont val="Arial"/>
        <family val="2"/>
        <charset val="238"/>
      </rPr>
      <t>. 1. vyd. Kanina; Praha: OPS; Pražský lingvistický kroužek (Prague Linguistic Circle), 2019. s. 251-269. Travaux du Cercle linguistique de Prague. Nouvelle série; volume 8. ISBN 978-80-87269-56-5.</t>
    </r>
  </si>
  <si>
    <r>
      <rPr>
        <u/>
        <sz val="10"/>
        <color rgb="FF0A0A0A"/>
        <rFont val="Arial"/>
        <family val="2"/>
        <charset val="238"/>
      </rPr>
      <t>KALETA, Petr</t>
    </r>
    <r>
      <rPr>
        <sz val="10"/>
        <color rgb="FF0A0A0A"/>
        <rFont val="Arial"/>
        <family val="2"/>
        <charset val="238"/>
      </rPr>
      <t xml:space="preserve"> a Roman BARON. Halič. In Jaroslav Pánek. </t>
    </r>
    <r>
      <rPr>
        <i/>
        <sz val="10"/>
        <color rgb="FF0A0A0A"/>
        <rFont val="Arial"/>
        <family val="2"/>
        <charset val="238"/>
      </rPr>
      <t>Akademická encyklopedie českých dějin. Svazek V. H/1</t>
    </r>
    <r>
      <rPr>
        <sz val="10"/>
        <color rgb="FF0A0A0A"/>
        <rFont val="Arial"/>
        <family val="2"/>
        <charset val="238"/>
      </rPr>
      <t>. 1. vyd. Praha: Historický ústav AV ČR, v. v. i., 2019. s. 32-36. V-H/1. ISBN 978-80-7286-339-6.</t>
    </r>
  </si>
  <si>
    <r>
      <rPr>
        <u/>
        <sz val="10"/>
        <color rgb="FF0A0A0A"/>
        <rFont val="Arial"/>
        <family val="2"/>
        <charset val="238"/>
      </rPr>
      <t>ŠÍP, Radim</t>
    </r>
    <r>
      <rPr>
        <sz val="10"/>
        <color rgb="FF0A0A0A"/>
        <rFont val="Arial"/>
        <family val="2"/>
        <charset val="238"/>
      </rPr>
      <t>. Why We Should move from Rorty to "Rortwey". In Auxier Randal, Kramer Eli, and Skowroňski Krzysztof Piotr. </t>
    </r>
    <r>
      <rPr>
        <i/>
        <sz val="10"/>
        <color rgb="FF0A0A0A"/>
        <rFont val="Arial"/>
        <family val="2"/>
        <charset val="238"/>
      </rPr>
      <t>Rorty and Beyond</t>
    </r>
    <r>
      <rPr>
        <sz val="10"/>
        <color rgb="FF0A0A0A"/>
        <rFont val="Arial"/>
        <family val="2"/>
        <charset val="238"/>
      </rPr>
      <t>. 1. vyd. Lanham, Boulder, New York, London: Lexington Books, 2020. s. 181-195. not mentioned. ISBN 978-0-7391-9508-6.</t>
    </r>
  </si>
  <si>
    <r>
      <rPr>
        <u/>
        <sz val="10"/>
        <color rgb="FF0A0A0A"/>
        <rFont val="Arial"/>
        <family val="2"/>
        <charset val="238"/>
      </rPr>
      <t>VACULÍK, Jaroslav</t>
    </r>
    <r>
      <rPr>
        <sz val="10"/>
        <color rgb="FF0A0A0A"/>
        <rFont val="Arial"/>
        <family val="2"/>
        <charset val="238"/>
      </rPr>
      <t>. Volyňští Češi v 1. československém armádním sboru. In </t>
    </r>
    <r>
      <rPr>
        <i/>
        <sz val="10"/>
        <color rgb="FF0A0A0A"/>
        <rFont val="Arial"/>
        <family val="2"/>
        <charset val="238"/>
      </rPr>
      <t>Ozbrojené síly a československý stát.</t>
    </r>
    <r>
      <rPr>
        <sz val="10"/>
        <color rgb="FF0A0A0A"/>
        <rFont val="Arial"/>
        <family val="2"/>
        <charset val="238"/>
      </rPr>
      <t> první. Brno: Univerzita obrany, 2020. s. 169-178. Edice Vojenská historie, svazek 1. ISBN 978-80-7582-353-3.</t>
    </r>
  </si>
  <si>
    <r>
      <rPr>
        <u/>
        <sz val="10"/>
        <color rgb="FF0A0A0A"/>
        <rFont val="Arial"/>
        <family val="2"/>
        <charset val="238"/>
      </rPr>
      <t>KOLÁŘOVÁ, Ivana</t>
    </r>
    <r>
      <rPr>
        <sz val="10"/>
        <color rgb="FF0A0A0A"/>
        <rFont val="Arial"/>
        <family val="2"/>
        <charset val="238"/>
      </rPr>
      <t>. Univerbizované názvy jevů starších i nových: proměny frekvence a užívání v čase. In Lucie Jílková – Kamila Mrázková – Helena Özörencik. </t>
    </r>
    <r>
      <rPr>
        <i/>
        <sz val="10"/>
        <color rgb="FF0A0A0A"/>
        <rFont val="Arial"/>
        <family val="2"/>
        <charset val="238"/>
      </rPr>
      <t>Jak je důležité míti styl: Pocta Janě Hoffmannové</t>
    </r>
    <r>
      <rPr>
        <sz val="10"/>
        <color rgb="FF0A0A0A"/>
        <rFont val="Arial"/>
        <family val="2"/>
        <charset val="238"/>
      </rPr>
      <t>. 1. vyd. Praha: Nakladatelství Lidové noviny, 2020. s. 165-179. ISBN 978-80-7422-767-7.</t>
    </r>
  </si>
  <si>
    <r>
      <rPr>
        <u/>
        <sz val="10"/>
        <color rgb="FF0A0A0A"/>
        <rFont val="Arial"/>
        <family val="2"/>
        <charset val="238"/>
      </rPr>
      <t>KOLÁŘOVÁ, Ivana</t>
    </r>
    <r>
      <rPr>
        <sz val="10"/>
        <color rgb="FF0A0A0A"/>
        <rFont val="Arial"/>
        <family val="2"/>
        <charset val="238"/>
      </rPr>
      <t>. Slovesa od substantiv s časovým významem a jejich prefixální deriváty v současné češtině. In Jana Bílková - Ivana Kolářová - Miloslav Vondráček. </t>
    </r>
    <r>
      <rPr>
        <i/>
        <sz val="10"/>
        <color rgb="FF0A0A0A"/>
        <rFont val="Arial"/>
        <family val="2"/>
        <charset val="238"/>
      </rPr>
      <t>Korpus - lingvistika - empirie</t>
    </r>
    <r>
      <rPr>
        <sz val="10"/>
        <color rgb="FF0A0A0A"/>
        <rFont val="Arial"/>
        <family val="2"/>
        <charset val="238"/>
      </rPr>
      <t>. 1. vyd. Praha: Ústav pro jazyk český AV ČR, 2020. s. 178-190. ISBN 978-80-88211-13-6.</t>
    </r>
  </si>
  <si>
    <r>
      <rPr>
        <u/>
        <sz val="10"/>
        <color rgb="FF0A0A0A"/>
        <rFont val="Arial"/>
        <family val="2"/>
        <charset val="238"/>
      </rPr>
      <t>VACULÍK, Jaroslav</t>
    </r>
    <r>
      <rPr>
        <sz val="10"/>
        <color rgb="FF0A0A0A"/>
        <rFont val="Arial"/>
        <family val="2"/>
        <charset val="238"/>
      </rPr>
      <t>. Rok 1945 - počátek závislosti ČSR na SSSR. In </t>
    </r>
    <r>
      <rPr>
        <i/>
        <sz val="10"/>
        <color rgb="FF0A0A0A"/>
        <rFont val="Arial"/>
        <family val="2"/>
        <charset val="238"/>
      </rPr>
      <t>Itogi vtoroj mirovoj vojny 1939-1945 gg. i narody Centralnoj i Vostočnoj Jevropy</t>
    </r>
    <r>
      <rPr>
        <sz val="10"/>
        <color rgb="FF0A0A0A"/>
        <rFont val="Arial"/>
        <family val="2"/>
        <charset val="238"/>
      </rPr>
      <t>. první. Minsk: Kolorgrad, 2020. s. 82-84. ISBN 978-985-596-582-5.</t>
    </r>
  </si>
  <si>
    <r>
      <rPr>
        <u/>
        <sz val="10"/>
        <color rgb="FF0A0A0A"/>
        <rFont val="Arial"/>
        <family val="2"/>
        <charset val="238"/>
      </rPr>
      <t>BAKEŠOVÁ, Václava</t>
    </r>
    <r>
      <rPr>
        <sz val="10"/>
        <color rgb="FF0A0A0A"/>
        <rFont val="Arial"/>
        <family val="2"/>
        <charset val="238"/>
      </rPr>
      <t>. Quelques lieux devenus mythiques dans l’oeuvre de Sylvie Germain. In Jișa, S., Goga, Y., Bartoș, B.-L. </t>
    </r>
    <r>
      <rPr>
        <i/>
        <sz val="10"/>
        <color rgb="FF0A0A0A"/>
        <rFont val="Arial"/>
        <family val="2"/>
        <charset val="238"/>
      </rPr>
      <t>Sylvie Germain et les mythes</t>
    </r>
    <r>
      <rPr>
        <sz val="10"/>
        <color rgb="FF0A0A0A"/>
        <rFont val="Arial"/>
        <family val="2"/>
        <charset val="238"/>
      </rPr>
      <t>. 1. vyd. Cluj-Napoca: Casa Cărții de Știință, 2020. s. 279-296. Romanul francez actual. ISBN 978-606-17-1574-9.</t>
    </r>
  </si>
  <si>
    <r>
      <rPr>
        <u/>
        <sz val="10"/>
        <color rgb="FF0A0A0A"/>
        <rFont val="Arial"/>
        <family val="2"/>
        <charset val="238"/>
      </rPr>
      <t>VACULÍK, Jaroslav</t>
    </r>
    <r>
      <rPr>
        <sz val="10"/>
        <color rgb="FF0A0A0A"/>
        <rFont val="Arial"/>
        <family val="2"/>
        <charset val="238"/>
      </rPr>
      <t>. Pomoc Českého národního sdružení v Americe československému odboji za Velké války. In Peter Švorc a Martin Bosák. </t>
    </r>
    <r>
      <rPr>
        <i/>
        <sz val="10"/>
        <color rgb="FF0A0A0A"/>
        <rFont val="Arial"/>
        <family val="2"/>
        <charset val="238"/>
      </rPr>
      <t>V súkolí času. Michal Bosák a jeho doba.</t>
    </r>
    <r>
      <rPr>
        <sz val="10"/>
        <color rgb="FF0A0A0A"/>
        <rFont val="Arial"/>
        <family val="2"/>
        <charset val="238"/>
      </rPr>
      <t> 1. vyd. Košice: Gamajur, 2020. s. 73-77. ISBN 978-80-973219-4-9.</t>
    </r>
  </si>
  <si>
    <r>
      <rPr>
        <u/>
        <sz val="10"/>
        <color rgb="FF0A0A0A"/>
        <rFont val="Arial"/>
        <family val="2"/>
        <charset val="238"/>
      </rPr>
      <t>KOLÁŘOVÁ, Ivana</t>
    </r>
    <r>
      <rPr>
        <sz val="10"/>
        <color rgb="FF0A0A0A"/>
        <rFont val="Arial"/>
        <family val="2"/>
        <charset val="238"/>
      </rPr>
      <t>. Nestandardně tvořené univerbizáty, jejich slovotvorná struktura a hodnocení jejich užití z pohledu vyjadřovacích konvencí stylových oblastí. In Mieczysław Balowski. </t>
    </r>
    <r>
      <rPr>
        <i/>
        <sz val="10"/>
        <color rgb="FF0A0A0A"/>
        <rFont val="Arial"/>
        <family val="2"/>
        <charset val="238"/>
      </rPr>
      <t>Konwencja i kreacjaw języku i w literaturze czeskiej</t>
    </r>
    <r>
      <rPr>
        <sz val="10"/>
        <color rgb="FF0A0A0A"/>
        <rFont val="Arial"/>
        <family val="2"/>
        <charset val="238"/>
      </rPr>
      <t>. 1. vyd. Poznań: Instytut Filologii Słowiańskiej, Uniwersytet im. A. Mickiewicza w Poznani, 2020. s. 173-190. Bohemica Posnaniensia, fasc. 24. ISBN 978-83-63090-33-3.</t>
    </r>
  </si>
  <si>
    <r>
      <rPr>
        <u/>
        <sz val="10"/>
        <color rgb="FF0A0A0A"/>
        <rFont val="Arial"/>
        <family val="2"/>
        <charset val="238"/>
      </rPr>
      <t>ČAPKA, František</t>
    </r>
    <r>
      <rPr>
        <sz val="10"/>
        <color rgb="FF0A0A0A"/>
        <rFont val="Arial"/>
        <family val="2"/>
        <charset val="238"/>
      </rPr>
      <t>. Nástin sociálních opatření v letech velké hospodářské krize (s přihlédnutím k Moravě a Slezsku). In Radek Slabotínský. </t>
    </r>
    <r>
      <rPr>
        <i/>
        <sz val="10"/>
        <color rgb="FF0A0A0A"/>
        <rFont val="Arial"/>
        <family val="2"/>
        <charset val="238"/>
      </rPr>
      <t>Technika a průmysl na Moravě ve 20. století pohledem historiků a muzejníků</t>
    </r>
    <r>
      <rPr>
        <sz val="10"/>
        <color rgb="FF0A0A0A"/>
        <rFont val="Arial"/>
        <family val="2"/>
        <charset val="238"/>
      </rPr>
      <t>. první. Brno: Technické muzeum v Brně, 2020. s. 83-89. Acta Musei Technici Brunensis; sv. 18. ISBN 978-80-87896-88-4.</t>
    </r>
  </si>
  <si>
    <r>
      <rPr>
        <u/>
        <sz val="10"/>
        <color rgb="FF0A0A0A"/>
        <rFont val="Arial"/>
        <family val="2"/>
        <charset val="238"/>
      </rPr>
      <t>ŠUBRTOVÁ, Milena</t>
    </r>
    <r>
      <rPr>
        <sz val="10"/>
        <color rgb="FF0A0A0A"/>
        <rFont val="Arial"/>
        <family val="2"/>
        <charset val="238"/>
      </rPr>
      <t>. La transmission de l´expérience de la seconde guerre mondiale et la conception de la mémoire dans la littérature tcheque pour les enfants. In Anne Schneider. </t>
    </r>
    <r>
      <rPr>
        <i/>
        <sz val="10"/>
        <color rgb="FF0A0A0A"/>
        <rFont val="Arial"/>
        <family val="2"/>
        <charset val="238"/>
      </rPr>
      <t>La littérature de jeunesse, veilleuse de mémoire. Les grands conflits du XXe siecle en Europe racontés aux enfants</t>
    </r>
    <r>
      <rPr>
        <sz val="10"/>
        <color rgb="FF0A0A0A"/>
        <rFont val="Arial"/>
        <family val="2"/>
        <charset val="238"/>
      </rPr>
      <t>. 1. vyd. Mont Saint-Aignan: Presses universitaires de Rouen et du Havre, 2020. s. 119-135. Littérature de jeunesse et histoire. ISBN 979-10-240-1289-6.</t>
    </r>
  </si>
  <si>
    <r>
      <rPr>
        <u/>
        <sz val="10"/>
        <color rgb="FF0A0A0A"/>
        <rFont val="Arial"/>
        <family val="2"/>
        <charset val="238"/>
      </rPr>
      <t>ŠUBRTOVÁ, Milena</t>
    </r>
    <r>
      <rPr>
        <sz val="10"/>
        <color rgb="FF0A0A0A"/>
        <rFont val="Arial"/>
        <family val="2"/>
        <charset val="238"/>
      </rPr>
      <t>. La chanson dans la littérature tcheque pour les enfants et les jeunes. In Florence Gaiotti - Éléonore Hamaide-Jager. </t>
    </r>
    <r>
      <rPr>
        <i/>
        <sz val="10"/>
        <color rgb="FF0A0A0A"/>
        <rFont val="Arial"/>
        <family val="2"/>
        <charset val="238"/>
      </rPr>
      <t>La chanson dans la littérature d´enfance et de jeunesse</t>
    </r>
    <r>
      <rPr>
        <sz val="10"/>
        <color rgb="FF0A0A0A"/>
        <rFont val="Arial"/>
        <family val="2"/>
        <charset val="238"/>
      </rPr>
      <t>. 1. vyd. Arras: Artois Presse Université, 2020. s. 121-134. ISBN 978-2-84832-368-8.</t>
    </r>
  </si>
  <si>
    <r>
      <rPr>
        <u/>
        <sz val="10"/>
        <color rgb="FF0A0A0A"/>
        <rFont val="Arial"/>
        <family val="2"/>
        <charset val="238"/>
      </rPr>
      <t>POLÁČEK, Jiří</t>
    </r>
    <r>
      <rPr>
        <sz val="10"/>
        <color rgb="FF0A0A0A"/>
        <rFont val="Arial"/>
        <family val="2"/>
        <charset val="238"/>
      </rPr>
      <t>. Kritické imprese Karla Sezimy. In Erik Gilk. Impresionismus v české kultuře (1880-1920). 1. vyd. Olomouc: Vydavatelství Filozofické fakulty Univerzity Palackého, 2020. s. 89-96. Konvikt, sv. 4. ISBN 978-80-88278-45-0.</t>
    </r>
  </si>
  <si>
    <r>
      <rPr>
        <u/>
        <sz val="10"/>
        <color rgb="FF0A0A0A"/>
        <rFont val="Arial"/>
        <family val="2"/>
        <charset val="238"/>
      </rPr>
      <t>ČERNÝ, Michal</t>
    </r>
    <r>
      <rPr>
        <sz val="10"/>
        <color rgb="FF0A0A0A"/>
        <rFont val="Arial"/>
        <family val="2"/>
        <charset val="238"/>
      </rPr>
      <t>. Knihovny jako ideál humanitní. In Slabotínský, Radek. </t>
    </r>
    <r>
      <rPr>
        <i/>
        <sz val="10"/>
        <color rgb="FF0A0A0A"/>
        <rFont val="Arial"/>
        <family val="2"/>
        <charset val="238"/>
      </rPr>
      <t>Technika a průmysl na Moravě ve 20. století pohledem historiků a muzejníků</t>
    </r>
    <r>
      <rPr>
        <sz val="10"/>
        <color rgb="FF0A0A0A"/>
        <rFont val="Arial"/>
        <family val="2"/>
        <charset val="238"/>
      </rPr>
      <t>. 1. vyd. Brno: Technické muzeum v Brně, 2020. s. 90-100. Acta musei technici brunensis. ISBN 978-80-87896-88-4.</t>
    </r>
  </si>
  <si>
    <r>
      <rPr>
        <sz val="10"/>
        <color rgb="FFFF0000"/>
        <rFont val="Arial"/>
        <family val="2"/>
        <charset val="238"/>
      </rPr>
      <t>TICHÁ, Renáta, Olha TELNA</t>
    </r>
    <r>
      <rPr>
        <sz val="10"/>
        <color rgb="FF0A0A0A"/>
        <rFont val="Arial"/>
        <family val="2"/>
        <charset val="238"/>
      </rPr>
      <t xml:space="preserve">, Jan ŠIŠKA, </t>
    </r>
    <r>
      <rPr>
        <u/>
        <sz val="10"/>
        <color rgb="FF0A0A0A"/>
        <rFont val="Arial"/>
        <family val="2"/>
        <charset val="238"/>
      </rPr>
      <t>Dušan KLAPKO</t>
    </r>
    <r>
      <rPr>
        <sz val="10"/>
        <color rgb="FF0A0A0A"/>
        <rFont val="Arial"/>
        <family val="2"/>
        <charset val="238"/>
      </rPr>
      <t xml:space="preserve"> a </t>
    </r>
    <r>
      <rPr>
        <sz val="10"/>
        <color rgb="FFFF0000"/>
        <rFont val="Arial"/>
        <family val="2"/>
        <charset val="238"/>
      </rPr>
      <t>Laurie KINCADE</t>
    </r>
    <r>
      <rPr>
        <sz val="10"/>
        <color rgb="FF0A0A0A"/>
        <rFont val="Arial"/>
        <family val="2"/>
        <charset val="238"/>
      </rPr>
      <t>. Choices, Preferences, and Disability: A View from Central and Eastern Europe. In Roger J Stancliffe; Michael L Wehmeyer; Karrie A Shogren; Brian H Abery (eds.). </t>
    </r>
    <r>
      <rPr>
        <i/>
        <sz val="10"/>
        <color rgb="FF0A0A0A"/>
        <rFont val="Arial"/>
        <family val="2"/>
        <charset val="238"/>
      </rPr>
      <t>Choice, Preference, and Disability : Promoting Self-Determination Across the Lifespan</t>
    </r>
    <r>
      <rPr>
        <sz val="10"/>
        <color rgb="FF0A0A0A"/>
        <rFont val="Arial"/>
        <family val="2"/>
        <charset val="238"/>
      </rPr>
      <t xml:space="preserve">. 1. vyd. Cham, Switzerland: </t>
    </r>
    <r>
      <rPr>
        <sz val="10"/>
        <color rgb="FF0070C0"/>
        <rFont val="Arial"/>
        <family val="2"/>
        <charset val="238"/>
      </rPr>
      <t>Springer Nature Switzerland AG</t>
    </r>
    <r>
      <rPr>
        <sz val="10"/>
        <color rgb="FF0A0A0A"/>
        <rFont val="Arial"/>
        <family val="2"/>
        <charset val="238"/>
      </rPr>
      <t>, 2020. s. 111-132. 1st ed. 2020. ISBN 978-3-030-35682-8. doi:10.1007/978-3-030-35683-5_6.</t>
    </r>
  </si>
  <si>
    <r>
      <rPr>
        <u/>
        <sz val="10"/>
        <color rgb="FF0A0A0A"/>
        <rFont val="Arial"/>
        <family val="2"/>
        <charset val="238"/>
      </rPr>
      <t>POUČOVÁ, Marcela</t>
    </r>
    <r>
      <rPr>
        <sz val="10"/>
        <color rgb="FF0A0A0A"/>
        <rFont val="Arial"/>
        <family val="2"/>
        <charset val="238"/>
      </rPr>
      <t>. Entre tradition et modernité : la saga Le Sorceleur - des contes populaires transposés dans le monde de la fantasy. In Kunešová, K., B. a T. Charnay. </t>
    </r>
    <r>
      <rPr>
        <i/>
        <sz val="10"/>
        <color rgb="FF0A0A0A"/>
        <rFont val="Arial"/>
        <family val="2"/>
        <charset val="238"/>
      </rPr>
      <t>Métamorphoses en littérature de jeunesse</t>
    </r>
    <r>
      <rPr>
        <sz val="10"/>
        <color rgb="FF0A0A0A"/>
        <rFont val="Arial"/>
        <family val="2"/>
        <charset val="238"/>
      </rPr>
      <t>. 1.vyd. Hradec Králové: Gaudeamus 2020, 2020. s. 55-72. ISBN 978-80-7435-793-0.</t>
    </r>
  </si>
  <si>
    <r>
      <t xml:space="preserve">BRÜCKNEROVÁ, Karla, </t>
    </r>
    <r>
      <rPr>
        <u/>
        <sz val="10"/>
        <color rgb="FF0A0A0A"/>
        <rFont val="Arial"/>
        <family val="2"/>
        <charset val="238"/>
      </rPr>
      <t>Lucie ŠKARKOVÁ</t>
    </r>
    <r>
      <rPr>
        <sz val="10"/>
        <color rgb="FF0A0A0A"/>
        <rFont val="Arial"/>
        <family val="2"/>
        <charset val="238"/>
      </rPr>
      <t xml:space="preserve"> a Petr NOVOTNÝ. Educational leadership for intergenerational learning among teachers. In Dorczak, Roman; Portela Pruaño, Antonio. </t>
    </r>
    <r>
      <rPr>
        <i/>
        <sz val="10"/>
        <color rgb="FF0A0A0A"/>
        <rFont val="Arial"/>
        <family val="2"/>
        <charset val="238"/>
      </rPr>
      <t>Generational diversity and intergenerational collaboration among teachers: perspectives and experience</t>
    </r>
    <r>
      <rPr>
        <sz val="10"/>
        <color rgb="FF0A0A0A"/>
        <rFont val="Arial"/>
        <family val="2"/>
        <charset val="238"/>
      </rPr>
      <t>. Kraków: Uniwersytet Jagielloński, 2020. s. 61-75. Monografie i Studia. ISBN 978-83-65688-65-1.</t>
    </r>
  </si>
  <si>
    <r>
      <t xml:space="preserve">
</t>
    </r>
    <r>
      <rPr>
        <u/>
        <sz val="10"/>
        <color rgb="FF0A0A0A"/>
        <rFont val="Arial"/>
        <family val="2"/>
        <charset val="238"/>
      </rPr>
      <t>TRNOVÁ, Eva</t>
    </r>
    <r>
      <rPr>
        <sz val="10"/>
        <color rgb="FF0A0A0A"/>
        <rFont val="Arial"/>
        <family val="2"/>
        <charset val="238"/>
      </rPr>
      <t>. Development of Interdisplinary Instruction Using Inquiry Based Science Education. In Mafalda Carmo. Education Applications Developments V : Advances in Education and Educational Trends Series. 1. vyd. Lisboa: Science Press, 2020. s. 192-202. Education Applications Developments V. ISBN 978-989-54815-0-7.</t>
    </r>
  </si>
  <si>
    <r>
      <rPr>
        <u/>
        <sz val="10"/>
        <color rgb="FF0A0A0A"/>
        <rFont val="Arial"/>
        <family val="2"/>
        <charset val="238"/>
      </rPr>
      <t>NOVÁKOVÁ, Eva</t>
    </r>
    <r>
      <rPr>
        <sz val="10"/>
        <color rgb="FF0A0A0A"/>
        <rFont val="Arial"/>
        <family val="2"/>
        <charset val="238"/>
      </rPr>
      <t>. Word problems developing critical thinking of pupils as seen by primary school prospective teachers. In Bożena Maj-Tatsis, Konstantinos Tatsis. </t>
    </r>
    <r>
      <rPr>
        <i/>
        <sz val="10"/>
        <color rgb="FF0A0A0A"/>
        <rFont val="Arial"/>
        <family val="2"/>
        <charset val="238"/>
      </rPr>
      <t>Critical Thinking in Mathematics: Perspectives and Challenges</t>
    </r>
    <r>
      <rPr>
        <sz val="10"/>
        <color rgb="FF0A0A0A"/>
        <rFont val="Arial"/>
        <family val="2"/>
        <charset val="238"/>
      </rPr>
      <t>. Rzeszów: Wydawnictwo Uniwersytetu Rzeszowskiego, 2021. s. 26-35. první. ISBN 978-83-7996-903-6.</t>
    </r>
  </si>
  <si>
    <r>
      <rPr>
        <u/>
        <sz val="10"/>
        <color rgb="FF0A0A0A"/>
        <rFont val="Arial"/>
        <family val="2"/>
        <charset val="238"/>
      </rPr>
      <t>JANÍK, Tomáš</t>
    </r>
    <r>
      <rPr>
        <sz val="10"/>
        <color rgb="FF0A0A0A"/>
        <rFont val="Arial"/>
        <family val="2"/>
        <charset val="238"/>
      </rPr>
      <t xml:space="preserve"> a Marcela JANÍKOVÁ. Der Fall des Eisernen Vorhangs 1989 und die Folgen für das Schulsystem Tschechiens. In H. Schluss, H. Holzapfel, Ch. Andersen, H. Ganser (Hg.). </t>
    </r>
    <r>
      <rPr>
        <i/>
        <sz val="10"/>
        <color rgb="FF0A0A0A"/>
        <rFont val="Arial"/>
        <family val="2"/>
        <charset val="238"/>
      </rPr>
      <t>Der Fall des Eisernen Vorhangs 1989 und die Folgen - Europäische pädagogische Perspektiven</t>
    </r>
    <r>
      <rPr>
        <sz val="10"/>
        <color rgb="FF0A0A0A"/>
        <rFont val="Arial"/>
        <family val="2"/>
        <charset val="238"/>
      </rPr>
      <t>. 1. vyd. Münster / Wien:</t>
    </r>
    <r>
      <rPr>
        <sz val="10"/>
        <color rgb="FF0070C0"/>
        <rFont val="Arial"/>
        <family val="2"/>
        <charset val="238"/>
      </rPr>
      <t xml:space="preserve"> LIT Verlag</t>
    </r>
    <r>
      <rPr>
        <sz val="10"/>
        <color rgb="FF0A0A0A"/>
        <rFont val="Arial"/>
        <family val="2"/>
        <charset val="238"/>
      </rPr>
      <t>, 2021. s. 113-123. Pädagogik in Forschung - Theorie - Geschichte, Band 2. ISBN 978-3-643-50993-2.</t>
    </r>
  </si>
  <si>
    <t>Shrnutí získaných bodů za C dle pracovišť:</t>
  </si>
  <si>
    <t>primární citace v databázích</t>
  </si>
  <si>
    <t xml:space="preserve">primární citace v databázích </t>
  </si>
  <si>
    <t>Legenda:</t>
  </si>
  <si>
    <t>Kritérium: S - společenská relevance, P - přínos k poznání, bib - bibliometrizovatelný výsledek</t>
  </si>
  <si>
    <t>zeleně výsledky z h 19</t>
  </si>
  <si>
    <t>modře výsledky z h20</t>
  </si>
  <si>
    <t>druh výsledku</t>
  </si>
  <si>
    <t>kritérium</t>
  </si>
  <si>
    <t>autoři (domácí tvůrci PdF MU podtrženi)</t>
  </si>
  <si>
    <t>název výsledku</t>
  </si>
  <si>
    <t>rok uplatnění</t>
  </si>
  <si>
    <t>známka</t>
  </si>
  <si>
    <t>body za publikaci</t>
  </si>
  <si>
    <t>Pracoviště</t>
  </si>
  <si>
    <t>J</t>
  </si>
  <si>
    <t>Pbib</t>
  </si>
  <si>
    <t>Lojdová, Kateřina</t>
  </si>
  <si>
    <t>Socialization of a student teacher on teaching practice into the discursive community of the classroom: Between a teacher-centered and a learner-centered approach</t>
  </si>
  <si>
    <t>P</t>
  </si>
  <si>
    <t>Vlček, Petr, Hana Svobodová, Tatjana Resnik Planinc</t>
  </si>
  <si>
    <t xml:space="preserve"> Integrating Physical Education and Geography in elementary education in the Czech Republic and the Republic of Slovenia</t>
  </si>
  <si>
    <t>Sbib</t>
  </si>
  <si>
    <t>Janík, Tomáš, Jan Slavík, Petr Najvar, Marcela Janíková</t>
  </si>
  <si>
    <t>Shedding the content: semantics of teaching burdened by didactic formalisms</t>
  </si>
  <si>
    <t>Šrámek, Rudolf</t>
  </si>
  <si>
    <t>Svojanovský, Petr</t>
  </si>
  <si>
    <t xml:space="preserve">Supporting student teachers’ reflection as a paradigm shift process. </t>
  </si>
  <si>
    <t>Tůma, František</t>
  </si>
  <si>
    <t>Enabling audience participation and stimulating discussion after student presentations in English as a foreign language seminars</t>
  </si>
  <si>
    <t>Kaleta, Petr</t>
  </si>
  <si>
    <t>Die Zeitschrift „Serbski student“ – eine Brücke zwischen Totalitarismus und Demokratie in der sorbischen Lausitz</t>
  </si>
  <si>
    <t>S</t>
  </si>
  <si>
    <t>Vlček, Petr</t>
  </si>
  <si>
    <t>A critical analysis of the Physical Education curriculum in the Czech Republic</t>
  </si>
  <si>
    <t>Hůlková, Irena</t>
  </si>
  <si>
    <t>Conjunctive Adverbials Viewed as Pragmatic Markers in the Genre of Research Articles</t>
  </si>
  <si>
    <t>Šíp, Radim</t>
  </si>
  <si>
    <t>Proč školství a jeho aktéři selhávají: Kognitivní krajiny a nacionalismus</t>
  </si>
  <si>
    <t>Kučerová, Judita, Marek Sedláček, Tomáš Chloupek, Vilma Křiváková, Ondřej Musil, Pavel Ostrý, Markéta Ottová, Kristina Rafailov</t>
  </si>
  <si>
    <t>Lidová píseň v hudební výchově na základních a středních školách v České republice</t>
  </si>
  <si>
    <t>Horáček, Radek, Jaroslav Hamža, Martina Šviková, Olga Búciová, Petra Lexová, Zbyněk Fišer</t>
  </si>
  <si>
    <t>Sochařské Brno 1989-2019 / Sculpture in Brno 1989-2019</t>
  </si>
  <si>
    <t>N</t>
  </si>
  <si>
    <t>Svobodová, Hana, Darina Mísařová, Radek Durna, Tereza Češková, Eduard Hofmann</t>
  </si>
  <si>
    <t>Koncepce terénní výuky pro základní školy : na příkladu námětů pro krátkodobou a střednědobou terénní výuku vlastivědného a zeměpisného učiva</t>
  </si>
  <si>
    <t>Navrátil, Ondřej</t>
  </si>
  <si>
    <r>
      <t>Hanušová, Světlana, Píšová, Michaela, Kohoutek, Tomáš, Minaříková, Eva, Janík, Miroslav, Mareš, Jan, Uličná, Klára</t>
    </r>
    <r>
      <rPr>
        <sz val="9"/>
        <rFont val="Arial"/>
        <family val="2"/>
        <charset val="238"/>
      </rPr>
      <t>, Ježek Stanislav</t>
    </r>
  </si>
  <si>
    <t>Chtějí zůstat nebo odejít? Začínající učitelé v českých základních školách</t>
  </si>
  <si>
    <t>1 KAJL / 5 IVŠV / 2 KPs</t>
  </si>
  <si>
    <t>Muzikant, Mojmír, Wagner, Roland Anton</t>
  </si>
  <si>
    <t>Kleines derivationelles Valenzlexikon zu einigen zentralen Valenzträgern im Deutschen und Tschechischen</t>
  </si>
  <si>
    <t>Peloušková, Hana</t>
  </si>
  <si>
    <t>Německé konstrukce s es a jejich české protějšky</t>
  </si>
  <si>
    <t>Obrovská, Jana</t>
  </si>
  <si>
    <t>Roma Identity and Ritual in the Classroom. The Institutional Embeddedness of Ethnicity</t>
  </si>
  <si>
    <r>
      <t>Tannenbergerová, Petra,</t>
    </r>
    <r>
      <rPr>
        <sz val="9"/>
        <rFont val="Arial"/>
        <family val="2"/>
        <charset val="238"/>
      </rPr>
      <t xml:space="preserve"> Fučík, Petr, </t>
    </r>
    <r>
      <rPr>
        <u/>
        <sz val="9"/>
        <rFont val="Arial"/>
        <family val="2"/>
        <charset val="238"/>
      </rPr>
      <t>Pančocha, Karel, Vrubel, Martin</t>
    </r>
  </si>
  <si>
    <t>Evaluation of School Inclusion: Mission (Im)possible</t>
  </si>
  <si>
    <t>Bazalová, Barbora</t>
  </si>
  <si>
    <t>Autismus v edukační praxi</t>
  </si>
  <si>
    <t xml:space="preserve"> Soulad a chaos v jazyce, literatuře a identitě na Hlučínsku a jižním Ratibořsku v Horním Slezsku</t>
  </si>
  <si>
    <t>Minaříková, Eva, Michaela Píšová, Tomáš Janík</t>
  </si>
  <si>
    <t xml:space="preserve"> Using Video in Teacher Education: An Example from the Czech Republic</t>
  </si>
  <si>
    <r>
      <t>Svatoňová, Hana</t>
    </r>
    <r>
      <rPr>
        <sz val="9"/>
        <rFont val="Arial"/>
        <family val="2"/>
        <charset val="238"/>
      </rPr>
      <t>, Šikl, Radovan</t>
    </r>
  </si>
  <si>
    <t>Cognitive aspects of interpretation of image data</t>
  </si>
  <si>
    <t>Dontcheva-Navrátilová, Olga</t>
  </si>
  <si>
    <t>Persuasion in academic discourse: Cross-cultural variation in Anglophone and Czech academic book reviews</t>
  </si>
  <si>
    <t>A contrastive (English, Czech English, Czech) study of rhetorical functions of citations in Linguistics research articles</t>
  </si>
  <si>
    <t>Kontrolní součty:</t>
  </si>
  <si>
    <t xml:space="preserve">Zisk bodů jednotlivých pracovišť dle výkonnostních indikátorů pro rozdělení výkonové složky rozpočtu </t>
  </si>
  <si>
    <t>J databáze</t>
  </si>
  <si>
    <t xml:space="preserve">M1 </t>
  </si>
  <si>
    <t>Celkem</t>
  </si>
  <si>
    <t>označení pracovišť, která v dané kategorii nezískala žádný bod</t>
  </si>
  <si>
    <t xml:space="preserve">Pořadí pracovišť dle počtu získaných bodů </t>
  </si>
  <si>
    <t>Pracoviště ID</t>
  </si>
  <si>
    <t>RIV body</t>
  </si>
  <si>
    <t>h16       (2011-15)</t>
  </si>
  <si>
    <t>A.</t>
  </si>
  <si>
    <t>pro Scopus dle SJR (https://www.scimagojr.com/).</t>
  </si>
  <si>
    <t xml:space="preserve">Kvartil </t>
  </si>
  <si>
    <t xml:space="preserve">pro WoS dle JCR (https://jcr.clarivate.com/), </t>
  </si>
  <si>
    <t>Indikátory pro rozpočet PdF MU za tvůrčí činnost</t>
  </si>
  <si>
    <t>Indikátory s respektem k oborovým specifikům částečně odlišné pro obory STM (Science, Technology and Medicine) = LF, PřF, Ceitec, FI, ÚVT, a obory SSH (Social Sciences &amp; Humanities) = FF, ESF, FSS, PrF, PdF, FSpS.</t>
  </si>
  <si>
    <t>Indikátory pro PdF vycházejí z indikátorů MU. Jsou však upraveny s ohledem na oborová specifika fakulty.</t>
  </si>
  <si>
    <t>Body:</t>
  </si>
  <si>
    <t>Q1 WoS, Q1 Scopus = 60</t>
  </si>
  <si>
    <t>Q2 WoS, Q2 Scopus, AHCI = 50</t>
  </si>
  <si>
    <t>Q3 WoS, Q3 Scopus = 40</t>
  </si>
  <si>
    <t>Q4 WoS, Q4 Scopus = 20</t>
  </si>
  <si>
    <t>B.</t>
  </si>
  <si>
    <t>Oproti MU se nepostupuje dle hodnot CNCI (výstup z aplikace InCites, kterou nemá PdF k dispozici), ale jsou zahrnuty primární citace uvedené v databázích. MU pracuje pouze s citacemi na WoS, PdF zahrnuje i Scopus, poněvadž je zde evidována řada výsledků PdF.</t>
  </si>
  <si>
    <t>C.</t>
  </si>
  <si>
    <t>D.</t>
  </si>
  <si>
    <t>E.</t>
  </si>
  <si>
    <t>známka 1 = 50</t>
  </si>
  <si>
    <t>známka 2 = 30</t>
  </si>
  <si>
    <t>známka 3 = 20</t>
  </si>
  <si>
    <t>Indikátor, s nímž pracuje PdF MU nad rámec indikátorů MU z důvodu vyššího ocenění výsledků, které byly hodnoceny jako kvalitní z úrovně RVVI.</t>
  </si>
  <si>
    <t>F.</t>
  </si>
  <si>
    <t xml:space="preserve">Shrnutí získaných bodů za známky 1-3 dle M1 </t>
  </si>
  <si>
    <t>Q4             Q2</t>
  </si>
  <si>
    <t>Q0 - ESCI   Q2</t>
  </si>
  <si>
    <t>Q0 - ESCI Q2</t>
  </si>
  <si>
    <t>Q4             Q1</t>
  </si>
  <si>
    <t>Q0 - ESCI Q1</t>
  </si>
  <si>
    <t>Q0 - ESCI Q4</t>
  </si>
  <si>
    <t>Q0 - ESCI  Q3</t>
  </si>
  <si>
    <t>Q0 - ESCI Q3</t>
  </si>
  <si>
    <t>Q4            Q4</t>
  </si>
  <si>
    <t xml:space="preserve">Q0 - ESCI Q4   </t>
  </si>
  <si>
    <t>Q4              Q1</t>
  </si>
  <si>
    <t>Q4              Q2</t>
  </si>
  <si>
    <t>Q0 - ESCI  Q1</t>
  </si>
  <si>
    <t>Q3             Q2</t>
  </si>
  <si>
    <t>Q0 - ESCI   Q3</t>
  </si>
  <si>
    <t>Q1              Q2</t>
  </si>
  <si>
    <t>WoS: 000558402900001  EID: 2-s2.0-85089178876</t>
  </si>
  <si>
    <t>WoS: 000563212000001 EID: 2-s2.0-85089571314</t>
  </si>
  <si>
    <t>WoS: 000580451400001  EID: 2-s2.0-85102784134</t>
  </si>
  <si>
    <t>WoS: 000497975300003 EID: 2-s2.0-85076002557</t>
  </si>
  <si>
    <t>WoS:  000596019900014 EID: 2-s2.0-85091031242</t>
  </si>
  <si>
    <t>WoS:  000697101000001 EID: 2-s2.0-85115147009</t>
  </si>
  <si>
    <t>WoS: 000598631700001 EID: 2-s2.0-85097426995</t>
  </si>
  <si>
    <t>WoS: 000606606400001 EID: 2-s2.0-85099301258</t>
  </si>
  <si>
    <t>WoS: 000498062800004  ID: 2-s2.0-85073607242</t>
  </si>
  <si>
    <t>WoS: 000502518700001 EID: 2-s2.0-85083582871</t>
  </si>
  <si>
    <t>WoS: 000487294500002 EID: 2-s2.0-85055549410</t>
  </si>
  <si>
    <t>WoS: 000472620100006 EID: 2-s2.0-85067900596</t>
  </si>
  <si>
    <t>WoS: 000502634300004 EID: 2-s2.0-85077292191</t>
  </si>
  <si>
    <t>WoS: 000515794800010  EID: 2-s2.0-85078502199</t>
  </si>
  <si>
    <t>WoS: 000487827600004  EID: 2-s2.0-85113890364</t>
  </si>
  <si>
    <t xml:space="preserve">WoS: 000516596700003 EID: 2-s2.0-85079871742          </t>
  </si>
  <si>
    <t>WoS: 000613083600001 EID: 2-s2.0-85070896944</t>
  </si>
  <si>
    <t>WoS: 000507234000010  EID: 2-s2.0-85078159736</t>
  </si>
  <si>
    <t>WoS: 000551878100005 EID: 2-s2.0-85086378987</t>
  </si>
  <si>
    <t>WoS: 000518010400007  EID: 2-s2.0-85091342305</t>
  </si>
  <si>
    <t>WoS: 000475083400001  EID: 2-s2.0-85068594668</t>
  </si>
  <si>
    <t>WoS: 000549181700006  EID: 2-s2.0-85090744171</t>
  </si>
  <si>
    <t>WoS: 000606993500003  EID: 2-s2.0-85096641156</t>
  </si>
  <si>
    <t>WoS: 000569458100006 EID: 2-s2.0-85090658587</t>
  </si>
  <si>
    <t>WoS: 000546517400013 EID: 2-s2.0-85083231190</t>
  </si>
  <si>
    <t>WoS:  000582564800004 EID: 2-s2.0-85092936942</t>
  </si>
  <si>
    <t>WoS:  000516596700006 EID: 2-s2.0-85079837462</t>
  </si>
  <si>
    <t>WoS:  000531897600001 EID:  000531897600001</t>
  </si>
  <si>
    <t>WoS:  000590318100005 EID: 2-s2.0-85095844592</t>
  </si>
  <si>
    <t>WoS: 000582555700008 EID: 2-s2.0-85092187427</t>
  </si>
  <si>
    <t>WoS: 000541498000005 EID: 2-s2.0-85085637201</t>
  </si>
  <si>
    <t>WoS: 000606029200004 EID: 2-s2.0-85099796960</t>
  </si>
  <si>
    <t>WoS:  000515590800001 EID: 2-s2.0-85078495564</t>
  </si>
  <si>
    <t>WoS:  000501701600001 EID: 2-s2.0-85076391731</t>
  </si>
  <si>
    <t>WoS:  000504381700001 EID: 2-s2.0-85077381741</t>
  </si>
  <si>
    <t>WoS: 000519847100006 EID: 2-s2.0-85082141530</t>
  </si>
  <si>
    <t>WoS: 000537889000001 EID: 2-s2.0-85086364354</t>
  </si>
  <si>
    <t>WoS: 000458582700003 EID: 2-s2.0-85061129705</t>
  </si>
  <si>
    <t>WoS:  000612001900001 EID: 2-s2.0-85096063867</t>
  </si>
  <si>
    <t>WoS: 000561680400010 EID: 2-s2.0-85091938247</t>
  </si>
  <si>
    <t>WoS:  000506337500001 EID: 2-s2.0-85078624252</t>
  </si>
  <si>
    <t>WoS: 000509982500022 EID: 2-s2.0-85076536165</t>
  </si>
  <si>
    <t>WoS:  000513457800001 EID: 2-s2.0-85079430887</t>
  </si>
  <si>
    <t>WoS: 000733604500006 EID: 2-s2.0-85122444485</t>
  </si>
  <si>
    <t>WoS:  000670488000004 EID: 2-s2.0-85110590363</t>
  </si>
  <si>
    <t>WoS: 000697340600008 EID: 2-s2.0-85112472157</t>
  </si>
  <si>
    <t>WoS: 000691073400002 EID: 2-s2.0-85113899149</t>
  </si>
  <si>
    <t>WoS: 000637841400037  EID: 2-s2.0-85101520785</t>
  </si>
  <si>
    <t>WoS: 000552092400001 EID: 2-s2.0-85088128838</t>
  </si>
  <si>
    <t>WoS:  000626860000001 EID: 2-s2.0-85102297422</t>
  </si>
  <si>
    <t>WoS: 000639359600111 EID: 2-s2.0-85104094952</t>
  </si>
  <si>
    <t>WoS: 000738075100001 EID: 2-s2.0-85120335944</t>
  </si>
  <si>
    <t>WoS: 000567006300001 EID: 2-s2.0-85090313205</t>
  </si>
  <si>
    <t>WoS: 000659173400002  EID: 2-s2.0-85102778271</t>
  </si>
  <si>
    <t>WoS: 000640645200002 EID: 2-s2.0-85113993710</t>
  </si>
  <si>
    <t>WoS: 000644715400006  EID: 2-s2.0-85105704056</t>
  </si>
  <si>
    <t>WoS: 000727178200002  EID: 2-s2.0-85122134286</t>
  </si>
  <si>
    <t>WoS: 000734248000001  EID: 2-s2.0-85121721173</t>
  </si>
  <si>
    <t>WoS: 000717960700006  EID: 2-s2.0-85120381235</t>
  </si>
  <si>
    <t>WoS: 000616375100011  EID: 2-s2.0-85097657343</t>
  </si>
  <si>
    <t>WoS:  000631767200001 EID: 2-s2.0-85102931536</t>
  </si>
  <si>
    <t>WoS: 000577903700001  EID: 2-s2.0-85092299203</t>
  </si>
  <si>
    <t>WoS:  000663213800001 EID: 2-s2.0-85108635790</t>
  </si>
  <si>
    <t>ESCI -</t>
  </si>
  <si>
    <t>ID</t>
  </si>
  <si>
    <t>Katedra</t>
  </si>
  <si>
    <t>Kat: pedagogiky</t>
  </si>
  <si>
    <t>Kat. psychologie</t>
  </si>
  <si>
    <t>Kat. ruského jazyka</t>
  </si>
  <si>
    <t>Kat. historie</t>
  </si>
  <si>
    <t>Kat. matematiky</t>
  </si>
  <si>
    <t>Kat.geografie</t>
  </si>
  <si>
    <t>Kat.primární pedagogiky</t>
  </si>
  <si>
    <t>Kat. hudeb.výchovy</t>
  </si>
  <si>
    <t>Kat. těl.výchovy</t>
  </si>
  <si>
    <t>Kat. biologie</t>
  </si>
  <si>
    <t>Kat. výtv.výchovy</t>
  </si>
  <si>
    <t>Kat.čes.jazyka a literatury</t>
  </si>
  <si>
    <t>Kat.občan.výchovy</t>
  </si>
  <si>
    <t>Kat.angl.jazyka</t>
  </si>
  <si>
    <t>Kat.fyziky, chemie a odb.vzdělávání</t>
  </si>
  <si>
    <t>Kat.techn.výchovy</t>
  </si>
  <si>
    <t>Kat.němec.jazyka</t>
  </si>
  <si>
    <t>Kat.francouz.jazyka</t>
  </si>
  <si>
    <t>Kat.spec.pedagogiky</t>
  </si>
  <si>
    <t>Kat.soc.pedagogiky</t>
  </si>
  <si>
    <t>Institut výzkumu inkluzivního vzděl.</t>
  </si>
  <si>
    <t>Institiut výzkumu šk.vzděl.</t>
  </si>
  <si>
    <r>
      <rPr>
        <u/>
        <sz val="10"/>
        <color rgb="FF0A0A0A"/>
        <rFont val="Arial"/>
        <family val="2"/>
        <charset val="238"/>
      </rPr>
      <t>KOŠATKOVÁ, Markéta</t>
    </r>
    <r>
      <rPr>
        <sz val="10"/>
        <color rgb="FF0A0A0A"/>
        <rFont val="Arial"/>
        <family val="2"/>
        <charset val="238"/>
      </rPr>
      <t>. Situační analýza a role diskurzů v sociálněvědním výzkumu. </t>
    </r>
    <r>
      <rPr>
        <i/>
        <sz val="10"/>
        <color rgb="FF0A0A0A"/>
        <rFont val="Arial"/>
        <family val="2"/>
        <charset val="238"/>
      </rPr>
      <t>Sociální Studia</t>
    </r>
    <r>
      <rPr>
        <sz val="10"/>
        <color rgb="FF0A0A0A"/>
        <rFont val="Arial"/>
        <family val="2"/>
        <charset val="238"/>
      </rPr>
      <t>. Brno: Masarykova univerzita, 2021, roč. 1, č. 18, s. 35-52. ISSN 1214-813X. doi:10.5817/SOC2021-1-35.</t>
    </r>
  </si>
  <si>
    <t>WoS: 000643419900001     EID: 2-s2.0-85104592057</t>
  </si>
  <si>
    <r>
      <rPr>
        <u/>
        <sz val="10"/>
        <color rgb="FF0A0A0A"/>
        <rFont val="Arial"/>
        <family val="2"/>
        <charset val="238"/>
      </rPr>
      <t>POLÁČEK, Jiří</t>
    </r>
    <r>
      <rPr>
        <sz val="10"/>
        <color rgb="FF0A0A0A"/>
        <rFont val="Arial"/>
        <family val="2"/>
        <charset val="238"/>
      </rPr>
      <t>. Dvojí pohled Jana Mukařovského na Vančurův román Konec starých časů. </t>
    </r>
    <r>
      <rPr>
        <i/>
        <sz val="10"/>
        <color rgb="FF0A0A0A"/>
        <rFont val="Open Sans"/>
        <family val="2"/>
        <charset val="238"/>
      </rPr>
      <t>Česká literatura</t>
    </r>
    <r>
      <rPr>
        <sz val="10"/>
        <color rgb="FF0A0A0A"/>
        <rFont val="Open Sans"/>
        <family val="2"/>
        <charset val="238"/>
      </rPr>
      <t>. Praha: Ústav pro českou literaturu AV ČR, 2021, roč. 69, č. 5, s. 645-656. ISSN 0009-0468. doi:10.51305/cl.2021.05.05.</t>
    </r>
  </si>
  <si>
    <t>WoS: 000666242200001    EID: 2-s2.0-85108995070</t>
  </si>
  <si>
    <t>Q2                     Q2</t>
  </si>
  <si>
    <r>
      <t xml:space="preserve">PITTERMANNOVÁ, Pavlína, </t>
    </r>
    <r>
      <rPr>
        <u/>
        <sz val="10"/>
        <color rgb="FF0A0A0A"/>
        <rFont val="Arial"/>
        <family val="2"/>
        <charset val="238"/>
      </rPr>
      <t>Alena ŽÁKOVSKÁ</t>
    </r>
    <r>
      <rPr>
        <sz val="10"/>
        <color rgb="FF0A0A0A"/>
        <rFont val="Arial"/>
        <family val="2"/>
        <charset val="238"/>
      </rPr>
      <t>, Petr VÁŇA, Jiřina MARKOVÁ, František TREML, Lenka ČERNÍKOVÁ, Marie BUDÍKOVÁ a Eva BÁRTOVÁ. Wild small mammals and tisks in zoos - reservoir of agents with zoonotic potential? </t>
    </r>
    <r>
      <rPr>
        <i/>
        <sz val="10"/>
        <color rgb="FF0A0A0A"/>
        <rFont val="Open Sans"/>
        <family val="2"/>
        <charset val="238"/>
      </rPr>
      <t>Pathogens</t>
    </r>
    <r>
      <rPr>
        <sz val="10"/>
        <color rgb="FF0A0A0A"/>
        <rFont val="Open Sans"/>
        <family val="2"/>
        <charset val="238"/>
      </rPr>
      <t>. BASEL, SWITZERLAND: MDPI, 2021, roč. 10, č. 6, s. 1-11. ISSN 2076-0817. doi:10.3390/pathogens10060777.</t>
    </r>
  </si>
  <si>
    <r>
      <rPr>
        <u/>
        <sz val="10"/>
        <color rgb="FF0A0A0A"/>
        <rFont val="Arial"/>
        <family val="2"/>
        <charset val="238"/>
      </rPr>
      <t>VÁLKOVÁ, Adriana</t>
    </r>
    <r>
      <rPr>
        <sz val="10"/>
        <color rgb="FF0A0A0A"/>
        <rFont val="Arial"/>
        <family val="2"/>
        <charset val="238"/>
      </rPr>
      <t>. Building Czech Textbook Corpora (UcebKo) for Word-formation Research of Czech as a Second Language. </t>
    </r>
    <r>
      <rPr>
        <i/>
        <sz val="10"/>
        <color rgb="FF0A0A0A"/>
        <rFont val="Open Sans"/>
        <family val="2"/>
        <charset val="238"/>
      </rPr>
      <t>Jazykovedný časopis</t>
    </r>
    <r>
      <rPr>
        <sz val="10"/>
        <color rgb="FF0A0A0A"/>
        <rFont val="Open Sans"/>
        <family val="2"/>
        <charset val="238"/>
      </rPr>
      <t>. Jazykovedný ústav Ľudovíta Štúra Slovenskej akadémie vied, 2021, roč. 72, č. 2, s. 631-640. ISSN 0021-5597. doi:10.2478/jazcas-2021-0057.</t>
    </r>
  </si>
  <si>
    <t>EID: 2-s2.0-85123517777</t>
  </si>
  <si>
    <r>
      <rPr>
        <u/>
        <sz val="10"/>
        <color rgb="FF0A0A0A"/>
        <rFont val="Arial"/>
        <family val="2"/>
        <charset val="238"/>
      </rPr>
      <t>NOVÁKOVÁ, Ester</t>
    </r>
    <r>
      <rPr>
        <sz val="10"/>
        <color rgb="FF0A0A0A"/>
        <rFont val="Arial"/>
        <family val="2"/>
        <charset val="238"/>
      </rPr>
      <t>. Dítě na plátně minulosti: Tři poznámky k protektorátní historické próze pro mládež. </t>
    </r>
    <r>
      <rPr>
        <i/>
        <sz val="10"/>
        <color rgb="FF0A0A0A"/>
        <rFont val="Open Sans"/>
        <family val="2"/>
        <charset val="238"/>
      </rPr>
      <t>Bohemica litteraria</t>
    </r>
    <r>
      <rPr>
        <sz val="10"/>
        <color rgb="FF0A0A0A"/>
        <rFont val="Open Sans"/>
        <family val="2"/>
        <charset val="238"/>
      </rPr>
      <t>. Brno: Masarykova univerzita, 2021, roč. 24, č. 1, s. 70-89. ISSN 1213-2144. doi:10.5817/BL2021-1-4.</t>
    </r>
  </si>
  <si>
    <t>EID: 2-s2.0-85117934070</t>
  </si>
  <si>
    <t>EID:2-s2.0-85123349341</t>
  </si>
  <si>
    <r>
      <rPr>
        <u/>
        <sz val="10"/>
        <color rgb="FF0A0A0A"/>
        <rFont val="Arial"/>
        <family val="2"/>
        <charset val="238"/>
      </rPr>
      <t>SCHEJBALOVÁ, Zdeňka</t>
    </r>
    <r>
      <rPr>
        <sz val="10"/>
        <color rgb="FF0A0A0A"/>
        <rFont val="Arial"/>
        <family val="2"/>
        <charset val="238"/>
      </rPr>
      <t>. Les noms propres français dans la presse tchèque du XVIIIe siècle. </t>
    </r>
    <r>
      <rPr>
        <i/>
        <sz val="10"/>
        <color rgb="FF0A0A0A"/>
        <rFont val="Open Sans"/>
        <family val="2"/>
        <charset val="238"/>
      </rPr>
      <t>XLinguae</t>
    </r>
    <r>
      <rPr>
        <sz val="10"/>
        <color rgb="FF0A0A0A"/>
        <rFont val="Open Sans"/>
        <family val="2"/>
        <charset val="238"/>
      </rPr>
      <t>. Nitra: Slovenska Vzdelavacia Obstaravacia, 2021, roč. 14, č. 4, s. 65-76. ISSN 1337-8384. doi:10.18355/XL.2021.14.04.05.</t>
    </r>
  </si>
  <si>
    <r>
      <rPr>
        <u/>
        <sz val="10"/>
        <color rgb="FF0A0A0A"/>
        <rFont val="Arial"/>
        <family val="2"/>
        <charset val="238"/>
      </rPr>
      <t>ČEŠKOVÁ, Tereza</t>
    </r>
    <r>
      <rPr>
        <sz val="10"/>
        <color rgb="FF0A0A0A"/>
        <rFont val="Arial"/>
        <family val="2"/>
        <charset val="238"/>
      </rPr>
      <t>. (Klíčové) kompetence v českém vzdělávání: proč si navzájem nerozumíme? </t>
    </r>
    <r>
      <rPr>
        <i/>
        <sz val="10"/>
        <color rgb="FF0A0A0A"/>
        <rFont val="Open Sans"/>
        <family val="2"/>
        <charset val="238"/>
      </rPr>
      <t>Studia paedagogica</t>
    </r>
    <r>
      <rPr>
        <sz val="10"/>
        <color rgb="FF0A0A0A"/>
        <rFont val="Open Sans"/>
        <family val="2"/>
        <charset val="238"/>
      </rPr>
      <t>. Brno: Masarykova univerzita, 2021, roč. 26, č. 3, s. 7-27. ISSN 1803-7437. doi:10.5817/SP2021-3-1.</t>
    </r>
  </si>
  <si>
    <t>EID: 2-s2.0-85122925969</t>
  </si>
  <si>
    <r>
      <t xml:space="preserve">PAPAJOANU, Ondřej, Hana VOŇKOVÁ a </t>
    </r>
    <r>
      <rPr>
        <u/>
        <sz val="10"/>
        <color rgb="FF0A0A0A"/>
        <rFont val="Arial"/>
        <family val="2"/>
        <charset val="238"/>
      </rPr>
      <t>Kateřina VLČKOVÁ</t>
    </r>
    <r>
      <rPr>
        <sz val="10"/>
        <color rgb="FF0A0A0A"/>
        <rFont val="Arial"/>
        <family val="2"/>
        <charset val="238"/>
      </rPr>
      <t>. Motivace k učení se angličtině ve vztahu ke známkám a studijním aspiracím u žáků základních škol. </t>
    </r>
    <r>
      <rPr>
        <i/>
        <sz val="10"/>
        <color rgb="FF0A0A0A"/>
        <rFont val="Open Sans"/>
        <family val="2"/>
        <charset val="238"/>
      </rPr>
      <t>Studia paedagogica</t>
    </r>
    <r>
      <rPr>
        <sz val="10"/>
        <color rgb="FF0A0A0A"/>
        <rFont val="Open Sans"/>
        <family val="2"/>
        <charset val="238"/>
      </rPr>
      <t>. Brno: Masarykova univerzita, 2021, roč. 26, č. 3, s. 29-50. ISSN 1803-7437. doi:10.5817/SP2021-3-2.</t>
    </r>
  </si>
  <si>
    <t>EID: 2-s2.0-85123356874</t>
  </si>
  <si>
    <t>WoS: 000717396000004          EID: 2-s2.0-85123091780</t>
  </si>
  <si>
    <t xml:space="preserve">Q0 - ESCI          Q4          </t>
  </si>
  <si>
    <r>
      <rPr>
        <u/>
        <sz val="10"/>
        <color rgb="FF0A0A0A"/>
        <rFont val="Arial"/>
        <family val="2"/>
        <charset val="238"/>
      </rPr>
      <t>VLČEK, Petr</t>
    </r>
    <r>
      <rPr>
        <sz val="10"/>
        <color rgb="FF0A0A0A"/>
        <rFont val="Arial"/>
        <family val="2"/>
        <charset val="238"/>
      </rPr>
      <t xml:space="preserve">, </t>
    </r>
    <r>
      <rPr>
        <sz val="10"/>
        <color rgb="FFFF0000"/>
        <rFont val="Arial"/>
        <family val="2"/>
        <charset val="238"/>
      </rPr>
      <t>Richard BAILEY</t>
    </r>
    <r>
      <rPr>
        <sz val="10"/>
        <color rgb="FF0A0A0A"/>
        <rFont val="Arial"/>
        <family val="2"/>
        <charset val="238"/>
      </rPr>
      <t xml:space="preserve">, Jana VAŠÍČKOVÁ a </t>
    </r>
    <r>
      <rPr>
        <sz val="10"/>
        <color rgb="FFFF0000"/>
        <rFont val="Arial"/>
        <family val="2"/>
        <charset val="238"/>
      </rPr>
      <t>Claude SCHEUER</t>
    </r>
    <r>
      <rPr>
        <sz val="10"/>
        <color rgb="FF0A0A0A"/>
        <rFont val="Arial"/>
        <family val="2"/>
        <charset val="238"/>
      </rPr>
      <t>. Physical education and health enhancing physical activity – a European perspective. </t>
    </r>
    <r>
      <rPr>
        <i/>
        <sz val="10"/>
        <color rgb="FF0A0A0A"/>
        <rFont val="Arial"/>
        <family val="2"/>
        <charset val="238"/>
      </rPr>
      <t>International Sports Studies</t>
    </r>
    <r>
      <rPr>
        <sz val="10"/>
        <color rgb="FF0A0A0A"/>
        <rFont val="Arial"/>
        <family val="2"/>
        <charset val="238"/>
      </rPr>
      <t>. Berlín: Logos, 2021, roč. 43, č. 1, s. 36-51. ISSN 1443-0770. doi:10.30819/iss.43-1.04.</t>
    </r>
  </si>
  <si>
    <r>
      <rPr>
        <u/>
        <sz val="10"/>
        <color rgb="FF0A0A0A"/>
        <rFont val="Arial"/>
        <family val="2"/>
        <charset val="238"/>
      </rPr>
      <t>SYSLOVÁ, Zora, Eva NOVÁKOVÁ a Veronika NAJVAROVÁ</t>
    </r>
    <r>
      <rPr>
        <sz val="10"/>
        <color rgb="FF0A0A0A"/>
        <rFont val="Arial"/>
        <family val="2"/>
        <charset val="238"/>
      </rPr>
      <t>. Vliv věkového uspořádání tříd na edukaci v mateřských školách. </t>
    </r>
    <r>
      <rPr>
        <i/>
        <sz val="10"/>
        <color rgb="FF0A0A0A"/>
        <rFont val="Open Sans"/>
        <family val="2"/>
        <charset val="238"/>
      </rPr>
      <t>Studia paedagogica</t>
    </r>
    <r>
      <rPr>
        <sz val="10"/>
        <color rgb="FF0A0A0A"/>
        <rFont val="Open Sans"/>
        <family val="2"/>
        <charset val="238"/>
      </rPr>
      <t>. Brno: Masarykova univerzita, 2021, roč. 26, č. 3, s. 109-130. ISSN 1803-7437. doi:10.5817/SP2021-3-5.</t>
    </r>
  </si>
  <si>
    <t>EID: 2-s2.0-85123358237</t>
  </si>
  <si>
    <r>
      <rPr>
        <u/>
        <sz val="10"/>
        <color rgb="FF0A0A0A"/>
        <rFont val="Arial"/>
        <family val="2"/>
        <charset val="238"/>
      </rPr>
      <t>ŠRÁMEK, Rudolf</t>
    </r>
    <r>
      <rPr>
        <sz val="10"/>
        <color rgb="FF0A0A0A"/>
        <rFont val="Arial"/>
        <family val="2"/>
        <charset val="238"/>
      </rPr>
      <t xml:space="preserve"> a Ladislav HOSÁK. </t>
    </r>
    <r>
      <rPr>
        <i/>
        <sz val="10"/>
        <color rgb="FF0A0A0A"/>
        <rFont val="Open Sans"/>
        <family val="2"/>
        <charset val="238"/>
      </rPr>
      <t>Místní jména na Moravě a ve Slezsku: A-L, M-S, Š-Ž</t>
    </r>
    <r>
      <rPr>
        <sz val="10"/>
        <color rgb="FF0A0A0A"/>
        <rFont val="Open Sans"/>
        <family val="2"/>
        <charset val="238"/>
      </rPr>
      <t>. 2. doplněné vyd. Brno: Ivo Sperát, 2020. 1554 s. ISBN 978-80-87542-32-3.</t>
    </r>
  </si>
  <si>
    <r>
      <rPr>
        <u/>
        <sz val="10"/>
        <color rgb="FF0A0A0A"/>
        <rFont val="Arial"/>
        <family val="2"/>
        <charset val="238"/>
      </rPr>
      <t>SLANÁ REISSMANNOVÁ, Jitka</t>
    </r>
    <r>
      <rPr>
        <sz val="10"/>
        <color rgb="FF0A0A0A"/>
        <rFont val="Arial"/>
        <family val="2"/>
        <charset val="238"/>
      </rPr>
      <t>. Education in the area of human protection in emergency and crisis situations in the context of health education in the Czech Republic. </t>
    </r>
    <r>
      <rPr>
        <i/>
        <sz val="10"/>
        <color rgb="FF0A0A0A"/>
        <rFont val="Open Sans"/>
        <family val="2"/>
        <charset val="238"/>
      </rPr>
      <t>Center for Educational Policy Studies Journal</t>
    </r>
    <r>
      <rPr>
        <sz val="10"/>
        <color rgb="FF0A0A0A"/>
        <rFont val="Open Sans"/>
        <family val="2"/>
        <charset val="238"/>
      </rPr>
      <t>. Ljubljana: Pedagogická fakulta v Ljubljani, 2021, roč. 11, č. 4, s. 109-134. ISSN 1855-9719. doi:10.26529/cepsj.1176.</t>
    </r>
  </si>
  <si>
    <t>EID: 2-s2.0-85124630143</t>
  </si>
  <si>
    <r>
      <rPr>
        <u/>
        <sz val="10"/>
        <color rgb="FF0A0A0A"/>
        <rFont val="Arial"/>
        <family val="2"/>
        <charset val="238"/>
      </rPr>
      <t>POLÁČEK, Jiří</t>
    </r>
    <r>
      <rPr>
        <sz val="10"/>
        <color rgb="FF0A0A0A"/>
        <rFont val="Arial"/>
        <family val="2"/>
        <charset val="238"/>
      </rPr>
      <t>. Básník životní celistvosti. In Jiří Poláček. </t>
    </r>
    <r>
      <rPr>
        <i/>
        <sz val="10"/>
        <color rgb="FF0A0A0A"/>
        <rFont val="Open Sans"/>
        <family val="2"/>
        <charset val="238"/>
      </rPr>
      <t>Jiří Mahen v množném čísle</t>
    </r>
    <r>
      <rPr>
        <sz val="10"/>
        <color rgb="FF0A0A0A"/>
        <rFont val="Open Sans"/>
        <family val="2"/>
        <charset val="238"/>
      </rPr>
      <t>. 1. vyd. Boskovice: Nakladatelství Albert, 2021. s. 9-18. ISBN 978-80-7326-324-9.</t>
    </r>
  </si>
  <si>
    <r>
      <rPr>
        <u/>
        <sz val="10"/>
        <color rgb="FF0A0A0A"/>
        <rFont val="Arial"/>
        <family val="2"/>
        <charset val="238"/>
      </rPr>
      <t>ZERZOVÁ, Jana</t>
    </r>
    <r>
      <rPr>
        <sz val="10"/>
        <color rgb="FF0A0A0A"/>
        <rFont val="Arial"/>
        <family val="2"/>
        <charset val="238"/>
      </rPr>
      <t>. Design učebních úloh v telekolaborativních projektech zaměřených na rozvoj interkulturní komunikační kompetence. In Kubíková Kateřina, Pešková Michaela. </t>
    </r>
    <r>
      <rPr>
        <i/>
        <sz val="10"/>
        <color rgb="FF0A0A0A"/>
        <rFont val="Open Sans"/>
        <family val="2"/>
        <charset val="238"/>
      </rPr>
      <t>Rozvíjení interkulturní komunikační kompetence ve výuce cizích jazyků 4</t>
    </r>
    <r>
      <rPr>
        <sz val="10"/>
        <color rgb="FF0A0A0A"/>
        <rFont val="Open Sans"/>
        <family val="2"/>
        <charset val="238"/>
      </rPr>
      <t>. Plzeň: Západočeská univerzita v Plzni, 2021. s. 18-29. sv. 4. ISBN 978-80-261-1078-1.</t>
    </r>
  </si>
  <si>
    <r>
      <rPr>
        <u/>
        <sz val="10"/>
        <color rgb="FF0A0A0A"/>
        <rFont val="Arial"/>
        <family val="2"/>
        <charset val="238"/>
      </rPr>
      <t>POUČOVÁ, Marcela</t>
    </r>
    <r>
      <rPr>
        <sz val="10"/>
        <color rgb="FF0A0A0A"/>
        <rFont val="Arial"/>
        <family val="2"/>
        <charset val="238"/>
      </rPr>
      <t>. Illustrer l’illustre – Comenius mis entre les mains des jeunes du XXIe siècle. In Kunešová Květa, Bochra Charney, Thierry Charney. </t>
    </r>
    <r>
      <rPr>
        <i/>
        <sz val="10"/>
        <color rgb="FF0A0A0A"/>
        <rFont val="Open Sans"/>
        <family val="2"/>
        <charset val="238"/>
      </rPr>
      <t>Sur les pas de Comenius aujourd'hui</t>
    </r>
    <r>
      <rPr>
        <sz val="10"/>
        <color rgb="FF0A0A0A"/>
        <rFont val="Open Sans"/>
        <family val="2"/>
        <charset val="238"/>
      </rPr>
      <t>. 1. vydání. Hradec Králové: Gaudeamus, 2021. s. 93-103. ISBN 978-80-7435-844-9.</t>
    </r>
  </si>
  <si>
    <r>
      <rPr>
        <u/>
        <sz val="10"/>
        <color rgb="FF0A0A0A"/>
        <rFont val="Arial"/>
        <family val="2"/>
        <charset val="238"/>
      </rPr>
      <t>SLÁDEK, Ondřej</t>
    </r>
    <r>
      <rPr>
        <sz val="10"/>
        <color rgb="FF0A0A0A"/>
        <rFont val="Arial"/>
        <family val="2"/>
        <charset val="238"/>
      </rPr>
      <t>. Jiří Mahen a Jan Mukařovský. In Jiří Poláček a kolektiv. </t>
    </r>
    <r>
      <rPr>
        <i/>
        <sz val="10"/>
        <color rgb="FF0A0A0A"/>
        <rFont val="Open Sans"/>
        <family val="2"/>
        <charset val="238"/>
      </rPr>
      <t>Jiří Mahen v množném čísle</t>
    </r>
    <r>
      <rPr>
        <sz val="10"/>
        <color rgb="FF0A0A0A"/>
        <rFont val="Open Sans"/>
        <family val="2"/>
        <charset val="238"/>
      </rPr>
      <t>. 1. vyd. Boskovice: František Šalé - ALBERT, 2021. s. 109-123. ISBN 978-80-7326-324-9.</t>
    </r>
  </si>
  <si>
    <r>
      <t xml:space="preserve">ZELNÍČKOVÁ, Helena, David VOREL a </t>
    </r>
    <r>
      <rPr>
        <u/>
        <sz val="10"/>
        <color rgb="FF0A0A0A"/>
        <rFont val="Arial"/>
        <family val="2"/>
        <charset val="238"/>
      </rPr>
      <t>Peter MARINIČ</t>
    </r>
    <r>
      <rPr>
        <sz val="10"/>
        <color rgb="FF0A0A0A"/>
        <rFont val="Arial"/>
        <family val="2"/>
        <charset val="238"/>
      </rPr>
      <t>. Komparace odborných kompetencí učitelů odborných předmětů vybraných zemí EU. In Adamec, P., Šimáně, M. a kol. </t>
    </r>
    <r>
      <rPr>
        <i/>
        <sz val="10"/>
        <color rgb="FF0A0A0A"/>
        <rFont val="Open Sans"/>
        <family val="2"/>
        <charset val="238"/>
      </rPr>
      <t>Vybrané kapitoly soudobých témat odborného vzdělávání</t>
    </r>
    <r>
      <rPr>
        <sz val="10"/>
        <color rgb="FF0A0A0A"/>
        <rFont val="Open Sans"/>
        <family val="2"/>
        <charset val="238"/>
      </rPr>
      <t>. 1. vyd. Praha: Powerprint, 2021. s. 110-126. ISBN 978-80-7568-402-8.</t>
    </r>
  </si>
  <si>
    <r>
      <rPr>
        <u/>
        <sz val="10"/>
        <color rgb="FF0A0A0A"/>
        <rFont val="Arial"/>
        <family val="2"/>
        <charset val="238"/>
      </rPr>
      <t>POUČOVÁ, Marcela</t>
    </r>
    <r>
      <rPr>
        <sz val="10"/>
        <color rgb="FF0A0A0A"/>
        <rFont val="Arial"/>
        <family val="2"/>
        <charset val="238"/>
      </rPr>
      <t>. Le Polar - une potentionalité de dialoguer avec le passé ? In Koželová, A., Brodňanská, E., Drengubiak, a J., Živčák. </t>
    </r>
    <r>
      <rPr>
        <i/>
        <sz val="10"/>
        <color rgb="FF0A0A0A"/>
        <rFont val="Open Sans"/>
        <family val="2"/>
        <charset val="238"/>
      </rPr>
      <t>Dialóg medzi minulosťou a prítomnosťou. Dialogue entre le passé et le présent.</t>
    </r>
    <r>
      <rPr>
        <sz val="10"/>
        <color rgb="FF0A0A0A"/>
        <rFont val="Open Sans"/>
        <family val="2"/>
        <charset val="238"/>
      </rPr>
      <t> 1. vydání. Prešov: Prešovská univerzita v Prešově, 2021. s. 217-225. Opera Translatologica 13/2021. ISBN 978-80-555-2686-7.</t>
    </r>
  </si>
  <si>
    <r>
      <rPr>
        <u/>
        <sz val="10"/>
        <color rgb="FF0A0A0A"/>
        <rFont val="Arial"/>
        <family val="2"/>
        <charset val="238"/>
      </rPr>
      <t>TRNOVÁ, Eva</t>
    </r>
    <r>
      <rPr>
        <sz val="10"/>
        <color rgb="FF0A0A0A"/>
        <rFont val="Arial"/>
        <family val="2"/>
        <charset val="238"/>
      </rPr>
      <t>. Learner-centred teaching at the Faculty of Education, Masaryk university Brno. In Isabel Huet, Teresa Pessoa, Fátima Teresa Sol Murta. </t>
    </r>
    <r>
      <rPr>
        <i/>
        <sz val="10"/>
        <color rgb="FF0A0A0A"/>
        <rFont val="Open Sans"/>
        <family val="2"/>
        <charset val="238"/>
      </rPr>
      <t>Excellence in Teaching and Learning in Higher Education: Institutional policies, research and practices in Europe</t>
    </r>
    <r>
      <rPr>
        <sz val="10"/>
        <color rgb="FF0A0A0A"/>
        <rFont val="Open Sans"/>
        <family val="2"/>
        <charset val="238"/>
      </rPr>
      <t>. Coimbra: Imprensa da Universidade de Coimbra / Coimbra University Press, 2021. s. 315-336. ISBN 978-989-26-2133-3. doi:10.14195/978-989-26-2134-0.</t>
    </r>
  </si>
  <si>
    <r>
      <rPr>
        <u/>
        <sz val="10"/>
        <color rgb="FF0A0A0A"/>
        <rFont val="Arial"/>
        <family val="2"/>
        <charset val="238"/>
      </rPr>
      <t>LOLLOK, Marek</t>
    </r>
    <r>
      <rPr>
        <sz val="10"/>
        <color rgb="FF0A0A0A"/>
        <rFont val="Arial"/>
        <family val="2"/>
        <charset val="238"/>
      </rPr>
      <t>. Mahen Revisited v Národním divadle Brno. In Jiří Poláček. </t>
    </r>
    <r>
      <rPr>
        <i/>
        <sz val="10"/>
        <color rgb="FF0A0A0A"/>
        <rFont val="Open Sans"/>
        <family val="2"/>
        <charset val="238"/>
      </rPr>
      <t>Jiří Mahen v množném čísle</t>
    </r>
    <r>
      <rPr>
        <sz val="10"/>
        <color rgb="FF0A0A0A"/>
        <rFont val="Open Sans"/>
        <family val="2"/>
        <charset val="238"/>
      </rPr>
      <t>. 1.vyd. Boskovice: Albert, 2021. s. 73-82. ISBN 978-80-7326-324-9.</t>
    </r>
  </si>
  <si>
    <r>
      <rPr>
        <u/>
        <sz val="10"/>
        <color rgb="FF0A0A0A"/>
        <rFont val="Arial"/>
        <family val="2"/>
        <charset val="238"/>
      </rPr>
      <t>BAKEŠOVÁ, Václava</t>
    </r>
    <r>
      <rPr>
        <sz val="10"/>
        <color rgb="FF0A0A0A"/>
        <rFont val="Arial"/>
        <family val="2"/>
        <charset val="238"/>
      </rPr>
      <t>. Obraz vychovatele v současné francouzské literatuře na příkladu postavy svatého Josefa. In Koželová, A., Brodňanská, E., Drengubiak, a J., Živčák. </t>
    </r>
    <r>
      <rPr>
        <i/>
        <sz val="10"/>
        <color rgb="FF0A0A0A"/>
        <rFont val="Open Sans"/>
        <family val="2"/>
        <charset val="238"/>
      </rPr>
      <t>Dialóg medzi minulosťou a prítomnosťou. Dialogue entre le passé et le présent</t>
    </r>
    <r>
      <rPr>
        <sz val="10"/>
        <color rgb="FF0A0A0A"/>
        <rFont val="Open Sans"/>
        <family val="2"/>
        <charset val="238"/>
      </rPr>
      <t>. 1. vyd. Prešov: Prešovská univerzita v Prešově, 2021. s. 38-46. Opera Translatologica 13/2021. ISBN 978-80-555-2686-7.</t>
    </r>
  </si>
  <si>
    <r>
      <rPr>
        <u/>
        <sz val="10"/>
        <color rgb="FF0A0A0A"/>
        <rFont val="Arial"/>
        <family val="2"/>
        <charset val="238"/>
      </rPr>
      <t>MARINIČ, Peter a Pavel PECINA</t>
    </r>
    <r>
      <rPr>
        <sz val="10"/>
        <color rgb="FF0A0A0A"/>
        <rFont val="Arial"/>
        <family val="2"/>
        <charset val="238"/>
      </rPr>
      <t>. Odborné vzdělávání v ČR a vybraných zemích EU prostřednictvím vybraných ukazatelů. In Adamec, P., Šimáně, M. a kol. </t>
    </r>
    <r>
      <rPr>
        <i/>
        <sz val="10"/>
        <color rgb="FF0A0A0A"/>
        <rFont val="Open Sans"/>
        <family val="2"/>
        <charset val="238"/>
      </rPr>
      <t>Vybrané kapitoly soudobých témat odborného vzdělávání</t>
    </r>
    <r>
      <rPr>
        <sz val="10"/>
        <color rgb="FF0A0A0A"/>
        <rFont val="Open Sans"/>
        <family val="2"/>
        <charset val="238"/>
      </rPr>
      <t>. 1. vyd. Praha: Powerprint, 2021. s. 30-44. ISBN 978-80-7568-402-8.</t>
    </r>
  </si>
  <si>
    <r>
      <rPr>
        <u/>
        <sz val="10"/>
        <color rgb="FF0A0A0A"/>
        <rFont val="Arial"/>
        <family val="2"/>
        <charset val="238"/>
      </rPr>
      <t>ZERZOVÁ, Jana</t>
    </r>
    <r>
      <rPr>
        <sz val="10"/>
        <color rgb="FF0A0A0A"/>
        <rFont val="Arial"/>
        <family val="2"/>
        <charset val="238"/>
      </rPr>
      <t>. Současná témata ve výzkumu a výuce interkulturní komunikační kompetence ve světě. In Kubíková Kateřina, Pešková Michaela. </t>
    </r>
    <r>
      <rPr>
        <i/>
        <sz val="10"/>
        <color rgb="FF0A0A0A"/>
        <rFont val="Open Sans"/>
        <family val="2"/>
        <charset val="238"/>
      </rPr>
      <t>Rozvíjení interkulturní komunikační kompetence ve výuce cizích jazyků 4</t>
    </r>
    <r>
      <rPr>
        <sz val="10"/>
        <color rgb="FF0A0A0A"/>
        <rFont val="Open Sans"/>
        <family val="2"/>
        <charset val="238"/>
      </rPr>
      <t>. Plzeň: Západočeská univerzita v Plzni, 2021. s. 4-17. sv. 4. ISBN 978-80-261-1078-1.</t>
    </r>
  </si>
  <si>
    <r>
      <rPr>
        <u/>
        <sz val="10"/>
        <color rgb="FF0A0A0A"/>
        <rFont val="Arial"/>
        <family val="2"/>
        <charset val="238"/>
      </rPr>
      <t>ŠALAMOUN, Jiří</t>
    </r>
    <r>
      <rPr>
        <sz val="10"/>
        <color rgb="FF0A0A0A"/>
        <rFont val="Arial"/>
        <family val="2"/>
        <charset val="238"/>
      </rPr>
      <t>. Updating the Legacy of the Black Arts Movement and Staying Relevant: Reconnecting with Africa in Ishmael Reed's Japanese by Spring. In Tru Leverette. </t>
    </r>
    <r>
      <rPr>
        <i/>
        <sz val="10"/>
        <color rgb="FF0A0A0A"/>
        <rFont val="Open Sans"/>
        <family val="2"/>
        <charset val="238"/>
      </rPr>
      <t>With Fists Raised : Radical Art, Contemporary Activism, and the Iconoclasm of the Black Arts Movement</t>
    </r>
    <r>
      <rPr>
        <sz val="10"/>
        <color rgb="FF0A0A0A"/>
        <rFont val="Open Sans"/>
        <family val="2"/>
        <charset val="238"/>
      </rPr>
      <t>. Liverpool: Liverpool University Press, 2021. s. 249-268. ISBN 978-1-80085-977-7.</t>
    </r>
  </si>
  <si>
    <t>a porovnání s bodovým ohodnocením v předchozích letech</t>
  </si>
  <si>
    <t>Bodové zisky pracovišť pro rozpočty předchozích let:</t>
  </si>
  <si>
    <r>
      <t xml:space="preserve">2021          </t>
    </r>
    <r>
      <rPr>
        <sz val="8"/>
        <color theme="1"/>
        <rFont val="Calibri"/>
        <family val="2"/>
        <charset val="238"/>
        <scheme val="minor"/>
      </rPr>
      <t>(2017-2019)</t>
    </r>
  </si>
  <si>
    <r>
      <t xml:space="preserve">2020                      </t>
    </r>
    <r>
      <rPr>
        <sz val="8"/>
        <color theme="1"/>
        <rFont val="Calibri"/>
        <family val="2"/>
        <charset val="238"/>
        <scheme val="minor"/>
      </rPr>
      <t>(2016-2018)</t>
    </r>
  </si>
  <si>
    <r>
      <t xml:space="preserve">2019            </t>
    </r>
    <r>
      <rPr>
        <sz val="8"/>
        <color theme="1"/>
        <rFont val="Calibri"/>
        <family val="2"/>
        <charset val="238"/>
        <scheme val="minor"/>
      </rPr>
      <t>(h16)</t>
    </r>
  </si>
  <si>
    <t>LESŇÁK, Slavomír, Petr JEMELKA, Svatopluk NOVÁK, Radim ŠTĚRBA, Viliam ZÁTHURECKÝ, Michal ŠKERLE, Pavla PITNEROVÁ, Jan KRÁSA, Jan ŠŤÁVA, Karel ČERVENKA, Pavel SOMOGYI, Klára LEŠKOVÁ, Adéla OTHOVÁ a Petra PROCHÁZKOVÁ. Rozvíjení personální, sociální a občanské kompetence učitelů, studentů a žáků. 1. vyd. Brno: Masarykova univerzita, 2020. 123 s. ISBN 978-80-210-9612-7.</t>
  </si>
  <si>
    <r>
      <rPr>
        <u/>
        <sz val="10"/>
        <color rgb="FF0A0A0A"/>
        <rFont val="Arial"/>
        <family val="2"/>
        <charset val="238"/>
      </rPr>
      <t>KORYČÁNKOVÁ, Simona a Aneta ČERMÁKOVÁ</t>
    </r>
    <r>
      <rPr>
        <sz val="10"/>
        <color rgb="FF0A0A0A"/>
        <rFont val="Arial"/>
        <family val="2"/>
        <charset val="238"/>
      </rPr>
      <t xml:space="preserve">. Transformacija leksičeskich jedinic-realij v processe perevoda povesti Škol'niki Olega Pavlova na češskij jazyk. [Transformation of lexical units-realities during the process of translation of the story pupils by oleg pavlov into czech language] </t>
    </r>
    <r>
      <rPr>
        <i/>
        <sz val="10"/>
        <color rgb="FF0A0A0A"/>
        <rFont val="Arial"/>
        <family val="2"/>
        <charset val="238"/>
      </rPr>
      <t>Przeglad rusystyczny</t>
    </r>
    <r>
      <rPr>
        <sz val="10"/>
        <color rgb="FF0A0A0A"/>
        <rFont val="Arial"/>
        <family val="2"/>
        <charset val="238"/>
      </rPr>
      <t>. Katowice: Polskie Towarzystwo Rusycystyczne, 2021, roč. 2021, 2 (174), s. 144-156. ISSN 0137-298X. doi:10.31261/pr.10081.</t>
    </r>
  </si>
  <si>
    <t>WoS: 000750178500005      EID: 2-s2.0-85131003793</t>
  </si>
  <si>
    <t>počet citací celkově (WoS i Scopus)</t>
  </si>
  <si>
    <t>bodový zisk jedn. pracovišť</t>
  </si>
  <si>
    <t>EID: 2-s2.0-85135014316</t>
  </si>
  <si>
    <t>EID: 2-s2.0-85130506493</t>
  </si>
  <si>
    <t>EID: 2-s2.0-85130446772</t>
  </si>
  <si>
    <t>WoS: 000797065200002   EID: 2-s2.0-85126637914</t>
  </si>
  <si>
    <t>WoS: 000805873100001  EID: 2-s2.0-85129908217</t>
  </si>
  <si>
    <t>WoS: 000696471700012   EID: 2-s2.0-85115059505</t>
  </si>
  <si>
    <t>WoS: 000872003300001    EID: 2-s2.0-85141839507</t>
  </si>
  <si>
    <t>EID: 2-s2.0-85132506234</t>
  </si>
  <si>
    <t>EID: 2-s2.0-85137737196</t>
  </si>
  <si>
    <t>KCJL</t>
  </si>
  <si>
    <t>EID: 2-s2.0-85136733549</t>
  </si>
  <si>
    <t>WoS: 000705141100001   EID: 2-s2.0-85116729286</t>
  </si>
  <si>
    <t>EID: 2-s2.0-85144565842</t>
  </si>
  <si>
    <t>WoS: 000748277800004    EID: 2-s2.0-85124984396</t>
  </si>
  <si>
    <t>EID: 2-s2.0-85127137603</t>
  </si>
  <si>
    <t>WoS: 000850033500001  EID: 2-s2.0-85138604975</t>
  </si>
  <si>
    <r>
      <t xml:space="preserve">BÁRTOVÁ, Eva, Hana Lya KUČEROVÁ, </t>
    </r>
    <r>
      <rPr>
        <u/>
        <sz val="10"/>
        <color rgb="FF0A0A0A"/>
        <rFont val="Arial"/>
        <family val="2"/>
        <charset val="238"/>
      </rPr>
      <t>Alena ŽÁKOVSKÁ</t>
    </r>
    <r>
      <rPr>
        <sz val="10"/>
        <color rgb="FF0A0A0A"/>
        <rFont val="Arial"/>
        <family val="2"/>
        <charset val="238"/>
      </rPr>
      <t xml:space="preserve">, Marie BUDÍKOVÁ a Helena NEJEZCHLEBOVÁ. Coxiella burnetii and Francisella tularensis in wild small mammals from the Czech Republic. </t>
    </r>
    <r>
      <rPr>
        <i/>
        <sz val="10"/>
        <color rgb="FF0A0A0A"/>
        <rFont val="Arial"/>
        <family val="2"/>
        <charset val="238"/>
      </rPr>
      <t>Ticks and Tick-borne Diseases</t>
    </r>
    <r>
      <rPr>
        <sz val="10"/>
        <color rgb="FF0A0A0A"/>
        <rFont val="Arial"/>
        <family val="2"/>
        <charset val="238"/>
      </rPr>
      <t>. Jena: Elsevier GmbH, 2020, roč. 11, č. 2, s. 101350-101353. ISSN 1877-959X. doi:10.1016/j.ttbdis.2019.101350.</t>
    </r>
  </si>
  <si>
    <r>
      <rPr>
        <u/>
        <sz val="10"/>
        <color rgb="FF0A0A0A"/>
        <rFont val="Arial"/>
        <family val="2"/>
        <charset val="238"/>
      </rPr>
      <t>KINGSDORF, Sheri Leigh</t>
    </r>
    <r>
      <rPr>
        <sz val="10"/>
        <color rgb="FF0A0A0A"/>
        <rFont val="Arial"/>
        <family val="2"/>
        <charset val="238"/>
      </rPr>
      <t xml:space="preserve"> a </t>
    </r>
    <r>
      <rPr>
        <u/>
        <sz val="10"/>
        <color rgb="FF0A0A0A"/>
        <rFont val="Arial"/>
        <family val="2"/>
        <charset val="238"/>
      </rPr>
      <t>Karel PANČOCHA</t>
    </r>
    <r>
      <rPr>
        <sz val="10"/>
        <color rgb="FF0A0A0A"/>
        <rFont val="Arial"/>
        <family val="2"/>
        <charset val="238"/>
      </rPr>
      <t>. A survey of the use of applied behaviour analysis for children with autism in the Czech Republic. European Journal of Special Needs Education. ABINGDON: ROUTLEDGE JOURNALS, TAYLOR &amp; FRANCIS LTD, 2020, roč. 35, č. 5, s. 722-733. ISSN 0885-6257. doi:10.1080/08856257.2020.1726092.</t>
    </r>
  </si>
  <si>
    <t>WoS: 000842548100001  EID: 2-s2.0-85136089028</t>
  </si>
  <si>
    <t>Q2             Q3</t>
  </si>
  <si>
    <t>WoS: 000851342300001    EID: 2-s2.0-85137514654</t>
  </si>
  <si>
    <t>WoS: 000572009300001    EID: 2-s2.0-85091312916</t>
  </si>
  <si>
    <t>WoS: 000684735400001   EID: 2-s2.0-85112508528</t>
  </si>
  <si>
    <t>WoS: 000651271000001    EID: 2-s2.0-85106210324</t>
  </si>
  <si>
    <t>EID: 2-s2.0-85137363456</t>
  </si>
  <si>
    <t xml:space="preserve">Q0-ESCI       Q2   </t>
  </si>
  <si>
    <t>Q1               Q2</t>
  </si>
  <si>
    <t>EID: 2-s2.0-85139265562</t>
  </si>
  <si>
    <r>
      <rPr>
        <u/>
        <sz val="10"/>
        <color rgb="FF0A0A0A"/>
        <rFont val="Arial"/>
        <family val="2"/>
        <charset val="238"/>
      </rPr>
      <t>KÁŇA, Tomáš</t>
    </r>
    <r>
      <rPr>
        <sz val="10"/>
        <color rgb="FF0A0A0A"/>
        <rFont val="Arial"/>
        <family val="2"/>
        <charset val="238"/>
      </rPr>
      <t>. Česká deminutiva: korpusová studie. 1. vyd. Praha; Brno: NLN, s.r.o; Masarykova univerzita, 2022. 406 s. Studie z korpusové lingvistiky. ISBN 978-80-7422-893-3.</t>
    </r>
  </si>
  <si>
    <r>
      <t xml:space="preserve">LACHOUT, Martin, Zuzana BOHUŠOVÁ, Hana ANDRÁŠOVÁ, Hana BERGEROVÁ, Martina ČEŘOVSKÁ, Lukáš EICHENMANN, Andrea FRYDRYCHOVÁ, Petra FUKOVÁ, </t>
    </r>
    <r>
      <rPr>
        <u/>
        <sz val="10"/>
        <color rgb="FF0A0A0A"/>
        <rFont val="Arial"/>
        <family val="2"/>
        <charset val="238"/>
      </rPr>
      <t>Věra JANÍKOVÁ</t>
    </r>
    <r>
      <rPr>
        <sz val="10"/>
        <color rgb="FF0A0A0A"/>
        <rFont val="Arial"/>
        <family val="2"/>
        <charset val="238"/>
      </rPr>
      <t xml:space="preserve">, Saša JAZBEC, </t>
    </r>
    <r>
      <rPr>
        <sz val="10"/>
        <color rgb="FFFF0000"/>
        <rFont val="Arial"/>
        <family val="2"/>
        <charset val="238"/>
      </rPr>
      <t>Brigita KACJAN, Marcelina KALASZNIK</t>
    </r>
    <r>
      <rPr>
        <sz val="10"/>
        <color rgb="FF0A0A0A"/>
        <rFont val="Arial"/>
        <family val="2"/>
        <charset val="238"/>
      </rPr>
      <t xml:space="preserve">, </t>
    </r>
    <r>
      <rPr>
        <u/>
        <sz val="10"/>
        <color rgb="FF0A0A0A"/>
        <rFont val="Arial"/>
        <family val="2"/>
        <charset val="238"/>
      </rPr>
      <t>Pavla MAREČKOVÁ</t>
    </r>
    <r>
      <rPr>
        <sz val="10"/>
        <color rgb="FF0A0A0A"/>
        <rFont val="Arial"/>
        <family val="2"/>
        <charset val="238"/>
      </rPr>
      <t xml:space="preserve">, Monika RŮŽIČKOVÁ, </t>
    </r>
    <r>
      <rPr>
        <sz val="10"/>
        <color rgb="FFFF0000"/>
        <rFont val="Arial"/>
        <family val="2"/>
        <charset val="238"/>
      </rPr>
      <t>Joanna SZCZEK</t>
    </r>
    <r>
      <rPr>
        <sz val="10"/>
        <color rgb="FF0A0A0A"/>
        <rFont val="Arial"/>
        <family val="2"/>
        <charset val="238"/>
      </rPr>
      <t xml:space="preserve">, Gabriela ŠILHAVÁ a Barbora ULRICHOVÁ. </t>
    </r>
    <r>
      <rPr>
        <i/>
        <sz val="11"/>
        <color theme="1"/>
        <rFont val="Calibri"/>
        <family val="2"/>
        <charset val="238"/>
        <scheme val="minor"/>
      </rPr>
      <t>Deutsch als Fremdsprache aktiv und attraktiv im Studium, in Lehre und Forschung</t>
    </r>
    <r>
      <rPr>
        <sz val="11"/>
        <color theme="1"/>
        <rFont val="Calibri"/>
        <family val="2"/>
        <charset val="238"/>
        <scheme val="minor"/>
      </rPr>
      <t>. 1. vyd. Hamburg: Verlag Dr. Kovač, 2022. 258 s. Lingua 61. ISBN 978-3-339-12876-8.</t>
    </r>
  </si>
  <si>
    <t>ŠERÁKOVÁ, Hana. Držení těla a funkční stav pohybového aparátu u dětí ve věku 6–8 let: případová studie. 1. vydání. Brno: Masarykova univerzita, 2022. 212 s. Tělesná výchova a výchova ke zdraví: svazek 4. ISBN 978-80-280-0164-3.</t>
  </si>
  <si>
    <r>
      <rPr>
        <u/>
        <sz val="10"/>
        <color rgb="FF0A0A0A"/>
        <rFont val="Arial"/>
        <family val="2"/>
        <charset val="238"/>
      </rPr>
      <t>ŠÍP, Radim</t>
    </r>
    <r>
      <rPr>
        <sz val="10"/>
        <color rgb="FF0A0A0A"/>
        <rFont val="Arial"/>
        <family val="2"/>
        <charset val="238"/>
      </rPr>
      <t xml:space="preserve">, </t>
    </r>
    <r>
      <rPr>
        <u/>
        <sz val="10"/>
        <color rgb="FF0A0A0A"/>
        <rFont val="Arial"/>
        <family val="2"/>
        <charset val="238"/>
      </rPr>
      <t>Denisa DENGLEROVÁ</t>
    </r>
    <r>
      <rPr>
        <sz val="10"/>
        <color rgb="FF0A0A0A"/>
        <rFont val="Arial"/>
        <family val="2"/>
        <charset val="238"/>
      </rPr>
      <t xml:space="preserve">, </t>
    </r>
    <r>
      <rPr>
        <u/>
        <sz val="10"/>
        <color rgb="FF0A0A0A"/>
        <rFont val="Arial"/>
        <family val="2"/>
        <charset val="238"/>
      </rPr>
      <t>Miroslav BIELIK</t>
    </r>
    <r>
      <rPr>
        <sz val="10"/>
        <color rgb="FF0A0A0A"/>
        <rFont val="Arial"/>
        <family val="2"/>
        <charset val="238"/>
      </rPr>
      <t xml:space="preserve">, </t>
    </r>
    <r>
      <rPr>
        <u/>
        <sz val="10"/>
        <color rgb="FF0A0A0A"/>
        <rFont val="Arial"/>
        <family val="2"/>
        <charset val="238"/>
      </rPr>
      <t>Lenka ĎULÍKOVÁ</t>
    </r>
    <r>
      <rPr>
        <sz val="10"/>
        <color rgb="FF0A0A0A"/>
        <rFont val="Arial"/>
        <family val="2"/>
        <charset val="238"/>
      </rPr>
      <t xml:space="preserve">, </t>
    </r>
    <r>
      <rPr>
        <u/>
        <sz val="10"/>
        <color rgb="FF0A0A0A"/>
        <rFont val="Arial"/>
        <family val="2"/>
        <charset val="238"/>
      </rPr>
      <t>Jan KALENDA</t>
    </r>
    <r>
      <rPr>
        <sz val="10"/>
        <color rgb="FF0A0A0A"/>
        <rFont val="Arial"/>
        <family val="2"/>
        <charset val="238"/>
      </rPr>
      <t xml:space="preserve">, </t>
    </r>
    <r>
      <rPr>
        <u/>
        <sz val="10"/>
        <color rgb="FF0A0A0A"/>
        <rFont val="Arial"/>
        <family val="2"/>
        <charset val="238"/>
      </rPr>
      <t>Markéta KOŠATKOVÁ</t>
    </r>
    <r>
      <rPr>
        <sz val="10"/>
        <color rgb="FF0A0A0A"/>
        <rFont val="Arial"/>
        <family val="2"/>
        <charset val="238"/>
      </rPr>
      <t xml:space="preserve">, </t>
    </r>
    <r>
      <rPr>
        <u/>
        <sz val="10"/>
        <color rgb="FF0A0A0A"/>
        <rFont val="Arial"/>
        <family val="2"/>
        <charset val="238"/>
      </rPr>
      <t>Martina KUROWSKI</t>
    </r>
    <r>
      <rPr>
        <sz val="10"/>
        <color rgb="FF0A0A0A"/>
        <rFont val="Arial"/>
        <family val="2"/>
        <charset val="238"/>
      </rPr>
      <t xml:space="preserve">, </t>
    </r>
    <r>
      <rPr>
        <u/>
        <sz val="10"/>
        <color rgb="FF0A0A0A"/>
        <rFont val="Arial"/>
        <family val="2"/>
        <charset val="238"/>
      </rPr>
      <t>Lenka GULOVÁ</t>
    </r>
    <r>
      <rPr>
        <sz val="10"/>
        <color rgb="FF0A0A0A"/>
        <rFont val="Arial"/>
        <family val="2"/>
        <charset val="238"/>
      </rPr>
      <t xml:space="preserve"> a </t>
    </r>
    <r>
      <rPr>
        <u/>
        <sz val="10"/>
        <color rgb="FF0A0A0A"/>
        <rFont val="Arial"/>
        <family val="2"/>
        <charset val="238"/>
      </rPr>
      <t>František TRAPL</t>
    </r>
    <r>
      <rPr>
        <sz val="10"/>
        <color rgb="FF0A0A0A"/>
        <rFont val="Arial"/>
        <family val="2"/>
        <charset val="238"/>
      </rPr>
      <t>. Na cestě k inkluzivní škole: interakce a norma. Brno: Masarykova univerzita, 2022. 275 s. ISBN 978-80-280-0124-7.</t>
    </r>
  </si>
  <si>
    <r>
      <rPr>
        <u/>
        <sz val="10"/>
        <color rgb="FF0A0A0A"/>
        <rFont val="Arial"/>
        <family val="2"/>
        <charset val="238"/>
      </rPr>
      <t>GRŮZOVÁ, Lucie</t>
    </r>
    <r>
      <rPr>
        <sz val="10"/>
        <color rgb="FF0A0A0A"/>
        <rFont val="Arial"/>
        <family val="2"/>
        <charset val="238"/>
      </rPr>
      <t xml:space="preserve">, </t>
    </r>
    <r>
      <rPr>
        <u/>
        <sz val="10"/>
        <color rgb="FF0A0A0A"/>
        <rFont val="Arial"/>
        <family val="2"/>
        <charset val="238"/>
      </rPr>
      <t>Lucie JARKOVSKÁ</t>
    </r>
    <r>
      <rPr>
        <sz val="10"/>
        <color rgb="FF0A0A0A"/>
        <rFont val="Arial"/>
        <family val="2"/>
        <charset val="238"/>
      </rPr>
      <t xml:space="preserve">, </t>
    </r>
    <r>
      <rPr>
        <u/>
        <sz val="10"/>
        <color rgb="FF0A0A0A"/>
        <rFont val="Arial"/>
        <family val="2"/>
        <charset val="238"/>
      </rPr>
      <t>Martina KAMPICHLER</t>
    </r>
    <r>
      <rPr>
        <sz val="10"/>
        <color rgb="FF0A0A0A"/>
        <rFont val="Arial"/>
        <family val="2"/>
        <charset val="238"/>
      </rPr>
      <t xml:space="preserve"> a Katarína SLEZÁKOVÁ. Svět pro děti do tří let. Vhledy do současné podoby rané výchovy a péče v ČR. Brno: MUNI Press, 2022. 216 s. ISBN 978-80-280-0206-0. doi:10.5817/CZ.MUNI.M280-0207-2022.</t>
    </r>
  </si>
  <si>
    <t>KPrimP</t>
  </si>
  <si>
    <r>
      <rPr>
        <u/>
        <sz val="10"/>
        <color rgb="FF0A0A0A"/>
        <rFont val="Arial"/>
        <family val="2"/>
        <charset val="238"/>
      </rPr>
      <t>SYSLOVÁ, Zora</t>
    </r>
    <r>
      <rPr>
        <sz val="10"/>
        <color rgb="FF0A0A0A"/>
        <rFont val="Arial"/>
        <family val="2"/>
        <charset val="238"/>
      </rPr>
      <t xml:space="preserve">, </t>
    </r>
    <r>
      <rPr>
        <u/>
        <sz val="10"/>
        <color rgb="FF0A0A0A"/>
        <rFont val="Arial"/>
        <family val="2"/>
        <charset val="238"/>
      </rPr>
      <t>Veronika NAJVAROVÁ</t>
    </r>
    <r>
      <rPr>
        <sz val="10"/>
        <color rgb="FF0A0A0A"/>
        <rFont val="Arial"/>
        <family val="2"/>
        <charset val="238"/>
      </rPr>
      <t xml:space="preserve">, </t>
    </r>
    <r>
      <rPr>
        <u/>
        <sz val="10"/>
        <color rgb="FF0A0A0A"/>
        <rFont val="Arial"/>
        <family val="2"/>
        <charset val="238"/>
      </rPr>
      <t>Eva NOVÁKOVÁ</t>
    </r>
    <r>
      <rPr>
        <sz val="10"/>
        <color rgb="FF0A0A0A"/>
        <rFont val="Arial"/>
        <family val="2"/>
        <charset val="238"/>
      </rPr>
      <t xml:space="preserve">, </t>
    </r>
    <r>
      <rPr>
        <u/>
        <sz val="10"/>
        <color rgb="FF0A0A0A"/>
        <rFont val="Arial"/>
        <family val="2"/>
        <charset val="238"/>
      </rPr>
      <t>Anna POSPÍCHALOVÁ</t>
    </r>
    <r>
      <rPr>
        <sz val="10"/>
        <color rgb="FF0A0A0A"/>
        <rFont val="Arial"/>
        <family val="2"/>
        <charset val="238"/>
      </rPr>
      <t xml:space="preserve"> a </t>
    </r>
    <r>
      <rPr>
        <u/>
        <sz val="10"/>
        <color rgb="FF0A0A0A"/>
        <rFont val="Arial"/>
        <family val="2"/>
        <charset val="238"/>
      </rPr>
      <t>Kateřina VÁCLAVKOVÁ</t>
    </r>
    <r>
      <rPr>
        <sz val="10"/>
        <color rgb="FF0A0A0A"/>
        <rFont val="Arial"/>
        <family val="2"/>
        <charset val="238"/>
      </rPr>
      <t>. Věkově heterogenní třídy v mateřské škole. Praha: Portál, 2022. 160 s. ISBN 978-80-262-1960-6.</t>
    </r>
  </si>
  <si>
    <r>
      <rPr>
        <u/>
        <sz val="10"/>
        <color rgb="FF0A0A0A"/>
        <rFont val="Arial"/>
        <family val="2"/>
        <charset val="238"/>
      </rPr>
      <t>JANÍK, Tomáš</t>
    </r>
    <r>
      <rPr>
        <sz val="10"/>
        <color rgb="FF0A0A0A"/>
        <rFont val="Arial"/>
        <family val="2"/>
        <charset val="238"/>
      </rPr>
      <t xml:space="preserve">, Monika ČERNÁ, </t>
    </r>
    <r>
      <rPr>
        <u/>
        <sz val="10"/>
        <color rgb="FF0A0A0A"/>
        <rFont val="Arial"/>
        <family val="2"/>
        <charset val="238"/>
      </rPr>
      <t>Petra VYSTRČILOVÁ</t>
    </r>
    <r>
      <rPr>
        <sz val="10"/>
        <color rgb="FF0A0A0A"/>
        <rFont val="Arial"/>
        <family val="2"/>
        <charset val="238"/>
      </rPr>
      <t xml:space="preserve">, </t>
    </r>
    <r>
      <rPr>
        <u/>
        <sz val="10"/>
        <color rgb="FF0A0A0A"/>
        <rFont val="Arial"/>
        <family val="2"/>
        <charset val="238"/>
      </rPr>
      <t>Helena VAĎUROVÁ</t>
    </r>
    <r>
      <rPr>
        <sz val="10"/>
        <color rgb="FF0A0A0A"/>
        <rFont val="Arial"/>
        <family val="2"/>
        <charset val="238"/>
      </rPr>
      <t xml:space="preserve">, </t>
    </r>
    <r>
      <rPr>
        <u/>
        <sz val="10"/>
        <color rgb="FF0A0A0A"/>
        <rFont val="Arial"/>
        <family val="2"/>
        <charset val="238"/>
      </rPr>
      <t>Jan NEHYBA</t>
    </r>
    <r>
      <rPr>
        <sz val="10"/>
        <color rgb="FF0A0A0A"/>
        <rFont val="Arial"/>
        <family val="2"/>
        <charset val="238"/>
      </rPr>
      <t xml:space="preserve">, </t>
    </r>
    <r>
      <rPr>
        <u/>
        <sz val="10"/>
        <color rgb="FF0A0A0A"/>
        <rFont val="Arial"/>
        <family val="2"/>
        <charset val="238"/>
      </rPr>
      <t>Petr SVOJANOVSKÝ</t>
    </r>
    <r>
      <rPr>
        <sz val="10"/>
        <color rgb="FF0A0A0A"/>
        <rFont val="Arial"/>
        <family val="2"/>
        <charset val="238"/>
      </rPr>
      <t xml:space="preserve">, </t>
    </r>
    <r>
      <rPr>
        <u/>
        <sz val="10"/>
        <color rgb="FF0A0A0A"/>
        <rFont val="Arial"/>
        <family val="2"/>
        <charset val="238"/>
      </rPr>
      <t>Karel PICKA</t>
    </r>
    <r>
      <rPr>
        <sz val="10"/>
        <color rgb="FF0A0A0A"/>
        <rFont val="Arial"/>
        <family val="2"/>
        <charset val="238"/>
      </rPr>
      <t xml:space="preserve">, </t>
    </r>
    <r>
      <rPr>
        <u/>
        <sz val="10"/>
        <color rgb="FF0A0A0A"/>
        <rFont val="Arial"/>
        <family val="2"/>
        <charset val="238"/>
      </rPr>
      <t>Katarína SLEZÁKOVÁ</t>
    </r>
    <r>
      <rPr>
        <sz val="10"/>
        <color rgb="FF0A0A0A"/>
        <rFont val="Arial"/>
        <family val="2"/>
        <charset val="238"/>
      </rPr>
      <t xml:space="preserve">, </t>
    </r>
    <r>
      <rPr>
        <u/>
        <sz val="10"/>
        <color rgb="FF0A0A0A"/>
        <rFont val="Arial"/>
        <family val="2"/>
        <charset val="238"/>
      </rPr>
      <t>Lenka SLEPIČKOVÁ</t>
    </r>
    <r>
      <rPr>
        <sz val="10"/>
        <color rgb="FF0A0A0A"/>
        <rFont val="Arial"/>
        <family val="2"/>
        <charset val="238"/>
      </rPr>
      <t xml:space="preserve"> a </t>
    </r>
    <r>
      <rPr>
        <u/>
        <sz val="10"/>
        <color rgb="FF0A0A0A"/>
        <rFont val="Arial"/>
        <family val="2"/>
        <charset val="238"/>
      </rPr>
      <t>Jana KRATOCHVÍLOVÁ</t>
    </r>
    <r>
      <rPr>
        <sz val="10"/>
        <color rgb="FF0A0A0A"/>
        <rFont val="Arial"/>
        <family val="2"/>
        <charset val="238"/>
      </rPr>
      <t>. Postupy a nástroje pedagogické evaluacepro (budoucí) učitele. 1. vydání. Brno: Masarykova univerzita, 2021. 95 s. Pedagogický výzkum v teorii a praxi. ISBN 978-80-210-9956-2. doi:10.5817/CZ.MUNI.M210-9957-2021.</t>
    </r>
  </si>
  <si>
    <r>
      <rPr>
        <u/>
        <sz val="10"/>
        <color rgb="FF0A0A0A"/>
        <rFont val="Arial"/>
        <family val="2"/>
        <charset val="238"/>
      </rPr>
      <t>HULEŠOVÁ, Martina</t>
    </r>
    <r>
      <rPr>
        <sz val="10"/>
        <color rgb="FF0A0A0A"/>
        <rFont val="Arial"/>
        <family val="2"/>
        <charset val="238"/>
      </rPr>
      <t>. Srovnatelnost testových verzí slovenské maturitní zkoušky z anglického jazyka. 1. vydání. Brno: Masarykova univerzita, 2021. 150 s. Cizí jazyky a jejich didaktiky: teorie, empirie, praxe. ISBN 978-80-210-9949-4. doi:10.5817/CZ.MUNI.M210-9950-2021.</t>
    </r>
  </si>
  <si>
    <r>
      <rPr>
        <u/>
        <sz val="10"/>
        <color rgb="FF0A0A0A"/>
        <rFont val="Arial"/>
        <family val="2"/>
        <charset val="238"/>
      </rPr>
      <t>SCHEJBALOVÁ, Zdeňka</t>
    </r>
    <r>
      <rPr>
        <sz val="10"/>
        <color rgb="FF0A0A0A"/>
        <rFont val="Arial"/>
        <family val="2"/>
        <charset val="238"/>
      </rPr>
      <t>. Metodika práce s žáky se specifickými poruchami učení: Aplikace písní s rytmickým a pohybovým doprovodem v cizím jazyce (francouzština). 1. vyd. Brno: Munipress, 2020. 719 s. Elektronická verze. ISBN 978-80-210-9856-5.</t>
    </r>
  </si>
  <si>
    <r>
      <rPr>
        <u/>
        <sz val="10"/>
        <color rgb="FF0A0A0A"/>
        <rFont val="Arial"/>
        <family val="2"/>
        <charset val="238"/>
      </rPr>
      <t>SVOBODOVÁ, Hana</t>
    </r>
    <r>
      <rPr>
        <sz val="10"/>
        <color rgb="FF0A0A0A"/>
        <rFont val="Arial"/>
        <family val="2"/>
        <charset val="238"/>
      </rPr>
      <t>. Archaismy v románu Markéta Lazarová. In Jiří Poláček. Vladislav Vančura v literárním kontextu 20. století. 1. vyd. Brno: Masarykova univerzita, 2022. s. 120-126. ISBN 978-80-280-0138-4.</t>
    </r>
  </si>
  <si>
    <r>
      <rPr>
        <u/>
        <sz val="10"/>
        <color rgb="FF0A0A0A"/>
        <rFont val="Arial"/>
        <family val="2"/>
        <charset val="238"/>
      </rPr>
      <t>ŠUBRTOVÁ, Milena</t>
    </r>
    <r>
      <rPr>
        <sz val="10"/>
        <color rgb="FF0A0A0A"/>
        <rFont val="Arial"/>
        <family val="2"/>
        <charset val="238"/>
      </rPr>
      <t>. Boj o krásnou knihu pro mládež. In Pavel Janoušek. Dějiny české literatury v Protektorátu Čechy a Morava. 1. vyd. Praha: Academia - Ústav pro českou literaturu AV ČR, 2022. s. 498-501. ISBN 978-80-200-3377-2.</t>
    </r>
  </si>
  <si>
    <r>
      <rPr>
        <u/>
        <sz val="10"/>
        <color rgb="FF0A0A0A"/>
        <rFont val="Arial"/>
        <family val="2"/>
        <charset val="238"/>
      </rPr>
      <t>KÁŇA, Tomáš</t>
    </r>
    <r>
      <rPr>
        <sz val="10"/>
        <color rgb="FF0A0A0A"/>
        <rFont val="Arial"/>
        <family val="2"/>
        <charset val="238"/>
      </rPr>
      <t>. Die unerträgliche Wichtigkeit eines Kontextes. Die Verdunkelungsmethode zur Förderung des Kontextbewusstseins beim Übersetzen von Labeltexten. In Katelhön, Peggy; Marečková, Pavla. Sprachmittlung und Mediation im Fremdsprachenunterricht an Schule und Universität. 1. vyd. Berlin: Frank &amp; Timme GmbH, 2022. s. 195-226. Sprachen lehren - Sprachen lernen, Band 12. ISBN 978-3-7329-0745-8.</t>
    </r>
  </si>
  <si>
    <r>
      <rPr>
        <u/>
        <sz val="10"/>
        <color rgb="FF0A0A0A"/>
        <rFont val="Arial"/>
        <family val="2"/>
        <charset val="238"/>
      </rPr>
      <t>SEDLÁČEK, Marek</t>
    </r>
    <r>
      <rPr>
        <sz val="10"/>
        <color rgb="FF0A0A0A"/>
        <rFont val="Arial"/>
        <family val="2"/>
        <charset val="238"/>
      </rPr>
      <t xml:space="preserve"> a </t>
    </r>
    <r>
      <rPr>
        <u/>
        <sz val="10"/>
        <color rgb="FF0A0A0A"/>
        <rFont val="Arial"/>
        <family val="2"/>
        <charset val="238"/>
      </rPr>
      <t>Judita KUČEROVÁ</t>
    </r>
    <r>
      <rPr>
        <sz val="10"/>
        <color rgb="FF0A0A0A"/>
        <rFont val="Arial"/>
        <family val="2"/>
        <charset val="238"/>
      </rPr>
      <t>. Folk Music in the Czech Music Classroom. In Buchborn, T., De Baets, T., Brunner, G. &amp; Schmid, S. Music Is What People Do. 1. vyd. Rum/Innsbruck: HELBLING, 2022. s. 189-201. European Perspectives on Music Education 11. ISBN 978-3-7113-0138-3.</t>
    </r>
  </si>
  <si>
    <r>
      <rPr>
        <u/>
        <sz val="10"/>
        <color rgb="FF0A0A0A"/>
        <rFont val="Arial"/>
        <family val="2"/>
        <charset val="238"/>
      </rPr>
      <t>LOLLOK, Marek</t>
    </r>
    <r>
      <rPr>
        <sz val="10"/>
        <color rgb="FF0A0A0A"/>
        <rFont val="Arial"/>
        <family val="2"/>
        <charset val="238"/>
      </rPr>
      <t xml:space="preserve">. Havlovo myšlení o divadle: k reflexím dramatu, divadla a jejich souvislostem. In Mieczislaw Balowski. Kody i antykoda twórczości Václava Havla. Poznaň: Institut filologii slowanskiej Universytet Im. Adama Mickiewicza w Poznaniu, 2022. s. 195-206. Bohemica Posnaniensia, fasc. 26. ISBN 978-83-63090-45-6. </t>
    </r>
  </si>
  <si>
    <r>
      <rPr>
        <u/>
        <sz val="10"/>
        <color rgb="FF0A0A0A"/>
        <rFont val="Arial"/>
        <family val="2"/>
        <charset val="238"/>
      </rPr>
      <t>ŠUBRTOVÁ, Milena</t>
    </r>
    <r>
      <rPr>
        <sz val="10"/>
        <color rgb="FF0A0A0A"/>
        <rFont val="Arial"/>
        <family val="2"/>
        <charset val="238"/>
      </rPr>
      <t>. Hodnota práce, Dobrodružství v cizích krajích. In Pavel Janoušek. Dějiny české literatury v Protektorátu Čechy a Morava. 1. vyd. Praha: Academia - Ústav pro českou literaturu AV ČR, 2022. s. 523-525. ISBN 978-80-200-3377-2.</t>
    </r>
  </si>
  <si>
    <r>
      <rPr>
        <u/>
        <sz val="10"/>
        <color rgb="FF0A0A0A"/>
        <rFont val="Arial"/>
        <family val="2"/>
        <charset val="238"/>
      </rPr>
      <t>OBROVSKÁ, Jana</t>
    </r>
    <r>
      <rPr>
        <sz val="10"/>
        <color rgb="FF0A0A0A"/>
        <rFont val="Arial"/>
        <family val="2"/>
        <charset val="238"/>
      </rPr>
      <t>. Jak se studenti učitelství učí pracovat s žákovskou diverzitou? Využití vícemístné etnografie ve výzkumu diverzity v pregraduální učitelské přípravě. In Jana Poláchová Vašťatková, František Tůma. Inspirace pro výzkum: nahlédnutí do metodologie pedagogiky. Brno: Česká asociace pedagogického výzkumu, 2022. s. 65-77. ---. ISBN 978-80-7392-387-7.</t>
    </r>
  </si>
  <si>
    <r>
      <rPr>
        <u/>
        <sz val="10"/>
        <color rgb="FF0A0A0A"/>
        <rFont val="Arial"/>
        <family val="2"/>
        <charset val="238"/>
      </rPr>
      <t>KOLÁŘOVÁ, Ivana</t>
    </r>
    <r>
      <rPr>
        <sz val="10"/>
        <color rgb="FF0A0A0A"/>
        <rFont val="Arial"/>
        <family val="2"/>
        <charset val="238"/>
      </rPr>
      <t>. Konjugace. In František Štícha. Velká akademická gramatika spisovné češtiny II. Morfologie. 1. vyd. Praha: Academia, 2022. s. 665-799. Jazykověda a literární věda. ISBN 978-80-200-3185-3.</t>
    </r>
  </si>
  <si>
    <r>
      <rPr>
        <u/>
        <sz val="10"/>
        <color rgb="FF0A0A0A"/>
        <rFont val="Arial"/>
        <family val="2"/>
        <charset val="238"/>
      </rPr>
      <t>KOLÁŘOVÁ, Ivana</t>
    </r>
    <r>
      <rPr>
        <sz val="10"/>
        <color rgb="FF0A0A0A"/>
        <rFont val="Arial"/>
        <family val="2"/>
        <charset val="238"/>
      </rPr>
      <t>. Kde jste? – Hlídáme. Kam jedeš? – Promluvit si s ním. aneb jak někdy odpovídáme na otázky s adverbii kam a kde. In Diana Svobodová, Radomil Novák, Andrea Balharová. Od textu k porozumění a komunikaci. 1. vyd. Ostrava: Ostravská univerzita, Pedagogická fakulta, 2022. s. 101-114. ISBN 978-80-7599-296-3.</t>
    </r>
  </si>
  <si>
    <r>
      <rPr>
        <u/>
        <sz val="10"/>
        <color rgb="FF0A0A0A"/>
        <rFont val="Arial"/>
        <family val="2"/>
        <charset val="238"/>
      </rPr>
      <t>LOLLOK, Marek</t>
    </r>
    <r>
      <rPr>
        <sz val="10"/>
        <color rgb="FF0A0A0A"/>
        <rFont val="Arial"/>
        <family val="2"/>
        <charset val="238"/>
      </rPr>
      <t>. Lékařská inspirace ve Vančurových dramatech. In Jiří Poláček. Vladislav Vančura v literárním kontextu 20. století. 1. vyd. Brno: Masarykova univerzita, 2022. s. 61-72. (bez názvu edice). ISBN 978-80-280-0138-4.</t>
    </r>
  </si>
  <si>
    <r>
      <rPr>
        <u/>
        <sz val="10"/>
        <color rgb="FF0A0A0A"/>
        <rFont val="Arial"/>
        <family val="2"/>
        <charset val="238"/>
      </rPr>
      <t>JANÍKOVÁ, Věra</t>
    </r>
    <r>
      <rPr>
        <sz val="10"/>
        <color rgb="FF0A0A0A"/>
        <rFont val="Arial"/>
        <family val="2"/>
        <charset val="238"/>
      </rPr>
      <t>. Linguistic Landscape als Potenzial für die Entwicklung von Sprachmittlungskompetenz. In Sprachmittlung und mediation im Fremdsprachenunterricht an Schule und Universität. 1. vyd. Německo: Frank and Timme, 2022. s. 79-106. Sprachen lehren - Sprachen lernen 12. ISBN 978-3-7329-0745-8.</t>
    </r>
  </si>
  <si>
    <t>EA</t>
  </si>
  <si>
    <r>
      <rPr>
        <u/>
        <sz val="10"/>
        <color rgb="FF0A0A0A"/>
        <rFont val="Arial"/>
        <family val="2"/>
        <charset val="238"/>
      </rPr>
      <t>NOVÁKOVÁ, Ester</t>
    </r>
    <r>
      <rPr>
        <sz val="10"/>
        <color rgb="FF0A0A0A"/>
        <rFont val="Arial"/>
        <family val="2"/>
        <charset val="238"/>
      </rPr>
      <t>. Na pozadí české historie. In Pavel Janoušek. Dějiny české literatury v Protektorátu Čechy a Morava. 1. vyd. Praha: Academia - Ústav pro českou literaturu AV ČR, 2022. s. 513-516. ISBN 978-80-200-3377-2.</t>
    </r>
  </si>
  <si>
    <r>
      <rPr>
        <u/>
        <sz val="10"/>
        <color rgb="FF0A0A0A"/>
        <rFont val="Arial"/>
        <family val="2"/>
        <charset val="238"/>
      </rPr>
      <t>CHOCHOLATÝ, Miroslav</t>
    </r>
    <r>
      <rPr>
        <sz val="10"/>
        <color rgb="FF0A0A0A"/>
        <rFont val="Arial"/>
        <family val="2"/>
        <charset val="238"/>
      </rPr>
      <t>. Obraz války v románech Pole orná a válečná a Tři řeky. In Jiří Poláček. Vladislav Vančura v literárním kontextu 20. století. 1. vyd. Brno: Masarykova univerzita, 2022. s. 27-37. ISBN 978-80-280-0138-4.</t>
    </r>
  </si>
  <si>
    <r>
      <rPr>
        <u/>
        <sz val="10"/>
        <color rgb="FF0A0A0A"/>
        <rFont val="Arial"/>
        <family val="2"/>
        <charset val="238"/>
      </rPr>
      <t>NOVÁKOVÁ, Ester</t>
    </r>
    <r>
      <rPr>
        <sz val="10"/>
        <color rgb="FF0A0A0A"/>
        <rFont val="Arial"/>
        <family val="2"/>
        <charset val="238"/>
      </rPr>
      <t>. Obrazy z dějin národa českého v kontextu protektorátní historické prózy: historické postavy v komparaci. In Jiří Poláček. Vladislav Vančura v literárním kontextu 20. století. 1. vyd. Brno: Masarykova univerzita, 2022. s. 38-48. ISBN 978-80-280-0138-4.</t>
    </r>
  </si>
  <si>
    <r>
      <rPr>
        <u/>
        <sz val="10"/>
        <color rgb="FF0A0A0A"/>
        <rFont val="Arial"/>
        <family val="2"/>
        <charset val="238"/>
      </rPr>
      <t>SLÁDEK, Ondřej</t>
    </r>
    <r>
      <rPr>
        <sz val="10"/>
        <color rgb="FF0A0A0A"/>
        <rFont val="Arial"/>
        <family val="2"/>
        <charset val="238"/>
      </rPr>
      <t>. Od vzpomínek k monografii: Jan Mukařovský o Vladislavu Vančurovi. In Jiří Poláček a kol. Vladislav Vančura v literárním kontextu 20. století. 1. vyd. Brno: Masarykova univerzita, 2022. s. 128-139. ISBN 978-80-280-0138-4.</t>
    </r>
  </si>
  <si>
    <t>NOVÁKOVÁ, Ester. Pevnina venkova. In Pavel Janoušek. Dějiny české literatury v Protektorátu Čechy a Morava. 1. vyd. Praha: Academia - Ústav pro českou literaturu AV ČR, 2022. s. 522-523. ISBN 978-80-200-3377-2.</t>
  </si>
  <si>
    <r>
      <rPr>
        <u/>
        <sz val="10"/>
        <color rgb="FF0A0A0A"/>
        <rFont val="Arial"/>
        <family val="2"/>
        <charset val="238"/>
      </rPr>
      <t>NOVÁKOVÁ, Ester</t>
    </r>
    <r>
      <rPr>
        <sz val="10"/>
        <color rgb="FF0A0A0A"/>
        <rFont val="Arial"/>
        <family val="2"/>
        <charset val="238"/>
      </rPr>
      <t>. Převyprávění starých literárních látek. In Pavel Janoušek. Dějiny české literatury v Protektorátu Čechy a Morava. 1. vyd. Praha: Academia - Ústav pro českou literaturu AV ČR, 2022. s. 511-513. ISBN 978-80-200-3377-2.</t>
    </r>
  </si>
  <si>
    <r>
      <rPr>
        <u/>
        <sz val="10"/>
        <color rgb="FF0A0A0A"/>
        <rFont val="Arial"/>
        <family val="2"/>
        <charset val="238"/>
      </rPr>
      <t>NOVÁKOVÁ, Eva</t>
    </r>
    <r>
      <rPr>
        <sz val="10"/>
        <color rgb="FF0A0A0A"/>
        <rFont val="Arial"/>
        <family val="2"/>
        <charset val="238"/>
      </rPr>
      <t>. Reflection of pupils’ composition of word problems: a contribution to the development of didactic competences of prospective primary school teachers. In B. Maj-Tatsis &amp; K. Tatsis. Critical thinking practices in mathematics education and beyond. Rzeszów: Wydawnictwo Uniwersytetu Rzeszowskiego, 2022. s. 71-79. ISBN 978-83-8277-013-1</t>
    </r>
  </si>
  <si>
    <r>
      <rPr>
        <u/>
        <sz val="10"/>
        <color rgb="FF0A0A0A"/>
        <rFont val="Arial"/>
        <family val="2"/>
        <charset val="238"/>
      </rPr>
      <t>MAREČKOVÁ, Pavla</t>
    </r>
    <r>
      <rPr>
        <sz val="10"/>
        <color rgb="FF0A0A0A"/>
        <rFont val="Arial"/>
        <family val="2"/>
        <charset val="238"/>
      </rPr>
      <t xml:space="preserve">. Sprachmittlung als Hochschulkurs im Lehramtsstudium. Ergebnisse eines Fokusinterviews mit Studierenden. In Peggy Katelhön, Pavla Marečková. Sprachmittlung und Mediation im Fremdsprachenunterricht an Schule und Universität. 1. vyd. Berlin: Frank &amp; Timme GmbH, 2022. s. 151-172. Sprachen lehren - Sprachen lernen, Band 12. ISBN 978-3-7329-0745-8. </t>
    </r>
  </si>
  <si>
    <r>
      <rPr>
        <u/>
        <sz val="10"/>
        <color rgb="FF0A0A0A"/>
        <rFont val="Arial"/>
        <family val="2"/>
        <charset val="238"/>
      </rPr>
      <t>NOVÁKOVÁ, Ester</t>
    </r>
    <r>
      <rPr>
        <sz val="10"/>
        <color rgb="FF0A0A0A"/>
        <rFont val="Arial"/>
        <family val="2"/>
        <charset val="238"/>
      </rPr>
      <t>. V hlavní úloze zvíře. In Pavel Janoušek. Dějiny české literatury v Protektorátu Čechy a Morava. 1. vyd. Praha: Academia - Ústav pro českou literaturu AV ČR, 2022. s. 526-528. ISBN 978-80-200-3377-2.</t>
    </r>
  </si>
  <si>
    <r>
      <rPr>
        <u/>
        <sz val="10"/>
        <color rgb="FF0A0A0A"/>
        <rFont val="Arial"/>
        <family val="2"/>
        <charset val="238"/>
      </rPr>
      <t>KROČA, David</t>
    </r>
    <r>
      <rPr>
        <sz val="10"/>
        <color rgb="FF0A0A0A"/>
        <rFont val="Arial"/>
        <family val="2"/>
        <charset val="238"/>
      </rPr>
      <t>. Vedlejší text ve Vančurových dramatech. In Jiří Poláček. Vladislav Vančura v literárním kontextu 20. století. 1. vyd. Brno: Masarykova univerzita, 2022. s. 50-60. ISBN 978-80-280-0138-4.</t>
    </r>
  </si>
  <si>
    <r>
      <rPr>
        <u/>
        <sz val="10"/>
        <color rgb="FF0A0A0A"/>
        <rFont val="Arial"/>
        <family val="2"/>
        <charset val="238"/>
      </rPr>
      <t>ŠUBRTOVÁ, Milena</t>
    </r>
    <r>
      <rPr>
        <sz val="10"/>
        <color rgb="FF0A0A0A"/>
        <rFont val="Arial"/>
        <family val="2"/>
        <charset val="238"/>
      </rPr>
      <t>. Ze života současných dětí, Dívčí četba, Chlapecká četba. In Pavel Janoušek. Dějiny české literatury v Protektorátu Čechy a Morava. 1. vyd. Praha: Academia - Ústav pro českou literaturu AV ČR, 2022. s. 516-522. ISBN 978-80-200-3377-2.</t>
    </r>
  </si>
  <si>
    <r>
      <rPr>
        <u/>
        <sz val="10"/>
        <color rgb="FF0A0A0A"/>
        <rFont val="Arial"/>
        <family val="2"/>
        <charset val="238"/>
      </rPr>
      <t>POLÁČEK, Jiří</t>
    </r>
    <r>
      <rPr>
        <sz val="10"/>
        <color rgb="FF0A0A0A"/>
        <rFont val="Arial"/>
        <family val="2"/>
        <charset val="238"/>
      </rPr>
      <t>. Vladislav Vančura ve třech stoletích: život, tvorba a odkaz. In Jiří Poláček. Vladislav Vančura v literárním kontextu 20. století. 1. vyd. Brno: Masarykova univerzita, 2022. s. 7-16. ISBN 978-80-280-0138-4.</t>
    </r>
  </si>
  <si>
    <r>
      <rPr>
        <u/>
        <sz val="10"/>
        <color rgb="FF0A0A0A"/>
        <rFont val="Arial"/>
        <family val="2"/>
        <charset val="238"/>
      </rPr>
      <t>VEŘMIŘOVSKÝ, Adam</t>
    </r>
    <r>
      <rPr>
        <sz val="10"/>
        <color rgb="FF0A0A0A"/>
        <rFont val="Arial"/>
        <family val="2"/>
        <charset val="238"/>
      </rPr>
      <t>. Fenomén autenticity ve hře Josefina. In Jiří Poláček. Vladislav Vančura v literárním kontextu 20. století. 1. vyd. Brno: Masarykova univerzita, 2022. s. 83-90. ISBN 978-80-280-0138-4.</t>
    </r>
  </si>
  <si>
    <r>
      <rPr>
        <u/>
        <sz val="10"/>
        <color rgb="FF0A0A0A"/>
        <rFont val="Arial"/>
        <family val="2"/>
        <charset val="238"/>
      </rPr>
      <t>MIŠKOV, Jan</t>
    </r>
    <r>
      <rPr>
        <sz val="10"/>
        <color rgb="FF0A0A0A"/>
        <rFont val="Arial"/>
        <family val="2"/>
        <charset val="238"/>
      </rPr>
      <t>. The Place of Gamification in the Educational Context. In Oscar Bernardes, Vanessa Amorim, Antonio Carrizo Moreira. On the Influence and Effectiveness of Gamification in Education. USA: IGI Global, 2022. s. 1-22. Handbook of Research. ISBN 978-1-6684-4287-6. doi:10.4018/978-1-6684-4287-6.</t>
    </r>
  </si>
  <si>
    <r>
      <rPr>
        <u/>
        <sz val="10"/>
        <color rgb="FF0A0A0A"/>
        <rFont val="Arial"/>
        <family val="2"/>
        <charset val="238"/>
      </rPr>
      <t>VLČKOVÁ, Kateřina</t>
    </r>
    <r>
      <rPr>
        <sz val="10"/>
        <color rgb="FF0A0A0A"/>
        <rFont val="Arial"/>
        <family val="2"/>
        <charset val="238"/>
      </rPr>
      <t xml:space="preserve">, </t>
    </r>
    <r>
      <rPr>
        <u/>
        <sz val="10"/>
        <color rgb="FF0A0A0A"/>
        <rFont val="Arial"/>
        <family val="2"/>
        <charset val="238"/>
      </rPr>
      <t>Kateřina LOJDOVÁ</t>
    </r>
    <r>
      <rPr>
        <sz val="10"/>
        <color rgb="FF0A0A0A"/>
        <rFont val="Arial"/>
        <family val="2"/>
        <charset val="238"/>
      </rPr>
      <t xml:space="preserve"> a </t>
    </r>
    <r>
      <rPr>
        <u/>
        <sz val="10"/>
        <color rgb="FF0A0A0A"/>
        <rFont val="Arial"/>
        <family val="2"/>
        <charset val="238"/>
      </rPr>
      <t>Jan MAREŠ</t>
    </r>
    <r>
      <rPr>
        <sz val="10"/>
        <color rgb="FF0A0A0A"/>
        <rFont val="Arial"/>
        <family val="2"/>
        <charset val="238"/>
      </rPr>
      <t>. Management třídy u studentů učitelství a jejich provázejících učitelů: smíšený výzkum. In Vašťatková Jana, Tůma František. Inspirace pro výzkum: Nahlédnutí do metodologie pedagogiky. Česká asociace pedagogického výzkumu. 1. vyd. Brno: Česká asociace pedagogického výzkumu, MSD, 2022. s. 138-152. Výzkum. ISBN 978-80-7392-387-7.</t>
    </r>
  </si>
  <si>
    <t>Jarkovská, Lucie</t>
  </si>
  <si>
    <t>The European Union as a child molester: sex education on pro-Russian websites</t>
  </si>
  <si>
    <t>Knecht, Petr;Spurná, Michaela;Svobodová, Hana</t>
  </si>
  <si>
    <t>Czech secondary pre-service teachers’ conceptions of geography</t>
  </si>
  <si>
    <t>Not Innocent, but Vulnerable: An Approach to Childhood Innocence.</t>
  </si>
  <si>
    <t>Dontcheva-Navrátilová, Olga;Adam, Martin;Povolná, Renata;Vogel, Radek</t>
  </si>
  <si>
    <t>Persuasion in Specialised Discourses</t>
  </si>
  <si>
    <t>oranžově výsledky z h21</t>
  </si>
  <si>
    <t xml:space="preserve">4 KPrimP / 1 KMa </t>
  </si>
  <si>
    <t>2 IVIV / 1 KPrimP</t>
  </si>
  <si>
    <t>2 KPd / 1 KPs</t>
  </si>
  <si>
    <r>
      <rPr>
        <u/>
        <sz val="9"/>
        <color theme="1"/>
        <rFont val="Arial"/>
        <family val="2"/>
        <charset val="238"/>
      </rPr>
      <t>Jarkovská, Lucie</t>
    </r>
    <r>
      <rPr>
        <sz val="9"/>
        <color theme="1"/>
        <rFont val="Arial"/>
        <family val="2"/>
        <charset val="238"/>
      </rPr>
      <t>;Lamb, Sharon</t>
    </r>
  </si>
  <si>
    <t>Level 1</t>
  </si>
  <si>
    <t>Wolters Kluwer</t>
  </si>
  <si>
    <t>Wolters Kluwer International</t>
  </si>
  <si>
    <t>Level 2</t>
  </si>
  <si>
    <r>
      <rPr>
        <u/>
        <sz val="10"/>
        <color rgb="FF0A0A0A"/>
        <rFont val="Arial"/>
        <family val="2"/>
        <charset val="238"/>
      </rPr>
      <t>SYSLOVÁ, Zora</t>
    </r>
    <r>
      <rPr>
        <sz val="10"/>
        <color rgb="FF0A0A0A"/>
        <rFont val="Arial"/>
        <family val="2"/>
        <charset val="238"/>
      </rPr>
      <t xml:space="preserve"> a </t>
    </r>
    <r>
      <rPr>
        <u/>
        <sz val="10"/>
        <color rgb="FF0A0A0A"/>
        <rFont val="Arial"/>
        <family val="2"/>
        <charset val="238"/>
      </rPr>
      <t>Irena BORKOVCOVÁ</t>
    </r>
    <r>
      <rPr>
        <sz val="10"/>
        <color rgb="FF0A0A0A"/>
        <rFont val="Arial"/>
        <family val="2"/>
        <charset val="238"/>
      </rPr>
      <t xml:space="preserve">. Uvádění začínajících učitelů mateřských škol. 1. vyd. Praha: </t>
    </r>
    <r>
      <rPr>
        <sz val="10"/>
        <color theme="5"/>
        <rFont val="Arial"/>
        <family val="2"/>
        <charset val="238"/>
      </rPr>
      <t>Wolters Kluwer</t>
    </r>
    <r>
      <rPr>
        <sz val="10"/>
        <color rgb="FF0A0A0A"/>
        <rFont val="Arial"/>
        <family val="2"/>
        <charset val="238"/>
      </rPr>
      <t>, 2022. 132 s. ISBN 978-80-7676-223-7.</t>
    </r>
  </si>
  <si>
    <r>
      <rPr>
        <u/>
        <sz val="10"/>
        <color rgb="FF0A0A0A"/>
        <rFont val="Arial"/>
        <family val="2"/>
        <charset val="238"/>
      </rPr>
      <t>SHMIDT, Victoria, Karel PANČOCHA</t>
    </r>
    <r>
      <rPr>
        <sz val="10"/>
        <color rgb="FF0A0A0A"/>
        <rFont val="Arial"/>
        <family val="2"/>
        <charset val="238"/>
      </rPr>
      <t xml:space="preserve"> a </t>
    </r>
    <r>
      <rPr>
        <sz val="10"/>
        <color rgb="FFFF0000"/>
        <rFont val="Arial"/>
        <family val="2"/>
        <charset val="238"/>
      </rPr>
      <t>Frank HENSCHEL</t>
    </r>
    <r>
      <rPr>
        <sz val="10"/>
        <color rgb="FF0A0A0A"/>
        <rFont val="Arial"/>
        <family val="2"/>
        <charset val="238"/>
      </rPr>
      <t xml:space="preserve">. The Politics of Disability in Interwar and Socialist Czechoslovakia Segregating in the Name of the Nation. </t>
    </r>
    <r>
      <rPr>
        <sz val="10"/>
        <rFont val="Arial"/>
        <family val="2"/>
        <charset val="238"/>
      </rPr>
      <t>Amsterdam: Amsterdam University Press</t>
    </r>
    <r>
      <rPr>
        <sz val="10"/>
        <color rgb="FF0A0A0A"/>
        <rFont val="Arial"/>
        <family val="2"/>
        <charset val="238"/>
      </rPr>
      <t>, 2019. 252 s. Heritage and Memory Studies 8. ISBN 978-94-6372-001-4. doi:10.5117/9789463720014.</t>
    </r>
  </si>
  <si>
    <t>EID: 2-s2.0-85145144689</t>
  </si>
  <si>
    <r>
      <rPr>
        <u/>
        <sz val="10"/>
        <color rgb="FF0A0A0A"/>
        <rFont val="Arial"/>
        <family val="2"/>
        <charset val="238"/>
      </rPr>
      <t>MAREČKOVÁ, Pavla</t>
    </r>
    <r>
      <rPr>
        <sz val="10"/>
        <color rgb="FF0A0A0A"/>
        <rFont val="Arial"/>
        <family val="2"/>
        <charset val="238"/>
      </rPr>
      <t xml:space="preserve"> a </t>
    </r>
    <r>
      <rPr>
        <sz val="10"/>
        <color rgb="FFFF0000"/>
        <rFont val="Arial"/>
        <family val="2"/>
        <charset val="238"/>
      </rPr>
      <t>Peggy KATELHÖN</t>
    </r>
    <r>
      <rPr>
        <sz val="10"/>
        <color rgb="FF0A0A0A"/>
        <rFont val="Arial"/>
        <family val="2"/>
        <charset val="238"/>
      </rPr>
      <t>. Sprachmittlung und Mediation im Fremdsprachenunterricht an Schule und Universität. Begriffsbestimmung, Überblick und Aussichten. In Peggy Katelhön, Pavla Marečková. Sprachmittlung und Mediation im Fremdsprachenunterricht an Schule und Universität. 1. vyd. Berlin: Frank &amp; Timme, 2022. s. 7-21. Sprachen lehren - Sprachen lernen, Band 12. ISBN 978-3-7329-0745-8. doi:10.57088/978-3-7329-9223-2.</t>
    </r>
  </si>
  <si>
    <r>
      <t xml:space="preserve">KAŠČÁK, Ondrej, </t>
    </r>
    <r>
      <rPr>
        <u/>
        <sz val="10"/>
        <color rgb="FF0A0A0A"/>
        <rFont val="Arial"/>
        <family val="2"/>
        <charset val="238"/>
      </rPr>
      <t>Martina KAMPICHLER</t>
    </r>
    <r>
      <rPr>
        <sz val="10"/>
        <color rgb="FF0A0A0A"/>
        <rFont val="Arial"/>
        <family val="2"/>
        <charset val="238"/>
      </rPr>
      <t>,</t>
    </r>
    <r>
      <rPr>
        <sz val="10"/>
        <color rgb="FFFF0000"/>
        <rFont val="Arial"/>
        <family val="2"/>
        <charset val="238"/>
      </rPr>
      <t xml:space="preserve"> Erika KISPÉTER</t>
    </r>
    <r>
      <rPr>
        <sz val="10"/>
        <color rgb="FF0A0A0A"/>
        <rFont val="Arial"/>
        <family val="2"/>
        <charset val="238"/>
      </rPr>
      <t xml:space="preserve"> a </t>
    </r>
    <r>
      <rPr>
        <sz val="10"/>
        <color rgb="FFFF0000"/>
        <rFont val="Arial"/>
        <family val="2"/>
        <charset val="238"/>
      </rPr>
      <t>Katarzyna GAWLICZ</t>
    </r>
    <r>
      <rPr>
        <sz val="10"/>
        <color rgb="FF0A0A0A"/>
        <rFont val="Arial"/>
        <family val="2"/>
        <charset val="238"/>
      </rPr>
      <t>. Ökonomisierungsprozesse frühkindlicher Bildung, Betreuung und Erziehung (FBBE) in den Visegrád Ländern. In Johanna Mierendorff, Thomas Grunau, Thomas Höhne. Der Elementarbereich im Wandel. Prozesse der Ökonomisierung des Frühpädagogischen. Weinheim Basel: Beltz Juventa, 2022. s. 45-89. ISBN 978-3-7799-6556-5.</t>
    </r>
  </si>
  <si>
    <r>
      <rPr>
        <u/>
        <sz val="10"/>
        <color rgb="FF0A0A0A"/>
        <rFont val="Arial"/>
        <family val="2"/>
        <charset val="238"/>
      </rPr>
      <t>KROČA, David a Hana SVOBODOVÁ</t>
    </r>
    <r>
      <rPr>
        <sz val="10"/>
        <color rgb="FF0A0A0A"/>
        <rFont val="Arial"/>
        <family val="2"/>
        <charset val="238"/>
      </rPr>
      <t>. Die Entwertung der Sprache in den Stücken von Václav Havel aus den 60er Jahren des 20. Jahrhunderts. In Holger Kusse, Šárka Atzenbeck (Hrsg.). </t>
    </r>
    <r>
      <rPr>
        <i/>
        <sz val="10"/>
        <color rgb="FF0A0A0A"/>
        <rFont val="Arial"/>
        <family val="2"/>
        <charset val="238"/>
      </rPr>
      <t>Václav Havel: Sprache und Diskurs</t>
    </r>
    <r>
      <rPr>
        <sz val="10"/>
        <color rgb="FF0A0A0A"/>
        <rFont val="Arial"/>
        <family val="2"/>
        <charset val="238"/>
      </rPr>
      <t xml:space="preserve">. 1. vyd. Berlin: </t>
    </r>
    <r>
      <rPr>
        <sz val="10"/>
        <color theme="5"/>
        <rFont val="Arial"/>
        <family val="2"/>
        <charset val="238"/>
      </rPr>
      <t>Peter Lang</t>
    </r>
    <r>
      <rPr>
        <sz val="10"/>
        <color rgb="FF0A0A0A"/>
        <rFont val="Arial"/>
        <family val="2"/>
        <charset val="238"/>
      </rPr>
      <t>, 2021. s. 97-102. Specimina philologiae Slavicae 205. ISBN 978-3-631-86035-9. doi:10.3726/b18603.</t>
    </r>
  </si>
  <si>
    <r>
      <rPr>
        <u/>
        <sz val="10"/>
        <color rgb="FF0A0A0A"/>
        <rFont val="Arial"/>
        <family val="2"/>
        <charset val="238"/>
      </rPr>
      <t>MALY, Susan a Hana MARVANOVÁ</t>
    </r>
    <r>
      <rPr>
        <sz val="10"/>
        <color rgb="FF0A0A0A"/>
        <rFont val="Arial"/>
        <family val="2"/>
        <charset val="238"/>
      </rPr>
      <t>. Digital Media in Art Workshops for Refugees. In Aaron D. Knochel ,Christine Liao, Ryan M. Patton. </t>
    </r>
    <r>
      <rPr>
        <i/>
        <sz val="10"/>
        <color rgb="FF0A0A0A"/>
        <rFont val="Arial"/>
        <family val="2"/>
        <charset val="238"/>
      </rPr>
      <t>Critical Digital Making in Art Education</t>
    </r>
    <r>
      <rPr>
        <sz val="10"/>
        <color rgb="FF0A0A0A"/>
        <rFont val="Arial"/>
        <family val="2"/>
        <charset val="238"/>
      </rPr>
      <t xml:space="preserve">. 1th ed. New York: </t>
    </r>
    <r>
      <rPr>
        <sz val="10"/>
        <color theme="5"/>
        <rFont val="Arial"/>
        <family val="2"/>
        <charset val="238"/>
      </rPr>
      <t>Peter Lang</t>
    </r>
    <r>
      <rPr>
        <sz val="10"/>
        <color rgb="FF0A0A0A"/>
        <rFont val="Arial"/>
        <family val="2"/>
        <charset val="238"/>
      </rPr>
      <t>, 2020. s. 221-234. New edition. ISBN 978-1-4331-7762-0.</t>
    </r>
  </si>
  <si>
    <t>D1</t>
  </si>
  <si>
    <t>prestižní nakladatelství level 1</t>
  </si>
  <si>
    <t>prestižní nakladatelství level 2</t>
  </si>
  <si>
    <t>citace ve WoS/Scopus</t>
  </si>
  <si>
    <t>Q0 - ESCI  Q4</t>
  </si>
  <si>
    <t>Q0 -ESCI          Q2</t>
  </si>
  <si>
    <t>Nepočítají se výsledky v režimu "online first" či "early access".</t>
  </si>
  <si>
    <t>Q3               Q2</t>
  </si>
  <si>
    <r>
      <rPr>
        <u/>
        <sz val="10"/>
        <color rgb="FF0A0A0A"/>
        <rFont val="Arial"/>
        <family val="2"/>
        <charset val="238"/>
      </rPr>
      <t>ŽÁKOVSKÁ, Alena</t>
    </r>
    <r>
      <rPr>
        <sz val="10"/>
        <color rgb="FF0A0A0A"/>
        <rFont val="Arial"/>
        <family val="2"/>
        <charset val="238"/>
      </rPr>
      <t>, Eva BÁRTOVÁ, Pavlína PITTERMANNOVÁ a Marie BUDÍKOVÁ. Antibodies Related to Borrelia burgdorferi sensu lato, Coxiella burnetii, and Francisella tularensis Detected in Serum and Heart Rinses of Wild Small Mammals in the Czech Republic. </t>
    </r>
    <r>
      <rPr>
        <i/>
        <sz val="10"/>
        <color rgb="FF0A0A0A"/>
        <rFont val="Open Sans"/>
        <family val="2"/>
        <charset val="238"/>
      </rPr>
      <t>Pathogens</t>
    </r>
    <r>
      <rPr>
        <sz val="10"/>
        <color rgb="FF0A0A0A"/>
        <rFont val="Open Sans"/>
        <family val="2"/>
        <charset val="238"/>
      </rPr>
      <t xml:space="preserve">. </t>
    </r>
    <r>
      <rPr>
        <sz val="10"/>
        <color rgb="FF0A0A0A"/>
        <rFont val="Arial"/>
        <family val="2"/>
        <charset val="238"/>
      </rPr>
      <t>BASEL: MDPI, 2021, roč. 10, č. 4, s. 1-8. ISSN 2076-0817. doi:10.3390/pathogens10040419.</t>
    </r>
  </si>
  <si>
    <t>Q0 - ESCI     Q2</t>
  </si>
  <si>
    <r>
      <rPr>
        <u/>
        <sz val="10"/>
        <color rgb="FF0A0A0A"/>
        <rFont val="Arial"/>
        <family val="2"/>
        <charset val="238"/>
      </rPr>
      <t>VAĎUROVÁ, Helena</t>
    </r>
    <r>
      <rPr>
        <sz val="10"/>
        <color rgb="FF0A0A0A"/>
        <rFont val="Arial"/>
        <family val="2"/>
        <charset val="238"/>
      </rPr>
      <t xml:space="preserve"> a </t>
    </r>
    <r>
      <rPr>
        <sz val="10"/>
        <rFont val="Arial"/>
        <family val="2"/>
        <charset val="238"/>
      </rPr>
      <t>Victoria SHMIDT</t>
    </r>
    <r>
      <rPr>
        <sz val="10"/>
        <color rgb="FF0A0A0A"/>
        <rFont val="Arial"/>
        <family val="2"/>
        <charset val="238"/>
      </rPr>
      <t>. Personal Assistance to People with ASD in Czechia: Between Positive Discrimination and Ableism. Journal of social policy studies. Rusko: Rossijskoe obshchestvo sotsiologov: Sentr sotsialʹnoj politiki i gendernykh issledovanij, 2019, roč. 17, č. 4, s. 629-642. ISSN 1727-0634. doi:10.17323/727-0634-2019-17-4-629-642.</t>
    </r>
  </si>
  <si>
    <t>počet citací v dané databázi</t>
  </si>
  <si>
    <t>WoS: 000890872700003   EID: 2-s2.0-85147317328</t>
  </si>
  <si>
    <t>WoS: 000849683800001     EID: 2-s2.0-85137436618</t>
  </si>
  <si>
    <t>WoS: 000798173800001    EID: 2-s2.0-85129161725</t>
  </si>
  <si>
    <t>WoS: 000845838300001     EID: 2-s2.0-85137409312</t>
  </si>
  <si>
    <t xml:space="preserve">Q2           Q2           </t>
  </si>
  <si>
    <t xml:space="preserve">Q2           Q2  </t>
  </si>
  <si>
    <r>
      <rPr>
        <u/>
        <sz val="10"/>
        <color rgb="FF0A0A0A"/>
        <rFont val="Arial"/>
        <family val="2"/>
        <charset val="238"/>
      </rPr>
      <t>GÖTTLICHER, Wilfried</t>
    </r>
    <r>
      <rPr>
        <sz val="10"/>
        <color rgb="FF0A0A0A"/>
        <rFont val="Arial"/>
        <family val="2"/>
        <charset val="238"/>
      </rPr>
      <t>. Die langen 1950er-Jahre und ihre Fibeln. Österreichische Gesellschafts- und Kulturgeschichte im Spiegel von Erstlesebüchern. In Susanne Blumesberger, Wynfried Kriegleder &amp; Ernst Seibert. Kinderliteratur als kulturelles Gedächtnis. Beiträge zur historischen Schulbuch-, Kinder- und Jugendliteraturforschung II. Wien: Praesens Verlag, 2021. s. 307-330, 28 s. ISBN 978-3-7069-1091-0. doi:10.23783/9783706910910.</t>
    </r>
  </si>
  <si>
    <t>WoS: 000868803800001    EID: 2-s2.0-85141170648</t>
  </si>
  <si>
    <r>
      <rPr>
        <u/>
        <sz val="10"/>
        <color rgb="FF0A0A0A"/>
        <rFont val="Arial"/>
        <family val="2"/>
        <charset val="238"/>
      </rPr>
      <t>SHMIDT, Victoria</t>
    </r>
    <r>
      <rPr>
        <sz val="10"/>
        <color rgb="FF0A0A0A"/>
        <rFont val="Arial"/>
        <family val="2"/>
        <charset val="238"/>
      </rPr>
      <t xml:space="preserve"> a </t>
    </r>
    <r>
      <rPr>
        <sz val="10"/>
        <rFont val="Arial"/>
        <family val="2"/>
        <charset val="238"/>
      </rPr>
      <t>Bernadette Nadya JAWORSKY</t>
    </r>
    <r>
      <rPr>
        <sz val="10"/>
        <color rgb="FF0A0A0A"/>
        <rFont val="Arial"/>
        <family val="2"/>
        <charset val="238"/>
      </rPr>
      <t>. </t>
    </r>
    <r>
      <rPr>
        <i/>
        <sz val="10"/>
        <color rgb="FF0A0A0A"/>
        <rFont val="Arial"/>
        <family val="2"/>
        <charset val="238"/>
      </rPr>
      <t>Historicizing Roma in Central Europe : Between Critical Whiteness and Epistemic Injustice</t>
    </r>
    <r>
      <rPr>
        <sz val="10"/>
        <color rgb="FF0A0A0A"/>
        <rFont val="Arial"/>
        <family val="2"/>
        <charset val="238"/>
      </rPr>
      <t xml:space="preserve">. London: </t>
    </r>
    <r>
      <rPr>
        <sz val="10"/>
        <color rgb="FF0070C0"/>
        <rFont val="Arial"/>
        <family val="2"/>
        <charset val="238"/>
      </rPr>
      <t>Routledge</t>
    </r>
    <r>
      <rPr>
        <sz val="10"/>
        <color rgb="FF0A0A0A"/>
        <rFont val="Arial"/>
        <family val="2"/>
        <charset val="238"/>
      </rPr>
      <t>, 2021. 186 s. Routledge Histories of Central and Eastern Europe 8. ISBN 978-0-367-47198-9. doi:10.4324/9781003034094.</t>
    </r>
  </si>
  <si>
    <r>
      <rPr>
        <u/>
        <sz val="10"/>
        <rFont val="Arial"/>
        <family val="2"/>
        <charset val="238"/>
      </rPr>
      <t>LNĚNIČKA, Libor, Jaromír KOLEJKA</t>
    </r>
    <r>
      <rPr>
        <sz val="10"/>
        <rFont val="Arial"/>
        <family val="2"/>
        <charset val="238"/>
      </rPr>
      <t>, Mária KOZOVÁ, Jozef BAŠARY, Martin BOLTIŽIAR, Petr ČUPA, Lenka DVOŘÁKOVÁ, Eva PAUDITŠOVÁ, František PETROVIČ, František SYNEK, Pavol ŠRANKOTA a Jan VYBÍRAL. Tradice a kulturní hodnoty území v péči UNESCO. Možnosti účelové obnovy tradičního hospodaření. 1. vyd. Brno: MUNI Press, 2019. 98 s. ISBN 978-80-210-9350-8. doi:10.5817/CZ.MUNI.M210-9351-2019.</t>
    </r>
  </si>
  <si>
    <r>
      <rPr>
        <sz val="10"/>
        <rFont val="Arial"/>
        <family val="2"/>
        <charset val="238"/>
      </rPr>
      <t>LIŠKOVÁ, Danuša, Filip KALAŠ, Jana POSPÍŠILOVÁ,</t>
    </r>
    <r>
      <rPr>
        <sz val="10"/>
        <color rgb="FFFF0000"/>
        <rFont val="Arial"/>
        <family val="2"/>
        <charset val="238"/>
      </rPr>
      <t xml:space="preserve"> Hristian IVANOV</t>
    </r>
    <r>
      <rPr>
        <sz val="10"/>
        <color rgb="FF0A0A0A"/>
        <rFont val="Arial"/>
        <family val="2"/>
        <charset val="238"/>
      </rPr>
      <t xml:space="preserve">, </t>
    </r>
    <r>
      <rPr>
        <u/>
        <sz val="10"/>
        <color rgb="FF0A0A0A"/>
        <rFont val="Arial"/>
        <family val="2"/>
        <charset val="238"/>
      </rPr>
      <t>Tomáš KÁŇA</t>
    </r>
    <r>
      <rPr>
        <sz val="10"/>
        <color rgb="FF0A0A0A"/>
        <rFont val="Arial"/>
        <family val="2"/>
        <charset val="238"/>
      </rPr>
      <t xml:space="preserve">, </t>
    </r>
    <r>
      <rPr>
        <sz val="10"/>
        <rFont val="Arial"/>
        <family val="2"/>
        <charset val="238"/>
      </rPr>
      <t>Mária SPIŠIAKOVÁ, Ján KERESTY, Silvia ADAMCOVÁ, Xenija STOJAKOVIČ, Tatiana HRIVÍKOVÁ, Elena SMOLEŇOVÁ, Jana RAKŠÁNYIOVÁ, Zuzana OBERTOVÁ, Tatjana GRIGORJANOVÁ a Roman KVAPIL.</t>
    </r>
    <r>
      <rPr>
        <sz val="10"/>
        <color rgb="FF0A0A0A"/>
        <rFont val="Arial"/>
        <family val="2"/>
        <charset val="238"/>
      </rPr>
      <t> Phraseologismen in Wirtschaftstexten. 1. vyd. Hamburg: Verlag Dr. Kovač, 2019. 136 s. Schriften zur Vergleichenden Sprachwissenschaft, Band 26. ISBN 978-3-339-10620-9.</t>
    </r>
  </si>
  <si>
    <r>
      <rPr>
        <u/>
        <sz val="10"/>
        <rFont val="Arial"/>
        <family val="2"/>
        <charset val="238"/>
      </rPr>
      <t>KOLEJKA, Jaromír</t>
    </r>
    <r>
      <rPr>
        <sz val="10"/>
        <rFont val="Arial"/>
        <family val="2"/>
        <charset val="238"/>
      </rPr>
      <t>, Jan VYBÍRAL, Mária KOZOVÁ, Martin BOLTIŽIAR, Petr ČUPA, Libor LNĚNIČKA a František SYNEK. Krajinotvorné profese a aktivity člověka v chráněných územích UNESCO. Role lidských činností v současné kulturní krajině. 1. vyd. Brno: Masarykova univerzita Brno v nakladatelství MUNIpress.cz, 2019. 110 s. Odborné monografie 1. ISBN 978-80-210-9201-3.</t>
    </r>
  </si>
  <si>
    <r>
      <rPr>
        <u/>
        <sz val="10"/>
        <color rgb="FF0A0A0A"/>
        <rFont val="Arial"/>
        <family val="2"/>
        <charset val="238"/>
      </rPr>
      <t>JANÍK, Tomáš</t>
    </r>
    <r>
      <rPr>
        <sz val="10"/>
        <color rgb="FF0A0A0A"/>
        <rFont val="Arial"/>
        <family val="2"/>
        <charset val="238"/>
      </rPr>
      <t xml:space="preserve">, </t>
    </r>
    <r>
      <rPr>
        <sz val="10"/>
        <rFont val="Arial"/>
        <family val="2"/>
        <charset val="238"/>
      </rPr>
      <t>Štefan PORUBSKÝ</t>
    </r>
    <r>
      <rPr>
        <sz val="10"/>
        <color rgb="FF0A0A0A"/>
        <rFont val="Arial"/>
        <family val="2"/>
        <charset val="238"/>
      </rPr>
      <t xml:space="preserve">, </t>
    </r>
    <r>
      <rPr>
        <sz val="10"/>
        <color rgb="FFFF0000"/>
        <rFont val="Arial"/>
        <family val="2"/>
        <charset val="238"/>
      </rPr>
      <t>Magdolna CHRAPPÁN, Kinga KUSZAK</t>
    </r>
    <r>
      <rPr>
        <sz val="10"/>
        <color rgb="FF0A0A0A"/>
        <rFont val="Arial"/>
        <family val="2"/>
        <charset val="238"/>
      </rPr>
      <t>, Eliška WALTEROVÁ,</t>
    </r>
    <r>
      <rPr>
        <sz val="10"/>
        <color rgb="FFFF0000"/>
        <rFont val="Arial"/>
        <family val="2"/>
        <charset val="238"/>
      </rPr>
      <t xml:space="preserve"> Rita BENCZE, Katarzyna SADOWSKA, Natalia KLYSZ-SOKALSKA, Agnieszka BOJARCZUK-TÜNCER</t>
    </r>
    <r>
      <rPr>
        <sz val="10"/>
        <color rgb="FF0A0A0A"/>
        <rFont val="Arial"/>
        <family val="2"/>
        <charset val="238"/>
      </rPr>
      <t xml:space="preserve">, </t>
    </r>
    <r>
      <rPr>
        <u/>
        <sz val="10"/>
        <color rgb="FF0A0A0A"/>
        <rFont val="Arial"/>
        <family val="2"/>
        <charset val="238"/>
      </rPr>
      <t>Karolína DUNDÁLKOVÁ</t>
    </r>
    <r>
      <rPr>
        <sz val="10"/>
        <color rgb="FF0A0A0A"/>
        <rFont val="Arial"/>
        <family val="2"/>
        <charset val="238"/>
      </rPr>
      <t xml:space="preserve">, Jan TUPÝ, </t>
    </r>
    <r>
      <rPr>
        <sz val="10"/>
        <rFont val="Arial"/>
        <family val="2"/>
        <charset val="238"/>
      </rPr>
      <t>Beata KOSOVÁ a Petra FRIDRICHOVÁ</t>
    </r>
    <r>
      <rPr>
        <sz val="10"/>
        <color rgb="FF0A0A0A"/>
        <rFont val="Arial"/>
        <family val="2"/>
        <charset val="238"/>
      </rPr>
      <t>. </t>
    </r>
    <r>
      <rPr>
        <i/>
        <sz val="10"/>
        <color rgb="FF0A0A0A"/>
        <rFont val="Arial"/>
        <family val="2"/>
        <charset val="238"/>
      </rPr>
      <t>Curriculum changes in Visegrád four: three decades after the fall of communism</t>
    </r>
    <r>
      <rPr>
        <sz val="10"/>
        <color rgb="FF0A0A0A"/>
        <rFont val="Arial"/>
        <family val="2"/>
        <charset val="238"/>
      </rPr>
      <t xml:space="preserve">. Münster: </t>
    </r>
    <r>
      <rPr>
        <sz val="10"/>
        <color rgb="FF0070C0"/>
        <rFont val="Arial"/>
        <family val="2"/>
        <charset val="238"/>
      </rPr>
      <t>Waxmann</t>
    </r>
    <r>
      <rPr>
        <sz val="10"/>
        <color rgb="FF0A0A0A"/>
        <rFont val="Arial"/>
        <family val="2"/>
        <charset val="238"/>
      </rPr>
      <t>, 2020. 162 s. ISBN 978-3-8309-4162-0.</t>
    </r>
  </si>
  <si>
    <r>
      <t xml:space="preserve">PUČEROVÁ, Klára, Petr KRATOCHVÍL, Dan MERTA, Petra VLACHYNSKÁ, Ludvík HLAVÁČEK, Denisa VÁCLAVOVÁ, Radoslava SCHMELZOVÁ, Marie FOLTÝNOVÁ, </t>
    </r>
    <r>
      <rPr>
        <u/>
        <sz val="10"/>
        <color rgb="FF0A0A0A"/>
        <rFont val="Arial"/>
        <family val="2"/>
        <charset val="238"/>
      </rPr>
      <t>Radek HORÁČEK</t>
    </r>
    <r>
      <rPr>
        <sz val="10"/>
        <color rgb="FF0A0A0A"/>
        <rFont val="Arial"/>
        <family val="2"/>
        <charset val="238"/>
      </rPr>
      <t xml:space="preserve"> a Tomáš KNOFLÍČEK. Z galerie ven! Umění v českém veřejném prostoru po roce 1989. 1. vyd. Praha: Praha: Galerie Jaroslava Fragnera &amp; Architectura, 2022. 332 s. n/a. ISBN 978-80-88161-17-2.</t>
    </r>
  </si>
  <si>
    <r>
      <t xml:space="preserve">LEVANDOVSKAJA, Natalija, </t>
    </r>
    <r>
      <rPr>
        <u/>
        <sz val="10"/>
        <color rgb="FF0A0A0A"/>
        <rFont val="Arial"/>
        <family val="2"/>
        <charset val="238"/>
      </rPr>
      <t>Jaromír KOLEJKA</t>
    </r>
    <r>
      <rPr>
        <sz val="10"/>
        <color rgb="FF0A0A0A"/>
        <rFont val="Arial"/>
        <family val="2"/>
        <charset val="238"/>
      </rPr>
      <t xml:space="preserve">, </t>
    </r>
    <r>
      <rPr>
        <sz val="10"/>
        <rFont val="Arial"/>
        <family val="2"/>
        <charset val="238"/>
      </rPr>
      <t>Božena ŠERÁ a Hubert ŽARNOVIČAN</t>
    </r>
    <r>
      <rPr>
        <sz val="10"/>
        <color rgb="FF0A0A0A"/>
        <rFont val="Arial"/>
        <family val="2"/>
        <charset val="238"/>
      </rPr>
      <t>. The recreational potential of urban forests – an application of the assessment method. </t>
    </r>
    <r>
      <rPr>
        <i/>
        <sz val="10"/>
        <color rgb="FF0A0A0A"/>
        <rFont val="Arial"/>
        <family val="2"/>
        <charset val="238"/>
      </rPr>
      <t>Šumarski list</t>
    </r>
    <r>
      <rPr>
        <sz val="10"/>
        <color rgb="FF0A0A0A"/>
        <rFont val="Arial"/>
        <family val="2"/>
        <charset val="238"/>
      </rPr>
      <t>. Zagreb: CROATIAN FORESTRY SOC, 2020, roč. 144, 1-2, s. 53-63. ISSN 0373-1332. doi:10.31298/sl.144.1-2.6.</t>
    </r>
  </si>
  <si>
    <r>
      <t xml:space="preserve">ŠAŠINKA, Čeněk, Zdeněk STACHOŇ, </t>
    </r>
    <r>
      <rPr>
        <sz val="10"/>
        <rFont val="Arial"/>
        <family val="2"/>
        <charset val="238"/>
      </rPr>
      <t xml:space="preserve">Michal SEDLÁK, </t>
    </r>
    <r>
      <rPr>
        <sz val="10"/>
        <color rgb="FF0A0A0A"/>
        <rFont val="Arial"/>
        <family val="2"/>
        <charset val="238"/>
      </rPr>
      <t xml:space="preserve">Jiří CHMELÍK, Lukáš HERMAN, Petr KUBÍČEK, Alžběta STRNADOVÁ, Milan DOLEŽAL, Hynek TEJKL, Tomáš URBÁNEK, </t>
    </r>
    <r>
      <rPr>
        <u/>
        <sz val="10"/>
        <color rgb="FF0A0A0A"/>
        <rFont val="Arial"/>
        <family val="2"/>
        <charset val="238"/>
      </rPr>
      <t>Hana SVATOŇOVÁ</t>
    </r>
    <r>
      <rPr>
        <sz val="10"/>
        <color rgb="FF0A0A0A"/>
        <rFont val="Arial"/>
        <family val="2"/>
        <charset val="238"/>
      </rPr>
      <t>, Pavel UGWITZ a Vojtěch JUŘÍK. Collaborative Immersive Virtual Environments for Education in Geography. ISPRS International Journal of Geo-Information. Basel, Switzerland: MDPI, 2019, roč. 8, č. 1, s. Nestránkováno, 25 s. ISSN 2220-9964. doi:10.3390/ijgi8010003.</t>
    </r>
  </si>
  <si>
    <t>V případě té samé citace v obou databázích se započítává pouze jednou.</t>
  </si>
  <si>
    <r>
      <t xml:space="preserve">2022   </t>
    </r>
    <r>
      <rPr>
        <sz val="8"/>
        <color theme="1"/>
        <rFont val="Calibri"/>
        <family val="2"/>
        <charset val="238"/>
        <scheme val="minor"/>
      </rPr>
      <t>(2018-2021)</t>
    </r>
  </si>
  <si>
    <t>hodnocení PdF (2018-2022)</t>
  </si>
  <si>
    <t>Vysvětlivky:</t>
  </si>
  <si>
    <t>1 citace</t>
  </si>
  <si>
    <t>svět. jazyk</t>
  </si>
  <si>
    <r>
      <t xml:space="preserve">Výsledky typu J evidované ve WoS či Scopus </t>
    </r>
    <r>
      <rPr>
        <sz val="11"/>
        <color theme="1"/>
        <rFont val="Calibri"/>
        <family val="2"/>
        <charset val="238"/>
        <scheme val="minor"/>
      </rPr>
      <t>s navýšením hodnoty za prvky</t>
    </r>
  </si>
  <si>
    <r>
      <t xml:space="preserve">Monografie - výsledky typu B, C </t>
    </r>
    <r>
      <rPr>
        <sz val="11"/>
        <color theme="1"/>
        <rFont val="Calibri"/>
        <family val="2"/>
        <charset val="238"/>
        <scheme val="minor"/>
      </rPr>
      <t>s navýšením hodnoty za prvky</t>
    </r>
  </si>
  <si>
    <r>
      <t>základní bodová hodnota dle kvartilu časopisu</t>
    </r>
    <r>
      <rPr>
        <vertAlign val="superscript"/>
        <sz val="11"/>
        <color theme="1"/>
        <rFont val="Calibri"/>
        <family val="2"/>
        <charset val="238"/>
        <scheme val="minor"/>
      </rPr>
      <t>3/</t>
    </r>
  </si>
  <si>
    <r>
      <t>alespoň 1 zahr. spoluautor</t>
    </r>
    <r>
      <rPr>
        <vertAlign val="superscript"/>
        <sz val="8"/>
        <color theme="1"/>
        <rFont val="Calibri"/>
        <family val="2"/>
        <charset val="238"/>
        <scheme val="minor"/>
      </rPr>
      <t>2</t>
    </r>
    <r>
      <rPr>
        <vertAlign val="superscript"/>
        <sz val="9"/>
        <color theme="1"/>
        <rFont val="Calibri"/>
        <family val="2"/>
        <charset val="238"/>
        <scheme val="minor"/>
      </rPr>
      <t>/</t>
    </r>
  </si>
  <si>
    <t>za zveřejnění ve světovém jazyce,</t>
  </si>
  <si>
    <t>za primární citace v databázích Wos a Scopus,</t>
  </si>
  <si>
    <t>za projektovou činnost zpracoval ing. Hofmann</t>
  </si>
  <si>
    <t>Podklady za publikační činnost zpracovala D. Marcollová</t>
  </si>
  <si>
    <t>Výsledky PdF MU hodnocené dle M17+ v Modulu 1 v h18, h19, h20 a h21 známkou 1-3</t>
  </si>
  <si>
    <r>
      <rPr>
        <u/>
        <sz val="10"/>
        <color rgb="FF0A0A0A"/>
        <rFont val="Arial"/>
        <family val="2"/>
        <charset val="238"/>
      </rPr>
      <t>JANÍK, Tomáš</t>
    </r>
    <r>
      <rPr>
        <sz val="10"/>
        <color rgb="FF0A0A0A"/>
        <rFont val="Arial"/>
        <family val="2"/>
        <charset val="238"/>
      </rPr>
      <t xml:space="preserve">, </t>
    </r>
    <r>
      <rPr>
        <u/>
        <sz val="10"/>
        <color rgb="FF0A0A0A"/>
        <rFont val="Arial"/>
        <family val="2"/>
        <charset val="238"/>
      </rPr>
      <t>Monika ČERNÁ</t>
    </r>
    <r>
      <rPr>
        <sz val="10"/>
        <color rgb="FF0A0A0A"/>
        <rFont val="Arial"/>
        <family val="2"/>
        <charset val="238"/>
      </rPr>
      <t xml:space="preserve">, </t>
    </r>
    <r>
      <rPr>
        <u/>
        <sz val="10"/>
        <color rgb="FF0A0A0A"/>
        <rFont val="Arial"/>
        <family val="2"/>
        <charset val="238"/>
      </rPr>
      <t>Petra VYSTRČILOVÁ</t>
    </r>
    <r>
      <rPr>
        <sz val="10"/>
        <color rgb="FF0A0A0A"/>
        <rFont val="Arial"/>
        <family val="2"/>
        <charset val="238"/>
      </rPr>
      <t xml:space="preserve">, </t>
    </r>
    <r>
      <rPr>
        <u/>
        <sz val="10"/>
        <color rgb="FF0A0A0A"/>
        <rFont val="Arial"/>
        <family val="2"/>
        <charset val="238"/>
      </rPr>
      <t>Helena VAĎUROVÁ</t>
    </r>
    <r>
      <rPr>
        <sz val="10"/>
        <color rgb="FF0A0A0A"/>
        <rFont val="Arial"/>
        <family val="2"/>
        <charset val="238"/>
      </rPr>
      <t xml:space="preserve">, </t>
    </r>
    <r>
      <rPr>
        <u/>
        <sz val="10"/>
        <color rgb="FF0A0A0A"/>
        <rFont val="Arial"/>
        <family val="2"/>
        <charset val="238"/>
      </rPr>
      <t>Jan NEHYBA</t>
    </r>
    <r>
      <rPr>
        <sz val="10"/>
        <color rgb="FF0A0A0A"/>
        <rFont val="Arial"/>
        <family val="2"/>
        <charset val="238"/>
      </rPr>
      <t xml:space="preserve">, </t>
    </r>
    <r>
      <rPr>
        <u/>
        <sz val="10"/>
        <color rgb="FF0A0A0A"/>
        <rFont val="Arial"/>
        <family val="2"/>
        <charset val="238"/>
      </rPr>
      <t>Petr SVOJANOVSKÝ</t>
    </r>
    <r>
      <rPr>
        <sz val="10"/>
        <color rgb="FF0A0A0A"/>
        <rFont val="Arial"/>
        <family val="2"/>
        <charset val="238"/>
      </rPr>
      <t xml:space="preserve">, </t>
    </r>
    <r>
      <rPr>
        <u/>
        <sz val="10"/>
        <color rgb="FF0A0A0A"/>
        <rFont val="Arial"/>
        <family val="2"/>
        <charset val="238"/>
      </rPr>
      <t>Karel PICKA</t>
    </r>
    <r>
      <rPr>
        <sz val="10"/>
        <color rgb="FF0A0A0A"/>
        <rFont val="Arial"/>
        <family val="2"/>
        <charset val="238"/>
      </rPr>
      <t xml:space="preserve">, </t>
    </r>
    <r>
      <rPr>
        <u/>
        <sz val="10"/>
        <color rgb="FF0A0A0A"/>
        <rFont val="Arial"/>
        <family val="2"/>
        <charset val="238"/>
      </rPr>
      <t>Katarína SLEZÁKOVÁ</t>
    </r>
    <r>
      <rPr>
        <sz val="10"/>
        <color rgb="FF0A0A0A"/>
        <rFont val="Arial"/>
        <family val="2"/>
        <charset val="238"/>
      </rPr>
      <t xml:space="preserve">, </t>
    </r>
    <r>
      <rPr>
        <u/>
        <sz val="10"/>
        <color rgb="FF0A0A0A"/>
        <rFont val="Arial"/>
        <family val="2"/>
        <charset val="238"/>
      </rPr>
      <t>Lenka SLEPIČKOVÁ</t>
    </r>
    <r>
      <rPr>
        <sz val="10"/>
        <color rgb="FF0A0A0A"/>
        <rFont val="Arial"/>
        <family val="2"/>
        <charset val="238"/>
      </rPr>
      <t xml:space="preserve"> a </t>
    </r>
    <r>
      <rPr>
        <u/>
        <sz val="10"/>
        <color rgb="FF0A0A0A"/>
        <rFont val="Arial"/>
        <family val="2"/>
        <charset val="238"/>
      </rPr>
      <t>Jana KRATOCHVÍLOVÁ</t>
    </r>
    <r>
      <rPr>
        <sz val="10"/>
        <color rgb="FF0A0A0A"/>
        <rFont val="Arial"/>
        <family val="2"/>
        <charset val="238"/>
      </rPr>
      <t>. Postupy a nástroje pedagogické evaluace pro (budoucí) učitele. 1. vydání. Brno: Masarykova univerzita, 2021. 95 s. Pedagogický výzkum v teorii a praxi. ISBN 978-80-210-9956-2. doi:10.5817/CZ.MUNI.M210-9957-2021.</t>
    </r>
  </si>
  <si>
    <t xml:space="preserve">2 IVŠV / 1 KPrimP / 3 IVIV / 3 KPd / 1 KTIV </t>
  </si>
  <si>
    <t>1 KPrimP</t>
  </si>
  <si>
    <t>3 IVIV</t>
  </si>
  <si>
    <t>3 KPd</t>
  </si>
  <si>
    <t>1 KTIV</t>
  </si>
  <si>
    <t>Q4               Q3</t>
  </si>
  <si>
    <t>Obecný popis indikátorů pro rozdělení výkonové složky</t>
  </si>
  <si>
    <t>Výkonnostní indikátory - rozpis bodování</t>
  </si>
  <si>
    <t>Q0-ESCI Q1</t>
  </si>
  <si>
    <r>
      <t xml:space="preserve">podtrženi domácí autoři PdF MU, </t>
    </r>
    <r>
      <rPr>
        <sz val="11"/>
        <color rgb="FFFF0000"/>
        <rFont val="Calibri"/>
        <family val="2"/>
        <charset val="238"/>
        <scheme val="minor"/>
      </rPr>
      <t>červeně zahraniční autoři</t>
    </r>
  </si>
  <si>
    <t>vysvětlivky:</t>
  </si>
  <si>
    <r>
      <t xml:space="preserve">Modře </t>
    </r>
    <r>
      <rPr>
        <sz val="11"/>
        <color theme="4" tint="-0.249977111117893"/>
        <rFont val="Calibri"/>
        <family val="2"/>
        <charset val="238"/>
        <scheme val="minor"/>
      </rPr>
      <t>top vydavatel I. level</t>
    </r>
    <r>
      <rPr>
        <sz val="11"/>
        <rFont val="Calibri"/>
        <family val="2"/>
        <charset val="238"/>
        <scheme val="minor"/>
      </rPr>
      <t xml:space="preserve">, </t>
    </r>
    <r>
      <rPr>
        <sz val="11"/>
        <color theme="5"/>
        <rFont val="Calibri"/>
        <family val="2"/>
        <charset val="238"/>
        <scheme val="minor"/>
      </rPr>
      <t xml:space="preserve">oranžově II. level </t>
    </r>
  </si>
  <si>
    <r>
      <t>Modře top vydavatel level I.</t>
    </r>
    <r>
      <rPr>
        <sz val="11"/>
        <rFont val="Calibri"/>
        <family val="2"/>
        <charset val="238"/>
        <scheme val="minor"/>
      </rPr>
      <t xml:space="preserve">, </t>
    </r>
    <r>
      <rPr>
        <sz val="11"/>
        <color theme="5"/>
        <rFont val="Calibri"/>
        <family val="2"/>
        <charset val="238"/>
        <scheme val="minor"/>
      </rPr>
      <t>oranžově</t>
    </r>
    <r>
      <rPr>
        <sz val="11"/>
        <rFont val="Calibri"/>
        <family val="2"/>
        <charset val="238"/>
        <scheme val="minor"/>
      </rPr>
      <t xml:space="preserve"> </t>
    </r>
    <r>
      <rPr>
        <sz val="11"/>
        <color theme="5"/>
        <rFont val="Calibri"/>
        <family val="2"/>
        <charset val="238"/>
        <scheme val="minor"/>
      </rPr>
      <t>level II.</t>
    </r>
  </si>
  <si>
    <t>Q0-ESCI    Q1</t>
  </si>
  <si>
    <t>Q2            Q1</t>
  </si>
  <si>
    <t>Q3           Q2</t>
  </si>
  <si>
    <r>
      <t>Publikace SSH</t>
    </r>
    <r>
      <rPr>
        <sz val="10"/>
        <color theme="1"/>
        <rFont val="Times New Roman"/>
        <family val="1"/>
        <charset val="238"/>
      </rPr>
      <t xml:space="preserve"> (Q + AHCI + Scopus) - podíl jednotlivých HS na počtu publikací typu Article, Review v citačních indexech Science Citation Index-Expanded (SCI-E), Social Sciences Citation Index (SSCI) a Arts &amp; Humanities Citation Index (AHCI) na Web of Science a na počtu publikací indexovaných ve Scopus. V rámci těchto indexů jsou rozdílně váhovány publikace v časopisech v D1, Q1, Q2 a Q3 (nejlepších 10 %, 25 %, 50 % a 75 % časopisů) v daném oboru WoS dle impakt faktoru v roce publikování dle Journal Citation Reports (JCR), dále v AHCI a dále v D1, Q1, Q2 a Q3 v daném oboru Scopusu dle Scimago Journal Rank (JCR). Platí, že pokud je časopis indexován ve Scopus a zároveň je indexován na WoS a současně má přidělenu hodnotu kvartilu v obou databázích, počítá se aritmetický průměr vah. Pokud je časopis indexován pouze v jedné z databází anebo je v citačním indexu ESCI ve WoS, nepočítá se do průměru nulová váha, tj. publikace nabývá plné hodnoty podle databáze, kde je indexován s nenulovou vahou.</t>
    </r>
  </si>
  <si>
    <t>D1 WoS, D1 Scopus, CORE A = 1,5</t>
  </si>
  <si>
    <t>Q1 WoS, Q1 Scopus = 1</t>
  </si>
  <si>
    <t>Q2 WoS, Q2 Scopus, AHCI = 0,5</t>
  </si>
  <si>
    <t>Q3 WoS, Q3 Scopus = 0,15</t>
  </si>
  <si>
    <t>Q4 WoS, Q4 Scopus, ostatní (ESCI, neindexované recenzované články) = 0</t>
  </si>
  <si>
    <t>D1 WoS, D1 Scopus  = 70</t>
  </si>
  <si>
    <r>
      <t>Citace</t>
    </r>
    <r>
      <rPr>
        <sz val="10"/>
        <color theme="1"/>
        <rFont val="Times New Roman"/>
        <family val="1"/>
        <charset val="238"/>
      </rPr>
      <t xml:space="preserve"> - součet hodnot metriky Category Normalized Citation Impact (CNCI) publikací indexovaných na WoS pro jednotlivá HS ve skupině SSH. Zdrojem dat je Web of Science a InCites. V rámci tohoto indikátoru jsou rozdílně váhovány publikace podle výše CNCI. </t>
    </r>
  </si>
  <si>
    <t>zahraniční spoluautor             světový jazyk</t>
  </si>
  <si>
    <t>J, B = 10                                       J, B = 5</t>
  </si>
  <si>
    <r>
      <t>Internacionalizace</t>
    </r>
    <r>
      <rPr>
        <sz val="10"/>
        <color theme="1"/>
        <rFont val="Times New Roman"/>
        <family val="1"/>
        <charset val="238"/>
      </rPr>
      <t xml:space="preserve"> - podíl jednotlivých HS na počtu výstupů typu A, R indexovaných na Web of Science nebo Scopus, u kterých alespoň jeden autor publikace má afiliaci mimo ČR nebo Slovensko. Zdrojem dat je IS MU, Web of Science, Scopus.</t>
    </r>
  </si>
  <si>
    <r>
      <t>Monografie</t>
    </r>
    <r>
      <rPr>
        <sz val="10"/>
        <color theme="1"/>
        <rFont val="Times New Roman"/>
        <family val="1"/>
        <charset val="238"/>
      </rPr>
      <t xml:space="preserve"> - podíl jednotlivých HS na součtu počtu odborných knih (typ výsledku „B“, váha knihy =1) a kapitol v knize (typ výsledku „C“, váha kapitoly = počet stran kapitoly / počet stran knihy) vyjmenovaných v pozitivním seznamu vydavatelů rozpoznaných jako prestižní.</t>
    </r>
    <r>
      <rPr>
        <b/>
        <sz val="10"/>
        <color theme="1"/>
        <rFont val="Times New Roman"/>
        <family val="1"/>
        <charset val="238"/>
      </rPr>
      <t xml:space="preserve"> </t>
    </r>
    <r>
      <rPr>
        <sz val="10"/>
        <color theme="1"/>
        <rFont val="Times New Roman"/>
        <family val="1"/>
        <charset val="238"/>
      </rPr>
      <t>Do indikátoru jsou započítány pouze monografie vydané v následujících světových jazycích: angličtině, němčině, francouzštině a španělštině.</t>
    </r>
  </si>
  <si>
    <t>Pozn.: Pozitivní seznam vydavatelů je přílohou směrnice MU č. 2/2022</t>
  </si>
  <si>
    <t>nakladatelství level 1 = 1</t>
  </si>
  <si>
    <t>nakladatelství level 2 = 0,5</t>
  </si>
  <si>
    <r>
      <t>Monografie</t>
    </r>
    <r>
      <rPr>
        <sz val="10"/>
        <color theme="1"/>
        <rFont val="Times New Roman"/>
        <family val="1"/>
        <charset val="238"/>
      </rPr>
      <t xml:space="preserve"> - všechny odborné knihy (B) a kapitoly v knize (C) evidované v IS MU odeslané, resp. připravené k odeslání do RIV s organizační jednotkou PdF nebo jejím podílem, přičemž výsledky publikované v nakladatelstvích ze seznamu prestižních vydavatelů mají vyšší bodové hodnocení. Při evidenci výsledků ve WoS či Scopus přičtení bodů navíc.</t>
    </r>
  </si>
  <si>
    <t>nakladatelství   prestižní: level 1  /  level 2</t>
  </si>
  <si>
    <t>evidence ve WoS/Scopus:      B = 10   /   C = 5</t>
  </si>
  <si>
    <t>MU nehodnotí.</t>
  </si>
  <si>
    <r>
      <t xml:space="preserve">Zahraniční granty                                                              </t>
    </r>
    <r>
      <rPr>
        <sz val="10"/>
        <color theme="1"/>
        <rFont val="Times New Roman"/>
        <family val="1"/>
        <charset val="238"/>
      </rPr>
      <t>-    podíl jednotlivých HS na součtu finančních prostředků ve skupině SSH, zahrnujících následující výnosy v tis. Kč:
VaV příjmy od zahraničních nadací, jiné účelové VaV prostředky ze zahraničí, zahraniční dary a ostatní neveřejné VaV prostředky ze zahraničí, 
Tržby z EU a 3. zemí za smluvní výzkum, 
Veřejné prostředky ze zahraničí kapitálové,
Prostředky ze zahraničí získané přímo VVŠ. 
Zdrojem dat je EIS Magion a VZOH za léta 2019–2021.</t>
    </r>
  </si>
  <si>
    <r>
      <t>Projekty aplikovaného výzkumu</t>
    </r>
    <r>
      <rPr>
        <sz val="10"/>
        <color theme="1"/>
        <rFont val="Times New Roman"/>
        <family val="1"/>
        <charset val="238"/>
      </rPr>
      <t xml:space="preserve"> – podíl jednotlivých HS na součtu finančních prostředků ve skupině SSH, zahrnujících následující výnosy v tis. Kč:
Výše poskytnutých prostředků z národních grantů resortních poskytovatelů (mimo MŠMT), TAČR a OP PIK, kde je MU v roli příjemce.
Zdrojem dat je EIS Magion a VZOH za léta 2019–2021.</t>
    </r>
  </si>
  <si>
    <r>
      <t>Prestižní CZ granty</t>
    </r>
    <r>
      <rPr>
        <sz val="10"/>
        <color theme="1"/>
        <rFont val="Times New Roman"/>
        <family val="1"/>
        <charset val="238"/>
      </rPr>
      <t xml:space="preserve"> - podíl jednotlivých HS na součtu finančních prostředků ve skupině SSH, zahrnujících následující výnosy v tis. Kč:
Výše poskytnutých prostředků z prestižních grantů ERC CZ, GAČR Expro a GAČR Junior Stars.
Zdrojem dat je EIS Magion a VZOH za léta 2019–2021.</t>
    </r>
  </si>
  <si>
    <t>Výkonové indikátory MU vycházejí se směrnice MU č. 2/2022:</t>
  </si>
  <si>
    <r>
      <t>Internacionalizace</t>
    </r>
    <r>
      <rPr>
        <sz val="10"/>
        <color theme="1"/>
        <rFont val="Times New Roman"/>
        <family val="1"/>
        <charset val="238"/>
      </rPr>
      <t xml:space="preserve"> - body navíc pro ty publikace (J, B, C), u kterých alespoň jeden autor má afiliaci mimo ČR nebo Slovensko, nebo které jsou publikované ve světovém jazyce.  </t>
    </r>
  </si>
  <si>
    <t xml:space="preserve">          B = 60          /         B = 30                      </t>
  </si>
  <si>
    <t>běžné nakladatelství mimo Munipress</t>
  </si>
  <si>
    <t>Munipress, včetně koedice s Munipress</t>
  </si>
  <si>
    <r>
      <rPr>
        <u/>
        <sz val="10"/>
        <rFont val="Arial"/>
        <family val="2"/>
        <charset val="238"/>
      </rPr>
      <t>JANÍK, Tomáš</t>
    </r>
    <r>
      <rPr>
        <sz val="10"/>
        <rFont val="Arial"/>
        <family val="2"/>
        <charset val="238"/>
      </rPr>
      <t xml:space="preserve">, Jan SLAVÍK, </t>
    </r>
    <r>
      <rPr>
        <u/>
        <sz val="10"/>
        <rFont val="Arial"/>
        <family val="2"/>
        <charset val="238"/>
      </rPr>
      <t>Tereza ČEŠKOVÁ</t>
    </r>
    <r>
      <rPr>
        <sz val="10"/>
        <rFont val="Arial"/>
        <family val="2"/>
        <charset val="238"/>
      </rPr>
      <t>, Markéta BARTOŇOVÁ,</t>
    </r>
    <r>
      <rPr>
        <u/>
        <sz val="10"/>
        <rFont val="Arial"/>
        <family val="2"/>
        <charset val="238"/>
      </rPr>
      <t xml:space="preserve"> Irena BUDÍNOVÁ</t>
    </r>
    <r>
      <rPr>
        <sz val="10"/>
        <rFont val="Arial"/>
        <family val="2"/>
        <charset val="238"/>
      </rPr>
      <t xml:space="preserve">, Věra FERDIÁNOVÁ, Lukáš FEŘT, Michaela HORNIAKOVÁ, Alena HOŠPESOVÁ, Jan HUSÁK, Martin JÁČ, Jiří KOHOUT, Petra KONEČNÁ, Dana KRIČFALUŠI, Markéta KUBERSKÁ, Pavel MASOPUST, Pavel MENTLÍK, </t>
    </r>
    <r>
      <rPr>
        <u/>
        <sz val="10"/>
        <rFont val="Arial"/>
        <family val="2"/>
        <charset val="238"/>
      </rPr>
      <t>Eva MINAŘÍKOVÁ</t>
    </r>
    <r>
      <rPr>
        <sz val="10"/>
        <rFont val="Arial"/>
        <family val="2"/>
        <charset val="238"/>
      </rPr>
      <t xml:space="preserve">, </t>
    </r>
    <r>
      <rPr>
        <u/>
        <sz val="10"/>
        <rFont val="Arial"/>
        <family val="2"/>
        <charset val="238"/>
      </rPr>
      <t>Petr NAJVAR</t>
    </r>
    <r>
      <rPr>
        <sz val="10"/>
        <rFont val="Arial"/>
        <family val="2"/>
        <charset val="238"/>
      </rPr>
      <t>, Alena NOHAVOVÁ, Markéta PÍŠOVÁ, Lukáš ROKOS, Václav STACKE, Stanislav ŠTĚPÁNÍK, Kateřina TOMEŠKOVÁ, Tereza TOPOLOVSKÁ, Michal VAVROŠ a Matěj VRHEL. Produktivní kultura vyučování a učení v didaktických kazuistikách. Brno: Masarykova univerzita, 2022. 400 s. Pedagogický výzkum v teorii a praxi. ISBN 978-80-280-0241-1.</t>
    </r>
  </si>
  <si>
    <r>
      <rPr>
        <u/>
        <sz val="10"/>
        <color rgb="FF0A0A0A"/>
        <rFont val="Arial"/>
        <family val="2"/>
        <charset val="238"/>
      </rPr>
      <t>GÖTTLICHER, Wilfried</t>
    </r>
    <r>
      <rPr>
        <sz val="10"/>
        <color rgb="FF0A0A0A"/>
        <rFont val="Arial"/>
        <family val="2"/>
        <charset val="238"/>
      </rPr>
      <t xml:space="preserve">. Die österreichische Landschulreform von den 1920er- bis zu den 1960er-Jahren. Untersuchung einer vergangenen Schulreformdebatte. Historische Bildungsforschun. Bad Heilbrunn: </t>
    </r>
    <r>
      <rPr>
        <sz val="10"/>
        <color theme="4" tint="-0.249977111117893"/>
        <rFont val="Arial"/>
        <family val="2"/>
        <charset val="238"/>
      </rPr>
      <t>Verlag Julius Klinkhardt</t>
    </r>
    <r>
      <rPr>
        <sz val="10"/>
        <color rgb="FF0A0A0A"/>
        <rFont val="Arial"/>
        <family val="2"/>
        <charset val="238"/>
      </rPr>
      <t>, 2021. 367 s. Historische Bildungsforschung. ISBN 978-3-7815-2450-7.</t>
    </r>
  </si>
  <si>
    <r>
      <rPr>
        <sz val="10"/>
        <color rgb="FFFF0000"/>
        <rFont val="Arial"/>
        <family val="2"/>
        <charset val="238"/>
      </rPr>
      <t>NURSE, Lyudmila</t>
    </r>
    <r>
      <rPr>
        <sz val="10"/>
        <color rgb="FF0A0A0A"/>
        <rFont val="Arial"/>
        <family val="2"/>
        <charset val="238"/>
      </rPr>
      <t>, Kateřina SIDIROPULU JANKŮ,</t>
    </r>
    <r>
      <rPr>
        <u/>
        <sz val="10"/>
        <color rgb="FF0A0A0A"/>
        <rFont val="Arial"/>
        <family val="2"/>
        <charset val="238"/>
      </rPr>
      <t xml:space="preserve"> Jana OBROVSKÁ</t>
    </r>
    <r>
      <rPr>
        <sz val="10"/>
        <color rgb="FF0A0A0A"/>
        <rFont val="Arial"/>
        <family val="2"/>
        <charset val="238"/>
      </rPr>
      <t xml:space="preserve">, </t>
    </r>
    <r>
      <rPr>
        <sz val="10"/>
        <color rgb="FFFF0000"/>
        <rFont val="Arial"/>
        <family val="2"/>
        <charset val="238"/>
      </rPr>
      <t>Katarzyna GAJEK</t>
    </r>
    <r>
      <rPr>
        <sz val="10"/>
        <color rgb="FF0A0A0A"/>
        <rFont val="Arial"/>
        <family val="2"/>
        <charset val="238"/>
      </rPr>
      <t xml:space="preserve"> a </t>
    </r>
    <r>
      <rPr>
        <sz val="10"/>
        <color rgb="FFFF0000"/>
        <rFont val="Arial"/>
        <family val="2"/>
        <charset val="238"/>
      </rPr>
      <t>Jérome MBIATONG</t>
    </r>
    <r>
      <rPr>
        <sz val="10"/>
        <color rgb="FF0A0A0A"/>
        <rFont val="Arial"/>
        <family val="2"/>
        <charset val="238"/>
      </rPr>
      <t xml:space="preserve">. The place of religious and non-religious values and beliefs in identities of mothers of young children: Methodological approach and empirical evidence from the European comparative perspective. In Arniika Kuusisto. The Routledge International Handbook of the Place of Religion in Early Childhood Education and Care. Abington: </t>
    </r>
    <r>
      <rPr>
        <sz val="10"/>
        <color theme="4" tint="-0.249977111117893"/>
        <rFont val="Arial"/>
        <family val="2"/>
        <charset val="238"/>
      </rPr>
      <t>Routledge</t>
    </r>
    <r>
      <rPr>
        <sz val="10"/>
        <color rgb="FF0A0A0A"/>
        <rFont val="Arial"/>
        <family val="2"/>
        <charset val="238"/>
      </rPr>
      <t>, 2022. s. 194-212. Routledge International Handbooks of Education. ISBN 978-0-367-86225-1.</t>
    </r>
  </si>
  <si>
    <r>
      <rPr>
        <u/>
        <sz val="10"/>
        <color rgb="FF0A0A0A"/>
        <rFont val="Arial"/>
        <family val="2"/>
        <charset val="238"/>
      </rPr>
      <t>MUŽÍK, Vladislav</t>
    </r>
    <r>
      <rPr>
        <sz val="10"/>
        <color rgb="FF0A0A0A"/>
        <rFont val="Arial"/>
        <family val="2"/>
        <charset val="238"/>
      </rPr>
      <t xml:space="preserve"> a </t>
    </r>
    <r>
      <rPr>
        <u/>
        <sz val="10"/>
        <color rgb="FF0A0A0A"/>
        <rFont val="Arial"/>
        <family val="2"/>
        <charset val="238"/>
      </rPr>
      <t>Petr VLČEK</t>
    </r>
    <r>
      <rPr>
        <sz val="10"/>
        <color rgb="FF0A0A0A"/>
        <rFont val="Arial"/>
        <family val="2"/>
        <charset val="238"/>
      </rPr>
      <t xml:space="preserve">. The development, current state and challenges of Czech PE and its didactics. In B. Höger &amp; K. Kleiner. Sports Didactics in Europe: History, Current Trends and Future Developments. Münster, Germany: </t>
    </r>
    <r>
      <rPr>
        <sz val="10"/>
        <color theme="4" tint="-0.249977111117893"/>
        <rFont val="Arial"/>
        <family val="2"/>
        <charset val="238"/>
      </rPr>
      <t>Waxmann Verlag</t>
    </r>
    <r>
      <rPr>
        <sz val="10"/>
        <color rgb="FF0A0A0A"/>
        <rFont val="Arial"/>
        <family val="2"/>
        <charset val="238"/>
      </rPr>
      <t xml:space="preserve"> GmbH, 2022. s. 27-46. ISBN 978-3-8309-4167-5.</t>
    </r>
  </si>
  <si>
    <r>
      <rPr>
        <u/>
        <sz val="10"/>
        <color rgb="FF0A0A0A"/>
        <rFont val="Arial"/>
        <family val="2"/>
        <charset val="238"/>
      </rPr>
      <t>JANÍK, Tomáš</t>
    </r>
    <r>
      <rPr>
        <sz val="10"/>
        <color rgb="FF0A0A0A"/>
        <rFont val="Arial"/>
        <family val="2"/>
        <charset val="238"/>
      </rPr>
      <t xml:space="preserve"> a </t>
    </r>
    <r>
      <rPr>
        <u/>
        <sz val="10"/>
        <rFont val="Arial"/>
        <family val="2"/>
        <charset val="238"/>
      </rPr>
      <t>Eva MINAŘÍKOVÁ</t>
    </r>
    <r>
      <rPr>
        <sz val="10"/>
        <color rgb="FF0A0A0A"/>
        <rFont val="Arial"/>
        <family val="2"/>
        <charset val="238"/>
      </rPr>
      <t>. School in the Czech Republic: Three decades after the fall of communism. In Marius Harring, Carsten Rohlfs, Michaela Gläser-Zikuda. Handbuch Schulpädagogik. 2. vyd. Münster:</t>
    </r>
    <r>
      <rPr>
        <sz val="10"/>
        <color theme="4"/>
        <rFont val="Arial"/>
        <family val="2"/>
        <charset val="238"/>
      </rPr>
      <t xml:space="preserve"> </t>
    </r>
    <r>
      <rPr>
        <sz val="10"/>
        <color rgb="FF0070C0"/>
        <rFont val="Arial"/>
        <family val="2"/>
        <charset val="238"/>
      </rPr>
      <t>Waxmann</t>
    </r>
    <r>
      <rPr>
        <sz val="10"/>
        <color rgb="FF0A0A0A"/>
        <rFont val="Arial"/>
        <family val="2"/>
        <charset val="238"/>
      </rPr>
      <t>, 2022. s. 271-281. ohne Reihe. ISBN 978-3-8252-8796-2. doi:10.36198/9783838587967.</t>
    </r>
  </si>
  <si>
    <r>
      <rPr>
        <u/>
        <sz val="10"/>
        <color rgb="FF0A0A0A"/>
        <rFont val="Arial"/>
        <family val="2"/>
        <charset val="238"/>
      </rPr>
      <t>KAMPICHLER, Martina</t>
    </r>
    <r>
      <rPr>
        <sz val="10"/>
        <color rgb="FF0A0A0A"/>
        <rFont val="Arial"/>
        <family val="2"/>
        <charset val="238"/>
      </rPr>
      <t>. Parental involvement in Czech Republic: Towards a partnership approach? In Susanne Garvis, Sivanes Phillipson, Heidi Harju-Luukkainen, Alicja Renata Sadownik. Parental Engagement and Early Childhood Education Around the World. ABINGDON:</t>
    </r>
    <r>
      <rPr>
        <sz val="10"/>
        <color theme="4"/>
        <rFont val="Arial"/>
        <family val="2"/>
        <charset val="238"/>
      </rPr>
      <t xml:space="preserve"> </t>
    </r>
    <r>
      <rPr>
        <sz val="10"/>
        <color rgb="FF0070C0"/>
        <rFont val="Arial"/>
        <family val="2"/>
        <charset val="238"/>
      </rPr>
      <t>Routledge</t>
    </r>
    <r>
      <rPr>
        <sz val="10"/>
        <color rgb="FF0A0A0A"/>
        <rFont val="Arial"/>
        <family val="2"/>
        <charset val="238"/>
      </rPr>
      <t>, 2022. s. 63-73. Evolving Families. ISBN 978-0-367-42390-2. doi:10.4324/9780367823917.</t>
    </r>
  </si>
  <si>
    <r>
      <rPr>
        <u/>
        <sz val="10"/>
        <color rgb="FF0A0A0A"/>
        <rFont val="Arial"/>
        <family val="2"/>
        <charset val="238"/>
      </rPr>
      <t>STEHLÍKOVÁ BABYRÁDOVÁ, Hana</t>
    </r>
    <r>
      <rPr>
        <sz val="10"/>
        <color rgb="FF0A0A0A"/>
        <rFont val="Arial"/>
        <family val="2"/>
        <charset val="238"/>
      </rPr>
      <t>. Constants and Variables: Art Education in the Czech Republic after 2000. In Dustin Garnet &amp; Aneta Sinner. Living histories: Global conversations in art education. 1. vyd. Bristol UK:</t>
    </r>
    <r>
      <rPr>
        <sz val="10"/>
        <color rgb="FF0070C0"/>
        <rFont val="Arial"/>
        <family val="2"/>
        <charset val="238"/>
      </rPr>
      <t xml:space="preserve"> Intellect</t>
    </r>
    <r>
      <rPr>
        <sz val="10"/>
        <color rgb="FF0A0A0A"/>
        <rFont val="Arial"/>
        <family val="2"/>
        <charset val="238"/>
      </rPr>
      <t>, 2022. s. 150-164. ISBN 978-1-78938-563-2.</t>
    </r>
  </si>
  <si>
    <r>
      <rPr>
        <u/>
        <sz val="10"/>
        <color rgb="FF0A0A0A"/>
        <rFont val="Arial"/>
        <family val="2"/>
        <charset val="238"/>
      </rPr>
      <t>KÁŇA, Tomáš</t>
    </r>
    <r>
      <rPr>
        <sz val="10"/>
        <color rgb="FF0A0A0A"/>
        <rFont val="Arial"/>
        <family val="2"/>
        <charset val="238"/>
      </rPr>
      <t>. InterCorp: viele Sprachen – ein Korpus. Ein multilinguales Parallelkorpus (nicht nur) europäischer Sprachen. In Henning Lobin, Andreas Witt and Angelika Wöllstein. </t>
    </r>
    <r>
      <rPr>
        <i/>
        <sz val="10"/>
        <color rgb="FF0A0A0A"/>
        <rFont val="Open Sans"/>
        <family val="2"/>
        <charset val="238"/>
      </rPr>
      <t>Deutsch in Europa German in Europe: Language Policy, Grammar, Methodology // Sprachpolitisch, grammatisch, methodisch</t>
    </r>
    <r>
      <rPr>
        <sz val="10"/>
        <color rgb="FF0A0A0A"/>
        <rFont val="Open Sans"/>
        <family val="2"/>
        <charset val="238"/>
      </rPr>
      <t xml:space="preserve">. 1. vyd. Berlin, Boston: </t>
    </r>
    <r>
      <rPr>
        <sz val="10"/>
        <color rgb="FF0070C0"/>
        <rFont val="Open Sans"/>
        <family val="2"/>
        <charset val="238"/>
      </rPr>
      <t>Walter de Gruyter</t>
    </r>
    <r>
      <rPr>
        <sz val="10"/>
        <color rgb="FF0A0A0A"/>
        <rFont val="Open Sans"/>
        <family val="2"/>
        <charset val="238"/>
      </rPr>
      <t>, 2021. s. 311-315. Jahrbuch des Instituts für Deutsche Sprache. ISBN 978-3-11-073519-2. doi:10.1515/9783110731514.</t>
    </r>
  </si>
  <si>
    <r>
      <rPr>
        <u/>
        <sz val="10"/>
        <color rgb="FF0A0A0A"/>
        <rFont val="Arial"/>
        <family val="2"/>
        <charset val="238"/>
      </rPr>
      <t>GÖTTLICHER, Wilfried</t>
    </r>
    <r>
      <rPr>
        <sz val="10"/>
        <color rgb="FF0A0A0A"/>
        <rFont val="Arial"/>
        <family val="2"/>
        <charset val="238"/>
      </rPr>
      <t>. Zwischen Bauerntumsideologie und Bildungsexpansion: Die Konservativen und die Reform der österreichischen Landschule, ca. 1925 bis 1965. In </t>
    </r>
    <r>
      <rPr>
        <i/>
        <sz val="10"/>
        <color rgb="FF0A0A0A"/>
        <rFont val="Arial"/>
        <family val="2"/>
        <charset val="238"/>
      </rPr>
      <t>Jahrbuch für Historische Bildungsforschung</t>
    </r>
    <r>
      <rPr>
        <sz val="10"/>
        <color rgb="FF0A0A0A"/>
        <rFont val="Arial"/>
        <family val="2"/>
        <charset val="238"/>
      </rPr>
      <t xml:space="preserve">. Bad Heilbrunn: </t>
    </r>
    <r>
      <rPr>
        <sz val="10"/>
        <color rgb="FF0070C0"/>
        <rFont val="Arial"/>
        <family val="2"/>
        <charset val="238"/>
      </rPr>
      <t>Verlag Julius Klinkhardt</t>
    </r>
    <r>
      <rPr>
        <sz val="10"/>
        <rFont val="Arial"/>
        <family val="2"/>
        <charset val="238"/>
      </rPr>
      <t>,</t>
    </r>
    <r>
      <rPr>
        <sz val="10"/>
        <color rgb="FF0A0A0A"/>
        <rFont val="Arial"/>
        <family val="2"/>
        <charset val="238"/>
      </rPr>
      <t xml:space="preserve"> 2020. s. 28-42. 26. ISBN 978-3-7815-2413-2.</t>
    </r>
  </si>
  <si>
    <r>
      <rPr>
        <u/>
        <sz val="10"/>
        <color rgb="FF0A0A0A"/>
        <rFont val="Arial"/>
        <family val="2"/>
        <charset val="238"/>
      </rPr>
      <t>GÖTTLICHER, Wilfried</t>
    </r>
    <r>
      <rPr>
        <sz val="10"/>
        <color rgb="FF0A0A0A"/>
        <rFont val="Arial"/>
        <family val="2"/>
        <charset val="238"/>
      </rPr>
      <t>. Otto Glöckels Schulreform, das Rote Wien und die deutsche Reformpädagogik. Zur Einordnung der Glöckelschen Schulreform, 1919-1934. In De Vincenti, Andrea; Grube, Norbert; Hoffmann-Ocon, Andreas. </t>
    </r>
    <r>
      <rPr>
        <i/>
        <sz val="10"/>
        <color rgb="FF0A0A0A"/>
        <rFont val="Arial"/>
        <family val="2"/>
        <charset val="238"/>
      </rPr>
      <t>1918 in Bildung und Erziehung. Traditionen, Transitionen, Visionen</t>
    </r>
    <r>
      <rPr>
        <sz val="10"/>
        <color rgb="FF0A0A0A"/>
        <rFont val="Arial"/>
        <family val="2"/>
        <charset val="238"/>
      </rPr>
      <t xml:space="preserve">. Bad Heilbrunn: </t>
    </r>
    <r>
      <rPr>
        <sz val="10"/>
        <color rgb="FF0070C0"/>
        <rFont val="Arial"/>
        <family val="2"/>
        <charset val="238"/>
      </rPr>
      <t>Verlag Julius Klinkhardt</t>
    </r>
    <r>
      <rPr>
        <sz val="10"/>
        <rFont val="Arial"/>
        <family val="2"/>
        <charset val="238"/>
      </rPr>
      <t>, 2020. s. 229-250. Historische Bildungsforschung. ISBN 978-3-7815-2395-1. doi:10.35468/5827_10.</t>
    </r>
  </si>
  <si>
    <r>
      <rPr>
        <u/>
        <sz val="10"/>
        <color rgb="FF0A0A0A"/>
        <rFont val="Arial"/>
        <family val="2"/>
        <charset val="238"/>
      </rPr>
      <t>VÍTKOVÁ, Marie</t>
    </r>
    <r>
      <rPr>
        <sz val="10"/>
        <color rgb="FF0A0A0A"/>
        <rFont val="Arial"/>
        <family val="2"/>
        <charset val="238"/>
      </rPr>
      <t xml:space="preserve"> a Miroslava BARTOŇOVÁ. Edukace a intervence žáků s těžkým a souběžným postižením více vadami se zřetelem na didaktické aspekty. Teorie, výzkum a praxe. 1. vyd. Praha: Univerzita Karlova - Pedagogická fakulta, 2022. 227 s. ISBN 978-80-7603-347-4.</t>
    </r>
  </si>
  <si>
    <r>
      <rPr>
        <u/>
        <sz val="10"/>
        <color rgb="FF0A0A0A"/>
        <rFont val="Arial"/>
        <family val="2"/>
        <charset val="238"/>
      </rPr>
      <t>ŠVEC, Vlastimil, Petra BARANOVÁ, Tereza DVOŘÁKOVÁ, Lenka ĎULÍKOVÁ, Tomáš JANÍK, Jan EGERLE, Ivana JŮZOVÁ, Alena PAROUBKOVÁ a Valentýna VESELÁ</t>
    </r>
    <r>
      <rPr>
        <sz val="10"/>
        <color rgb="FF0A0A0A"/>
        <rFont val="Arial"/>
        <family val="2"/>
        <charset val="238"/>
      </rPr>
      <t>. Podoby profesní spolupráce ve škole: případové studie. 1. vyd. Brno: Masarykova univerzita, 2022. 116 s. Pedagogický výzkum v teorii a praxi (sv. 49). ISBN 978-80-280-0253-4.</t>
    </r>
  </si>
  <si>
    <t>EID: 2-s2.0-85148283999</t>
  </si>
  <si>
    <t>WoS: 000822356300007  EID: 2-s2.0-85134566673</t>
  </si>
  <si>
    <r>
      <rPr>
        <u/>
        <sz val="10"/>
        <color rgb="FF0A0A0A"/>
        <rFont val="Arial"/>
        <family val="2"/>
        <charset val="238"/>
      </rPr>
      <t>ŠVEC, Vlastimil</t>
    </r>
    <r>
      <rPr>
        <sz val="10"/>
        <color rgb="FF0A0A0A"/>
        <rFont val="Arial"/>
        <family val="2"/>
        <charset val="238"/>
      </rPr>
      <t xml:space="preserve">, </t>
    </r>
    <r>
      <rPr>
        <u/>
        <sz val="10"/>
        <color rgb="FF0A0A0A"/>
        <rFont val="Arial"/>
        <family val="2"/>
        <charset val="238"/>
      </rPr>
      <t>Petra BARANOVÁ</t>
    </r>
    <r>
      <rPr>
        <sz val="10"/>
        <color rgb="FF0A0A0A"/>
        <rFont val="Arial"/>
        <family val="2"/>
        <charset val="238"/>
      </rPr>
      <t>,</t>
    </r>
    <r>
      <rPr>
        <u/>
        <sz val="10"/>
        <color rgb="FF0A0A0A"/>
        <rFont val="Arial"/>
        <family val="2"/>
        <charset val="238"/>
      </rPr>
      <t xml:space="preserve"> Tereza DVOŘÁKOVÁ</t>
    </r>
    <r>
      <rPr>
        <sz val="10"/>
        <color rgb="FF0A0A0A"/>
        <rFont val="Arial"/>
        <family val="2"/>
        <charset val="238"/>
      </rPr>
      <t xml:space="preserve">, </t>
    </r>
    <r>
      <rPr>
        <u/>
        <sz val="10"/>
        <color rgb="FF0A0A0A"/>
        <rFont val="Arial"/>
        <family val="2"/>
        <charset val="238"/>
      </rPr>
      <t>Lenka ĎULÍKOVÁ</t>
    </r>
    <r>
      <rPr>
        <sz val="10"/>
        <color rgb="FF0A0A0A"/>
        <rFont val="Arial"/>
        <family val="2"/>
        <charset val="238"/>
      </rPr>
      <t xml:space="preserve">, </t>
    </r>
    <r>
      <rPr>
        <u/>
        <sz val="10"/>
        <color rgb="FF0A0A0A"/>
        <rFont val="Arial"/>
        <family val="2"/>
        <charset val="238"/>
      </rPr>
      <t>Tomáš JANÍK</t>
    </r>
    <r>
      <rPr>
        <sz val="10"/>
        <color rgb="FF0A0A0A"/>
        <rFont val="Arial"/>
        <family val="2"/>
        <charset val="238"/>
      </rPr>
      <t xml:space="preserve">, </t>
    </r>
    <r>
      <rPr>
        <u/>
        <sz val="10"/>
        <color rgb="FF0A0A0A"/>
        <rFont val="Arial"/>
        <family val="2"/>
        <charset val="238"/>
      </rPr>
      <t>Jan EGERLE</t>
    </r>
    <r>
      <rPr>
        <sz val="10"/>
        <color rgb="FF0A0A0A"/>
        <rFont val="Arial"/>
        <family val="2"/>
        <charset val="238"/>
      </rPr>
      <t xml:space="preserve">, </t>
    </r>
    <r>
      <rPr>
        <u/>
        <sz val="10"/>
        <color rgb="FF0A0A0A"/>
        <rFont val="Arial"/>
        <family val="2"/>
        <charset val="238"/>
      </rPr>
      <t>Ivana JŮZOVÁ</t>
    </r>
    <r>
      <rPr>
        <sz val="10"/>
        <color rgb="FF0A0A0A"/>
        <rFont val="Arial"/>
        <family val="2"/>
        <charset val="238"/>
      </rPr>
      <t xml:space="preserve">, </t>
    </r>
    <r>
      <rPr>
        <u/>
        <sz val="10"/>
        <color rgb="FF0A0A0A"/>
        <rFont val="Arial"/>
        <family val="2"/>
        <charset val="238"/>
      </rPr>
      <t xml:space="preserve">Alena PAROUBKOVÁ </t>
    </r>
    <r>
      <rPr>
        <sz val="10"/>
        <color rgb="FF0A0A0A"/>
        <rFont val="Arial"/>
        <family val="2"/>
        <charset val="238"/>
      </rPr>
      <t xml:space="preserve">a </t>
    </r>
    <r>
      <rPr>
        <u/>
        <sz val="10"/>
        <color rgb="FF0A0A0A"/>
        <rFont val="Arial"/>
        <family val="2"/>
        <charset val="238"/>
      </rPr>
      <t>Valentýna VESELÁ</t>
    </r>
    <r>
      <rPr>
        <sz val="10"/>
        <color rgb="FF0A0A0A"/>
        <rFont val="Arial"/>
        <family val="2"/>
        <charset val="238"/>
      </rPr>
      <t>. Podoby profesní spolupráce ve škole: případové studie. 1. vyd. Brno: Masarykova univerzita, 2022. 116 s. Pedagogický výzkum v teorii a praxi (sv. 49). ISBN 978-80-280-0253-4.</t>
    </r>
  </si>
  <si>
    <t>6 IVŠV / 2 KSpIP / 1 KSoP</t>
  </si>
  <si>
    <t>WoS: 000907105700001  EID: 2-s2.0-85137284431</t>
  </si>
  <si>
    <t>Q0 - ESCI    Q2</t>
  </si>
  <si>
    <t>4 IVŠV / 1 KMa</t>
  </si>
  <si>
    <r>
      <rPr>
        <u/>
        <sz val="10"/>
        <color rgb="FF0A0A0A"/>
        <rFont val="Arial"/>
        <family val="2"/>
        <charset val="238"/>
      </rPr>
      <t>STEHLÍKOVÁ BABYRÁDOVÁ, Hana, Alena DRURY SOJKOVÁ, Lenka BUREŠOVÁ, Lucie HÁJKOVÁ, Tereza MIKULOVÁ a Dita VALERIANOVÁ</t>
    </r>
    <r>
      <rPr>
        <sz val="10"/>
        <color rgb="FF0A0A0A"/>
        <rFont val="Arial"/>
        <family val="2"/>
        <charset val="238"/>
      </rPr>
      <t>. </t>
    </r>
    <r>
      <rPr>
        <i/>
        <sz val="10"/>
        <color rgb="FF0A0A0A"/>
        <rFont val="Arial"/>
        <family val="2"/>
        <charset val="238"/>
      </rPr>
      <t>Participace v umění a ve výchově</t>
    </r>
    <r>
      <rPr>
        <sz val="10"/>
        <color rgb="FF0A0A0A"/>
        <rFont val="Arial"/>
        <family val="2"/>
        <charset val="238"/>
      </rPr>
      <t>. první. Praha: Vydavatelství Dokořán, Brno: Nakladatelství MU, 2021. 164 s. Participace v umění a ve výchově. ISBN 978-80-7675-040-1.</t>
    </r>
  </si>
  <si>
    <r>
      <rPr>
        <u/>
        <sz val="10"/>
        <color rgb="FF0A0A0A"/>
        <rFont val="Arial"/>
        <family val="2"/>
        <charset val="238"/>
      </rPr>
      <t>ELLEDEROVÁ, Eva</t>
    </r>
    <r>
      <rPr>
        <sz val="10"/>
        <color rgb="FF0A0A0A"/>
        <rFont val="Arial"/>
        <family val="2"/>
        <charset val="238"/>
      </rPr>
      <t xml:space="preserve">. Konstrukční výzkum učebnice pro výuku odborného anglického jazyka. Brno: MuniPress, 2022. 376 s. Cizí jazyky a jejich didaktiky: teorie, empirie, praxe. ISBN 978-80-280-0266-4. doi:10.5817/CZ.MUNI.M280-0267-2022. </t>
    </r>
  </si>
  <si>
    <r>
      <t xml:space="preserve">CHVÁL, Martin a </t>
    </r>
    <r>
      <rPr>
        <u/>
        <sz val="10"/>
        <color rgb="FF0A0A0A"/>
        <rFont val="Arial"/>
        <family val="2"/>
        <charset val="238"/>
      </rPr>
      <t>Jan MAREŠ</t>
    </r>
    <r>
      <rPr>
        <sz val="10"/>
        <color rgb="FF0A0A0A"/>
        <rFont val="Arial"/>
        <family val="2"/>
        <charset val="238"/>
      </rPr>
      <t>. Jak zjistíme klima ve škole? In Jana Hrubá, Martin Chvál. </t>
    </r>
    <r>
      <rPr>
        <i/>
        <sz val="10"/>
        <color rgb="FF0A0A0A"/>
        <rFont val="Open Sans"/>
        <family val="2"/>
        <charset val="238"/>
      </rPr>
      <t>Na cestě ke kvalitní škole</t>
    </r>
    <r>
      <rPr>
        <sz val="10"/>
        <color rgb="FF0A0A0A"/>
        <rFont val="Open Sans"/>
        <family val="2"/>
        <charset val="238"/>
      </rPr>
      <t xml:space="preserve">. Praha: </t>
    </r>
    <r>
      <rPr>
        <sz val="10"/>
        <color theme="5" tint="-0.249977111117893"/>
        <rFont val="Open Sans"/>
        <family val="2"/>
        <charset val="238"/>
      </rPr>
      <t>Wolters Kluwer</t>
    </r>
    <r>
      <rPr>
        <sz val="10"/>
        <color rgb="FF0A0A0A"/>
        <rFont val="Open Sans"/>
        <family val="2"/>
        <charset val="238"/>
      </rPr>
      <t>, 2019. s. 165-169. Řízení školy. ISBN 978-80-7598-392-3.</t>
    </r>
  </si>
  <si>
    <t>nakladatelství ostatní, kromě Munipress:</t>
  </si>
  <si>
    <t xml:space="preserve">          C =  10         /         C = 5       </t>
  </si>
  <si>
    <t>nakladatelství Munipress, příp. koedice s Munipress:</t>
  </si>
  <si>
    <t xml:space="preserve">           B = 10         /        C = 2</t>
  </si>
  <si>
    <t>Navýšení bodů:</t>
  </si>
  <si>
    <t>PdF navíc kromě účasti zahraničního spoluautora boduje také publikování ve světovém jazyce (Aj, Nj, Fj, Šj, Rj) z důvodu podpory mezinárodního dopadu výsledků.</t>
  </si>
  <si>
    <t>PdF zahrnuje do hodnocení všechny B a C s cílem podpořit významný typ výsledků v oborech SSH, přičemž nejvíce bodů získávají B, C vydané v nakladatelstvích  ze  seznamu prestižních vydavatelů (seznam MU),  méně bodů vydané v jakémkoli jiném nakladatelství kromě Munipress, nejméně bodů vydané v Munipress nebo v koedici s Munipress. Nízký počet bodů za vydání v Munipress má zdůvodnění v nejsnáze dosažitelné možnosti vydání vlastní univerzitou. Další bodové navýšení získají B a C evidované v databázích WoS a Scopus z důvodu větší prestiže a většího mezinárodního dopadu.</t>
  </si>
  <si>
    <t xml:space="preserve">          B = 15          /        C = 2,5</t>
  </si>
  <si>
    <r>
      <t>Granty</t>
    </r>
    <r>
      <rPr>
        <sz val="10"/>
        <color theme="1"/>
        <rFont val="Times New Roman"/>
        <family val="1"/>
        <charset val="238"/>
      </rPr>
      <t xml:space="preserve"> -</t>
    </r>
    <r>
      <rPr>
        <b/>
        <sz val="10"/>
        <color theme="1"/>
        <rFont val="Times New Roman"/>
        <family val="1"/>
        <charset val="238"/>
      </rPr>
      <t xml:space="preserve"> </t>
    </r>
    <r>
      <rPr>
        <sz val="10"/>
        <color theme="1"/>
        <rFont val="Times New Roman"/>
        <family val="1"/>
        <charset val="238"/>
      </rPr>
      <t>započítávány jsou projekty Horizon, GA ČR, TA ČR, COST - jejich finanční přínos je vyčíslen na základě finančních dotací, jež byly připsány na účet PdF MU ve sledovaném období 2018-2022 a jež jsou rozděleny mezi pracoviště, která dané projekty získala. Finální částka k přerozdělení pracovištím je rozpočítána dle poměru získaných dotací.</t>
    </r>
  </si>
  <si>
    <r>
      <rPr>
        <u/>
        <sz val="10"/>
        <color rgb="FF0A0A0A"/>
        <rFont val="Arial"/>
        <family val="2"/>
        <charset val="238"/>
      </rPr>
      <t>ADAM, Martin</t>
    </r>
    <r>
      <rPr>
        <sz val="10"/>
        <color rgb="FF0A0A0A"/>
        <rFont val="Arial"/>
        <family val="2"/>
        <charset val="238"/>
      </rPr>
      <t xml:space="preserve">. Vrstvení apelativních složek jako přesvědčovací strategie v závěrečných oddílech českých a anglických kázání. Časopis pro moderní filologii. Praha: Filozofická fakulta, Univerzita Karlova v Praze, 2019, roč. 101/2019, č. 1, s. 7-20. ISSN 0008-7386. </t>
    </r>
    <r>
      <rPr>
        <sz val="10"/>
        <rFont val="Arial"/>
        <family val="2"/>
        <charset val="238"/>
      </rPr>
      <t>(ISSN 0862-8459) doi:10.14712/23366591.2019.1.1</t>
    </r>
  </si>
  <si>
    <t>1/ U J se při evidenci v obou databázích výsledek hodnotí podle vyššího kvartilu.</t>
  </si>
  <si>
    <t>C = 1,5                                            C = 1</t>
  </si>
  <si>
    <r>
      <t>Výsledky typu J (Article, Review) evidované ve WoS a Scopus</t>
    </r>
    <r>
      <rPr>
        <sz val="10"/>
        <color theme="1"/>
        <rFont val="Times New Roman"/>
        <family val="1"/>
        <charset val="238"/>
      </rPr>
      <t xml:space="preserve"> - publikace typu J odeslané, resp. připravené k odeslání do RIV z IS MU s organizační jednotkou PdF nebo jejím podílem s vykázaným kódem UT WoS či EID (Scopus) s kvartily dle WoS (JCR) a Scopus (SJR) dle D1, Q1, Q2, Q3, Q4  a evidencí v AHCI. V případě evidence v obou databázích se výsledek hodnotí </t>
    </r>
    <r>
      <rPr>
        <sz val="10"/>
        <rFont val="Times New Roman"/>
        <family val="1"/>
        <charset val="238"/>
      </rPr>
      <t>dle vyššího kvartilu</t>
    </r>
    <r>
      <rPr>
        <sz val="10"/>
        <color theme="1"/>
        <rFont val="Times New Roman"/>
        <family val="1"/>
        <charset val="238"/>
      </rPr>
      <t>. Je-li časopis evidován pro více oborů, použije se kvartil nejvyššího z nich.</t>
    </r>
  </si>
  <si>
    <t>Q0 - AHCI    Q4</t>
  </si>
  <si>
    <t>Q1 - decil             Q1</t>
  </si>
  <si>
    <t>Q1  - decil             Q1</t>
  </si>
  <si>
    <t>Publikace typu J odeslané za PdF MU do RIV, resp. připravené k odeslání do RIV, vydané v l. 2019-2023 se zapsaným kódem UT WoS, resp. EID v IS MU.</t>
  </si>
  <si>
    <r>
      <rPr>
        <u/>
        <sz val="10"/>
        <color rgb="FF0A0A0A"/>
        <rFont val="Arial"/>
        <family val="2"/>
        <charset val="238"/>
      </rPr>
      <t>DENGLEROVÁ Denisa, KUROWSKI, Martina a Radim ŠÍP</t>
    </r>
    <r>
      <rPr>
        <sz val="10"/>
        <color rgb="FF0A0A0A"/>
        <rFont val="Arial"/>
        <family val="2"/>
        <charset val="238"/>
      </rPr>
      <t>. Communication as a Means of Development in a School with a High Percentage of Foreign Pupils. Orbis Scholae. Praha: Karolinum, 2019, roč. 13, č. 3, s. 39-58. ISSN 1802-4637. doi:10.14712/23363177.2020.4.</t>
    </r>
  </si>
  <si>
    <r>
      <t>SHMIDT, Victoria. Race science in Czechoslovakia: Serving segregation in the name of the nation. </t>
    </r>
    <r>
      <rPr>
        <i/>
        <sz val="10"/>
        <color rgb="FF0A0A0A"/>
        <rFont val="Open Sans"/>
        <family val="2"/>
      </rPr>
      <t>Studies in History and Philosophy of Science Part C: Studies in History and Philosophy of Biological and Biomedical Sciences</t>
    </r>
    <r>
      <rPr>
        <sz val="10"/>
        <color rgb="FF0A0A0A"/>
        <rFont val="Open Sans"/>
        <family val="2"/>
      </rPr>
      <t>. Netherlands: Elsevier, 2020, roč. 83, October 2020, s. 1-13. ISSN 1369-8486. doi:10.1016/j.shpsc.2019.101241.</t>
    </r>
  </si>
  <si>
    <t>SLÁDEK, Ondřej. Jan Patočka on Structuralism. Connections and Relationships. Bohemica litteraria. Masarykova univerzita, 2020, roč. 23, č. 2, s. 99-116. ISSN 1213-2144. doi:10.5817/BL2020-2-7.</t>
  </si>
  <si>
    <t xml:space="preserve">
SVOBODOVÁ, Hana a Radek DURNA. Strengthening Pupils’ Physical Activity through Outdoor Education. Studia Sportiva. Brno: Masarykova univerzita, 2020, roč. 14, č. 2, s. 24-36. ISSN 1802-7679. doi:10.5817/StS2020-2-3.</t>
  </si>
  <si>
    <t>KORVASOVÁ, Veronika. The students’ image of geography: A systematic review. Geografie. 2021, roč. 126, č. 4, s. 347-370. ISSN 1212-0014. doi:10.37040/geografie2021126040347.</t>
  </si>
  <si>
    <t xml:space="preserve">
ČERNÝ, Michal. Web analytics as a tool for monitoring study process of high school online course. AD ALTA - Journal of Interdisciplinary Research. Magnanimitas, 2021, roč. 11, č. 1, s. 50-58. ISSN 1804-7890. doi:10.33543/11015058.</t>
  </si>
  <si>
    <t>ČERNÝ, Michal. Discursive formed topics in information literacy : literature review and high school students‘ perspectives. Problems of Education in the 21st century. 2021, roč. 79, č. 4, s. 516-543. ISSN 1822-7864. doi:10.33225/pec/21.79.516.</t>
  </si>
  <si>
    <r>
      <t>KINGSDORF, Sheri Leigh a Karel PANČOCHA. Being the Change That You Want to See: Using Behavior-Analytic Strategies in Preservice Teacher Training to Support Inclusive Learning in the Czech Republic. </t>
    </r>
    <r>
      <rPr>
        <i/>
        <sz val="10"/>
        <color rgb="FF0A0A0A"/>
        <rFont val="Arial"/>
        <family val="2"/>
        <charset val="238"/>
      </rPr>
      <t>Behavior and Social Issues</t>
    </r>
    <r>
      <rPr>
        <sz val="10"/>
        <color rgb="FF0A0A0A"/>
        <rFont val="Arial"/>
        <family val="2"/>
        <charset val="238"/>
      </rPr>
      <t>. NEW YORK: Springer, 2021, roč. 30, č. 1, s. 295-307. ISSN 1064-9506. doi:10.1007/s42822-021-00048-0.</t>
    </r>
  </si>
  <si>
    <r>
      <rPr>
        <sz val="10"/>
        <color rgb="FFFF0000"/>
        <rFont val="Arial"/>
        <family val="2"/>
        <charset val="238"/>
      </rPr>
      <t>JINJIN, Lu</t>
    </r>
    <r>
      <rPr>
        <sz val="10"/>
        <rFont val="Arial"/>
        <family val="2"/>
        <charset val="238"/>
      </rPr>
      <t xml:space="preserve">, </t>
    </r>
    <r>
      <rPr>
        <sz val="10"/>
        <color rgb="FFFF0000"/>
        <rFont val="Arial"/>
        <family val="2"/>
        <charset val="238"/>
      </rPr>
      <t>Han FEIFEI</t>
    </r>
    <r>
      <rPr>
        <sz val="10"/>
        <rFont val="Arial"/>
        <family val="2"/>
        <charset val="238"/>
      </rPr>
      <t xml:space="preserve"> a </t>
    </r>
    <r>
      <rPr>
        <u/>
        <sz val="10"/>
        <rFont val="Arial"/>
        <family val="2"/>
        <charset val="238"/>
      </rPr>
      <t>Tomáš JANÍK</t>
    </r>
    <r>
      <rPr>
        <sz val="10"/>
        <rFont val="Arial"/>
        <family val="2"/>
        <charset val="238"/>
      </rPr>
      <t>. Exploring social media technologies for novice EFL school teachers to collaborate and communicate: A case in the Czech Republic. Frontiers in Psychology. LAUSANNE: FRONTIERS MEDIA, 2022, roč. 13, article number 1010686, s. 1-13. ISSN 1664-1078. doi:10.3389/fpsyg.2022.1010686.</t>
    </r>
  </si>
  <si>
    <r>
      <t xml:space="preserve">WoS: 000874631600001     </t>
    </r>
    <r>
      <rPr>
        <i/>
        <sz val="10"/>
        <color theme="1"/>
        <rFont val="Arial"/>
        <family val="2"/>
        <charset val="238"/>
      </rPr>
      <t xml:space="preserve"> EID: </t>
    </r>
    <r>
      <rPr>
        <sz val="10"/>
        <color theme="1"/>
        <rFont val="Arial"/>
        <family val="2"/>
        <charset val="238"/>
      </rPr>
      <t xml:space="preserve">2-s2.0-85140016311   </t>
    </r>
  </si>
  <si>
    <r>
      <rPr>
        <u/>
        <sz val="10"/>
        <rFont val="Arial"/>
        <family val="2"/>
        <charset val="238"/>
      </rPr>
      <t>ANDRÁŠIK, Tomáš</t>
    </r>
    <r>
      <rPr>
        <sz val="10"/>
        <rFont val="Arial"/>
        <family val="2"/>
        <charset val="238"/>
      </rPr>
      <t xml:space="preserve"> a Barbora KRČMÁŘOVÁ. Aplikovaná improvizace, duševní zdraví a psychoterapie – přehledová studie. Psychoterapie. Brno: Masarykova univerzita, 2022, roč. 16, č. 1, s. 5-19. ISSN 1802-3983.</t>
    </r>
  </si>
  <si>
    <r>
      <t xml:space="preserve">SCHMIDTOVÁ, Jana, </t>
    </r>
    <r>
      <rPr>
        <u/>
        <sz val="10"/>
        <rFont val="Arial"/>
        <family val="2"/>
        <charset val="238"/>
      </rPr>
      <t>Vendula MALANÍKOVÁ</t>
    </r>
    <r>
      <rPr>
        <sz val="10"/>
        <rFont val="Arial"/>
        <family val="2"/>
        <charset val="238"/>
      </rPr>
      <t xml:space="preserve">, </t>
    </r>
    <r>
      <rPr>
        <u/>
        <sz val="10"/>
        <rFont val="Arial"/>
        <family val="2"/>
        <charset val="238"/>
      </rPr>
      <t>Helena VAĎUROVÁ</t>
    </r>
    <r>
      <rPr>
        <sz val="10"/>
        <rFont val="Arial"/>
        <family val="2"/>
        <charset val="238"/>
      </rPr>
      <t xml:space="preserve"> a </t>
    </r>
    <r>
      <rPr>
        <u/>
        <sz val="10"/>
        <rFont val="Arial"/>
        <family val="2"/>
        <charset val="238"/>
      </rPr>
      <t>Karel PANČOCHA</t>
    </r>
    <r>
      <rPr>
        <sz val="10"/>
        <rFont val="Arial"/>
        <family val="2"/>
        <charset val="238"/>
      </rPr>
      <t>. Včasná diagnostika a evidence-based intervence jako klíčové faktory pro pozitivní vývoj u dětí s poruchou autistického spektra. Česká a slovenská psychiatrie. Česká lékařská společnosti J. E. Purkyně: Galén, 2022, roč. 118, č. 2, s. 67-73. ISSN 1212-0383.</t>
    </r>
  </si>
  <si>
    <r>
      <rPr>
        <u/>
        <sz val="10"/>
        <rFont val="Arial"/>
        <family val="2"/>
        <charset val="238"/>
      </rPr>
      <t>KINGSDORF, Sheri Leigh</t>
    </r>
    <r>
      <rPr>
        <sz val="10"/>
        <rFont val="Arial"/>
        <family val="2"/>
        <charset val="238"/>
      </rPr>
      <t xml:space="preserve"> a </t>
    </r>
    <r>
      <rPr>
        <u/>
        <sz val="10"/>
        <rFont val="Arial"/>
        <family val="2"/>
        <charset val="238"/>
      </rPr>
      <t>Karel PANČOCHA</t>
    </r>
    <r>
      <rPr>
        <sz val="10"/>
        <rFont val="Arial"/>
        <family val="2"/>
        <charset val="238"/>
      </rPr>
      <t>. Teaching Behavior Analysis to Pre-service Teachers in their Nonnative Language: Does Method Matter? Journal of behavioral education. New York: SPRINGER, 2022, roč. 31, č. 2, s. 423–439. ISSN 1053-0819. doi:10.1007/s10864-020-09409-y.</t>
    </r>
  </si>
  <si>
    <r>
      <rPr>
        <u/>
        <sz val="10"/>
        <rFont val="Arial"/>
        <family val="2"/>
        <charset val="238"/>
      </rPr>
      <t>KORVASOVÁ, Veronika</t>
    </r>
    <r>
      <rPr>
        <sz val="10"/>
        <rFont val="Arial"/>
        <family val="2"/>
        <charset val="238"/>
      </rPr>
      <t>. Attractive geographical themes and topics from the perspective of students (2000−2021): A systematic review. GEOGRAFIE. Czech Geographical Society, 2022, roč. 127, č. 4, s. 341-363, 22 s. ISSN 1212-0014. doi:10.37040/geografie.2022.009.</t>
    </r>
  </si>
  <si>
    <r>
      <rPr>
        <u/>
        <sz val="10"/>
        <rFont val="Arial"/>
        <family val="2"/>
        <charset val="238"/>
      </rPr>
      <t>KINGSDORF, Sheri Leigh</t>
    </r>
    <r>
      <rPr>
        <sz val="10"/>
        <rFont val="Arial"/>
        <family val="2"/>
        <charset val="238"/>
      </rPr>
      <t xml:space="preserve">, </t>
    </r>
    <r>
      <rPr>
        <u/>
        <sz val="10"/>
        <rFont val="Arial"/>
        <family val="2"/>
        <charset val="238"/>
      </rPr>
      <t>Karel PANČOCHA</t>
    </r>
    <r>
      <rPr>
        <sz val="10"/>
        <rFont val="Arial"/>
        <family val="2"/>
        <charset val="238"/>
      </rPr>
      <t xml:space="preserve">, </t>
    </r>
    <r>
      <rPr>
        <u/>
        <sz val="10"/>
        <rFont val="Arial"/>
        <family val="2"/>
        <charset val="238"/>
      </rPr>
      <t>Helena VAĎUROVÁ</t>
    </r>
    <r>
      <rPr>
        <sz val="10"/>
        <rFont val="Arial"/>
        <family val="2"/>
        <charset val="238"/>
      </rPr>
      <t xml:space="preserve"> a Tomáš DOSEDĚL. Piloting an E-Learning Applied Behavior Analysis Course for Caregivers of Children with Autism in the Czech Republic. </t>
    </r>
    <r>
      <rPr>
        <i/>
        <sz val="10"/>
        <color theme="1"/>
        <rFont val="Arial"/>
        <family val="2"/>
        <charset val="238"/>
      </rPr>
      <t>Journal of behavioral education</t>
    </r>
    <r>
      <rPr>
        <sz val="10"/>
        <color theme="1"/>
        <rFont val="Arial"/>
        <family val="2"/>
        <charset val="238"/>
      </rPr>
      <t>. New York: SPRINGER, 2022, 32 s. ISSN 1053-0819. doi:10.1007/s10864-022-09493-2.</t>
    </r>
  </si>
  <si>
    <r>
      <rPr>
        <u/>
        <sz val="10"/>
        <rFont val="Arial"/>
        <family val="2"/>
        <charset val="238"/>
      </rPr>
      <t>KINGSDORF, Sheri Leigh</t>
    </r>
    <r>
      <rPr>
        <sz val="10"/>
        <rFont val="Arial"/>
        <family val="2"/>
        <charset val="238"/>
      </rPr>
      <t xml:space="preserve">, </t>
    </r>
    <r>
      <rPr>
        <u/>
        <sz val="10"/>
        <rFont val="Arial"/>
        <family val="2"/>
        <charset val="238"/>
      </rPr>
      <t>Karel PANČOCHA</t>
    </r>
    <r>
      <rPr>
        <sz val="10"/>
        <rFont val="Arial"/>
        <family val="2"/>
        <charset val="238"/>
      </rPr>
      <t xml:space="preserve">, </t>
    </r>
    <r>
      <rPr>
        <sz val="10"/>
        <color rgb="FFFF0000"/>
        <rFont val="Arial"/>
        <family val="2"/>
        <charset val="238"/>
      </rPr>
      <t>Jasmina TROSHANSKA</t>
    </r>
    <r>
      <rPr>
        <sz val="10"/>
        <rFont val="Arial"/>
        <family val="2"/>
        <charset val="238"/>
      </rPr>
      <t xml:space="preserve"> a </t>
    </r>
    <r>
      <rPr>
        <sz val="10"/>
        <color rgb="FFFF0000"/>
        <rFont val="Arial"/>
        <family val="2"/>
        <charset val="238"/>
      </rPr>
      <t>Teuta Ramadani RASIMI</t>
    </r>
    <r>
      <rPr>
        <sz val="10"/>
        <rFont val="Arial"/>
        <family val="2"/>
        <charset val="238"/>
      </rPr>
      <t>. Examining the perceptions of needs, services and abilities of Czech and North Macedonian caregivers of children with autism and trainers. International Journal of Developmental Disabilities. Velká Británie: Taylor and Francis Ltd., Oxon, 2022, 14 s. ISSN 2047-3869. doi:10.1080/20473869.2022.2111970.</t>
    </r>
  </si>
  <si>
    <r>
      <t xml:space="preserve">FAIMON, Jiří, Vít BALDÍK, Eva KRYŠTOFOVÁ, </t>
    </r>
    <r>
      <rPr>
        <u/>
        <sz val="10"/>
        <rFont val="Arial"/>
        <family val="2"/>
        <charset val="238"/>
      </rPr>
      <t>Jindřich ŠTELCL</t>
    </r>
    <r>
      <rPr>
        <sz val="10"/>
        <rFont val="Arial"/>
        <family val="2"/>
        <charset val="238"/>
      </rPr>
      <t xml:space="preserve"> a Jiří REZ. Calcite raft formation in abandoned technical adit (Moravian Karst). Applied Geochemistry. Elsevier, 2022, roč. 141, June, s. 1-21. ISSN 0883-2927. doi:10.1016/j.apgeochem.2022.105282. </t>
    </r>
  </si>
  <si>
    <r>
      <t xml:space="preserve">FAIMON, Jiří, Vít BALDÍK, David BURIÁNEK, Jiří REZ, </t>
    </r>
    <r>
      <rPr>
        <u/>
        <sz val="10"/>
        <rFont val="Arial"/>
        <family val="2"/>
        <charset val="238"/>
      </rPr>
      <t>Jindřich ŠTELCL</t>
    </r>
    <r>
      <rPr>
        <sz val="10"/>
        <rFont val="Arial"/>
        <family val="2"/>
        <charset val="238"/>
      </rPr>
      <t xml:space="preserve">, Dalibor VŠIANSKÝ, Jan SEDLÁČEK, Martin DOSTALÍK, Jiří NEČAS, Roman NOVOTNÝ, Roman HADACZ, Eva KRYŠTOFOVÁ, Jitka NOVOTNÁ, Pavel MÜLLER, Hana KRUMLOVÁ, Pavel ČÁP, Karolína FAKTOROVÁ, Jan MALÍK, Jakub ROHÁČ, Petr KYCL a Jana JANDERKOVÁ. Historical ferrous slag induces modern environmental problems in the Moravian Karst (Czech Republic). Science of The Total Environment. Elsevier, 2022, roč. 847, November, s. 1-19. ISSN 0048-9697. doi:10.1016/j.scitotenv.2022.157433. </t>
    </r>
  </si>
  <si>
    <r>
      <t xml:space="preserve">NÉMETHOVÁ, Jana, </t>
    </r>
    <r>
      <rPr>
        <u/>
        <sz val="10"/>
        <rFont val="Arial"/>
        <family val="2"/>
        <charset val="238"/>
      </rPr>
      <t>Hana SVOBODOVÁ</t>
    </r>
    <r>
      <rPr>
        <sz val="10"/>
        <rFont val="Arial"/>
        <family val="2"/>
        <charset val="238"/>
      </rPr>
      <t xml:space="preserve"> a Antonín VĚŽNÍK. Changes in Spatial Distribution of Arable Land, Crop Production and Yield of Selected Crops in the EU Countries after 2004. Agriculture. Switzerland: MDPI, 2022, roč. 12, č. 10, s. 1-16. ISSN 2077-0472. doi:10.3390/agriculture12101697.</t>
    </r>
  </si>
  <si>
    <r>
      <rPr>
        <u/>
        <sz val="10"/>
        <rFont val="Arial"/>
        <family val="2"/>
        <charset val="238"/>
      </rPr>
      <t>ŽÁKOVSKÁ, Alena</t>
    </r>
    <r>
      <rPr>
        <sz val="10"/>
        <rFont val="Arial"/>
        <family val="2"/>
        <charset val="238"/>
      </rPr>
      <t>, František TREML, Helena NEJEZCHLEBOVÁ, Jiří NEPEŘENÝ, Marie BUDÍKOVÁ a Eva BÁRTOVÁ. Leptospira interrogans Sensu Lato in Wild Small Mammals in Three Moravian Localities of the Czech Republic. PATHOGENS. SWITZERLAND: MDPI, 2022, roč. 11, č. 8, s. 1-10. ISSN 2076-0817. doi:10.3390/pathogens11080888.</t>
    </r>
  </si>
  <si>
    <r>
      <rPr>
        <u/>
        <sz val="10"/>
        <rFont val="Arial"/>
        <family val="2"/>
        <charset val="238"/>
      </rPr>
      <t>SMOLINSKÝ, Radovan</t>
    </r>
    <r>
      <rPr>
        <sz val="10"/>
        <rFont val="Arial"/>
        <family val="2"/>
        <charset val="238"/>
      </rPr>
      <t xml:space="preserve">, Zuzana HIADLOVSKA, Stepan MARSALA, Pavel SKRABANEK, </t>
    </r>
    <r>
      <rPr>
        <u/>
        <sz val="10"/>
        <rFont val="Arial"/>
        <family val="2"/>
        <charset val="238"/>
      </rPr>
      <t>Michal ŠKROBÁNEK</t>
    </r>
    <r>
      <rPr>
        <sz val="10"/>
        <rFont val="Arial"/>
        <family val="2"/>
        <charset val="238"/>
      </rPr>
      <t xml:space="preserve"> a Natália MARTÍNKOVÁ. High predation risk decimates survival during the reproduction season. Ecology and Evolution. 111 River st, Hoboken 07030-5774, NJ USA: John Wiley &amp; Sons, 2022, roč. 12, č. 10, s. 1-12. ISSN 2045-7758. doi:10.1002/ece3.9407.</t>
    </r>
  </si>
  <si>
    <r>
      <rPr>
        <u/>
        <sz val="10"/>
        <rFont val="Arial"/>
        <family val="2"/>
        <charset val="238"/>
      </rPr>
      <t>NERUŠILOVÁ, Terezie</t>
    </r>
    <r>
      <rPr>
        <sz val="10"/>
        <rFont val="Arial"/>
        <family val="2"/>
        <charset val="238"/>
      </rPr>
      <t>. Development of students’ spoken language in an online French course: Presentation of continuing doctoral research. EUROPEAN JOURNAL OF APPLIED LINGUISTICS. GERMANY: WALTER DE GRUYTER GMBH, 2022, roč. 10, č. 2, s. 236-244. ISSN 2192-9521. doi:10.1515/eujal-2022-0017.</t>
    </r>
  </si>
  <si>
    <r>
      <t xml:space="preserve">DOLEŽALOVÁ, Pavla, </t>
    </r>
    <r>
      <rPr>
        <u/>
        <sz val="10"/>
        <rFont val="Arial"/>
        <family val="2"/>
        <charset val="238"/>
      </rPr>
      <t xml:space="preserve">Karel ČERVENKA </t>
    </r>
    <r>
      <rPr>
        <sz val="10"/>
        <rFont val="Arial"/>
        <family val="2"/>
        <charset val="238"/>
      </rPr>
      <t xml:space="preserve">a </t>
    </r>
    <r>
      <rPr>
        <u/>
        <sz val="10"/>
        <rFont val="Arial"/>
        <family val="2"/>
        <charset val="238"/>
      </rPr>
      <t>Věra VOJTOVÁ</t>
    </r>
    <r>
      <rPr>
        <sz val="10"/>
        <rFont val="Arial"/>
        <family val="2"/>
        <charset val="238"/>
      </rPr>
      <t>. Attachment of vulnerable adolescents in residential facilities in the Czech Republic. Kontakt. České Budějovice: JČU v Českých Budějovicích, Zdravotně sociální fakulta, 2022, roč. 24, č. 1, s. 92-97. ISSN 1212-4117. doi:10.32725/kont.2021.042.</t>
    </r>
  </si>
  <si>
    <r>
      <rPr>
        <u/>
        <sz val="10"/>
        <rFont val="Arial"/>
        <family val="2"/>
        <charset val="238"/>
      </rPr>
      <t>SOKOLOVA, Anastasija</t>
    </r>
    <r>
      <rPr>
        <sz val="10"/>
        <rFont val="Arial"/>
        <family val="2"/>
        <charset val="238"/>
      </rPr>
      <t xml:space="preserve"> a </t>
    </r>
    <r>
      <rPr>
        <sz val="10"/>
        <color rgb="FFFF0000"/>
        <rFont val="Arial"/>
        <family val="2"/>
        <charset val="238"/>
      </rPr>
      <t>Liliia KILINA</t>
    </r>
    <r>
      <rPr>
        <sz val="10"/>
        <rFont val="Arial"/>
        <family val="2"/>
        <charset val="238"/>
      </rPr>
      <t>. Feminitivy s suffixom -icha v těxtach XVIII–XX vv.: korpusnoje issledovanije. Voprosy Jazykoznanija. Vinogradov Russian Language Institute, 2022, roč. 2022, č. 1, s. 85-105. ISSN 0373-658X. doi:10.31857/0373-658X.2022.1.85-105.</t>
    </r>
  </si>
  <si>
    <r>
      <t xml:space="preserve">DOLEŽALOVÁ, Pavla, </t>
    </r>
    <r>
      <rPr>
        <u/>
        <sz val="10"/>
        <rFont val="Arial"/>
        <family val="2"/>
        <charset val="238"/>
      </rPr>
      <t>Karel ČERVENKA</t>
    </r>
    <r>
      <rPr>
        <sz val="10"/>
        <rFont val="Arial"/>
        <family val="2"/>
        <charset val="238"/>
      </rPr>
      <t xml:space="preserve"> a </t>
    </r>
    <r>
      <rPr>
        <u/>
        <sz val="10"/>
        <rFont val="Arial"/>
        <family val="2"/>
        <charset val="238"/>
      </rPr>
      <t>Věra VOJTOVÁ</t>
    </r>
    <r>
      <rPr>
        <sz val="10"/>
        <rFont val="Arial"/>
        <family val="2"/>
        <charset val="238"/>
      </rPr>
      <t>. Adverse childhood experiences and aggressive behavior of adolescents in residential educational programs in the Czech Republic. Kontakt. České Budějovice: University of South Bohemia, 2022, roč. 24, č. 4, s. 339-345. ISSN 1212-4117. doi:10.32725/kont.2022.038.</t>
    </r>
  </si>
  <si>
    <r>
      <rPr>
        <u/>
        <sz val="10"/>
        <rFont val="Arial"/>
        <family val="2"/>
        <charset val="238"/>
      </rPr>
      <t>KNECHT, Petr</t>
    </r>
    <r>
      <rPr>
        <sz val="10"/>
        <rFont val="Arial"/>
        <family val="2"/>
        <charset val="238"/>
      </rPr>
      <t xml:space="preserve"> a </t>
    </r>
    <r>
      <rPr>
        <u/>
        <sz val="10"/>
        <rFont val="Arial"/>
        <family val="2"/>
        <charset val="238"/>
      </rPr>
      <t>Michaela SPURNÁ</t>
    </r>
    <r>
      <rPr>
        <sz val="10"/>
        <rFont val="Arial"/>
        <family val="2"/>
        <charset val="238"/>
      </rPr>
      <t>. Does specialization in geography teaching determine teachers' conceptions of geography teaching? International Research in Geographical and Environmental Education. London: Taylor &amp; Francis, Routledge, 2022, roč. 31, č. 3, s. 242-260. ISSN 1038-2046. doi:10.1080/10382046.2021.1970967.</t>
    </r>
  </si>
  <si>
    <r>
      <rPr>
        <u/>
        <sz val="10"/>
        <rFont val="Arial"/>
        <family val="2"/>
        <charset val="238"/>
      </rPr>
      <t>KOLAŘÍKOVÁ, Veronika</t>
    </r>
    <r>
      <rPr>
        <sz val="10"/>
        <rFont val="Arial"/>
        <family val="2"/>
        <charset val="238"/>
      </rPr>
      <t>. The museum exhibition in the context of dispositive analysis. MUZEOLOGIA A KULTURNE DEDICSTVO-MUSEOLOGY AND CULTURAL HERITAGE. SLOVAKIA: COMENIUS UNIV BRATISLAVA, 2022, roč. 10, č. 3, s. 5-31. ISSN 1339-2204. doi:10.46284/mkd.2022.10.3.1.</t>
    </r>
  </si>
  <si>
    <r>
      <rPr>
        <u/>
        <sz val="10"/>
        <rFont val="Arial"/>
        <family val="2"/>
        <charset val="238"/>
      </rPr>
      <t>KROČA, David</t>
    </r>
    <r>
      <rPr>
        <sz val="10"/>
        <rFont val="Arial"/>
        <family val="2"/>
        <charset val="238"/>
      </rPr>
      <t>. Z fikčního světa Jaroslava Foglara: Zkáza Jezerní kotliny. Bohemica litteraria. Brno: Masaryk University Press, 2022, roč. 25, č. 1, s. 43-54. ISSN 1213-2144. doi:10.5817/BL2022-1-3.</t>
    </r>
  </si>
  <si>
    <r>
      <rPr>
        <u/>
        <sz val="10"/>
        <rFont val="Arial"/>
        <family val="2"/>
        <charset val="238"/>
      </rPr>
      <t>POLÁČEK, Jiří</t>
    </r>
    <r>
      <rPr>
        <sz val="10"/>
        <rFont val="Arial"/>
        <family val="2"/>
        <charset val="238"/>
      </rPr>
      <t>. Karel Čapek a Brno. Bohemica litteraria. Brno: Masarykova univerzita, 2022, roč. 25, č. 1, s. 7-22. ISSN 1213-2144.</t>
    </r>
  </si>
  <si>
    <r>
      <rPr>
        <u/>
        <sz val="10"/>
        <rFont val="Arial"/>
        <family val="2"/>
        <charset val="238"/>
      </rPr>
      <t>KUROWSKI, Martina</t>
    </r>
    <r>
      <rPr>
        <sz val="10"/>
        <rFont val="Arial"/>
        <family val="2"/>
        <charset val="238"/>
      </rPr>
      <t xml:space="preserve">, </t>
    </r>
    <r>
      <rPr>
        <u/>
        <sz val="10"/>
        <rFont val="Arial"/>
        <family val="2"/>
        <charset val="238"/>
      </rPr>
      <t>Michal ČERNÝ</t>
    </r>
    <r>
      <rPr>
        <sz val="10"/>
        <rFont val="Arial"/>
        <family val="2"/>
        <charset val="238"/>
      </rPr>
      <t xml:space="preserve"> a </t>
    </r>
    <r>
      <rPr>
        <u/>
        <sz val="10"/>
        <rFont val="Arial"/>
        <family val="2"/>
        <charset val="238"/>
      </rPr>
      <t>František TRAPL</t>
    </r>
    <r>
      <rPr>
        <sz val="10"/>
        <rFont val="Arial"/>
        <family val="2"/>
        <charset val="238"/>
      </rPr>
      <t>. A Review Study of Research Articles on the Barriers to Inclusive Education in Primary Schools. Efficiency and Responsibility in Education and Science. Prague: Czech University of Life Sciences Prague, 2022, roč. 15, č. 2, s. 116-130. ISSN 2336-2375. doi:10.7160/eriesj.2022.150206.</t>
    </r>
  </si>
  <si>
    <r>
      <rPr>
        <u/>
        <sz val="10"/>
        <rFont val="Arial"/>
        <family val="2"/>
        <charset val="238"/>
      </rPr>
      <t>ADAM, Martin</t>
    </r>
    <r>
      <rPr>
        <sz val="10"/>
        <rFont val="Arial"/>
        <family val="2"/>
        <charset val="238"/>
      </rPr>
      <t xml:space="preserve"> a </t>
    </r>
    <r>
      <rPr>
        <u/>
        <sz val="10"/>
        <rFont val="Arial"/>
        <family val="2"/>
        <charset val="238"/>
      </rPr>
      <t>Irena HEADLANDOVÁ KALISCHOVÁ</t>
    </r>
    <r>
      <rPr>
        <sz val="10"/>
        <rFont val="Arial"/>
        <family val="2"/>
        <charset val="238"/>
      </rPr>
      <t>. FSP status of English verbo-nominal structures Be + Prepositional Phrase. Linguistica Pragensia. 2022, roč. 32, č. 2, s. 214-234. ISSN 0862-8432. doi:10.14712/18059635.2022.2.3.</t>
    </r>
  </si>
  <si>
    <r>
      <rPr>
        <u/>
        <sz val="10"/>
        <rFont val="Arial"/>
        <family val="2"/>
        <charset val="238"/>
      </rPr>
      <t>KRATOCHVÍLOVÁ, Jana</t>
    </r>
    <r>
      <rPr>
        <sz val="10"/>
        <rFont val="Arial"/>
        <family val="2"/>
        <charset val="238"/>
      </rPr>
      <t xml:space="preserve">, </t>
    </r>
    <r>
      <rPr>
        <u/>
        <sz val="10"/>
        <rFont val="Arial"/>
        <family val="2"/>
        <charset val="238"/>
      </rPr>
      <t>Kateřina LOJDOVÁ</t>
    </r>
    <r>
      <rPr>
        <sz val="10"/>
        <rFont val="Arial"/>
        <family val="2"/>
        <charset val="238"/>
      </rPr>
      <t xml:space="preserve"> a </t>
    </r>
    <r>
      <rPr>
        <u/>
        <sz val="10"/>
        <rFont val="Arial"/>
        <family val="2"/>
        <charset val="238"/>
      </rPr>
      <t>Kateřina VLČKOVÁ</t>
    </r>
    <r>
      <rPr>
        <sz val="10"/>
        <rFont val="Arial"/>
        <family val="2"/>
        <charset val="238"/>
      </rPr>
      <t>. Pupil diversity in teacher preparation curriculum. Perspectives in Education. University of Pretoria, 2022, roč. 40, č. 2, s. 175-188. ISSN 0258-2236. doi:10.18820/2519593X/pie.v40.i2.13.</t>
    </r>
  </si>
  <si>
    <r>
      <t xml:space="preserve">HEGROVÁ, Jitka, </t>
    </r>
    <r>
      <rPr>
        <u/>
        <sz val="10"/>
        <rFont val="Arial"/>
        <family val="2"/>
        <charset val="238"/>
      </rPr>
      <t>Lubomír PROKEŠ</t>
    </r>
    <r>
      <rPr>
        <sz val="10"/>
        <rFont val="Arial"/>
        <family val="2"/>
        <charset val="238"/>
      </rPr>
      <t>, Petr ANDĚL, Martina BUCKOVÁ, Vilma JANDOVÁ, Karel EFFENBERGER a Roman LIČBINSKÝ. Monitoring of the impact of road salting on spruce forest ecosystem in the vicinity of the highway D1 in the Bohemian-Moravian Highlands, Czech Republic. Environmental Science and Pollution Research. Heidelberg: Springer, 2022, roč. 29, č. 8, s. 11232-11242. ISSN 0944-1344. doi:10.1007/s11356-021-16468-9.</t>
    </r>
  </si>
  <si>
    <r>
      <rPr>
        <sz val="10"/>
        <color rgb="FFFF0000"/>
        <rFont val="Arial"/>
        <family val="2"/>
        <charset val="238"/>
      </rPr>
      <t>WÄLTI, Marina, Jeffrey SALLEN, Manolis ADAMAKIS, Ennigkeit FABIENNE, Erin GERLACH, Christopher HEIM, Boris JIDOVTSEFF, Irene KOSSYVA</t>
    </r>
    <r>
      <rPr>
        <sz val="10"/>
        <rFont val="Arial"/>
        <family val="2"/>
        <charset val="238"/>
      </rPr>
      <t xml:space="preserve">, Jana LABUDOVÁ, Dana MASARYKOVÁ, </t>
    </r>
    <r>
      <rPr>
        <sz val="10"/>
        <color rgb="FFFF0000"/>
        <rFont val="Arial"/>
        <family val="2"/>
        <charset val="238"/>
      </rPr>
      <t>Remo MOMBARG, Liliane DE SOUSA MORGADO, Niederkofler BENJAMIN, Niehues MAIKE, Marcos ONOFRE, Uwe PÜHSE, Ana QUITÉRIO, Claude SCHEUER, Harald SEELIG</t>
    </r>
    <r>
      <rPr>
        <sz val="10"/>
        <rFont val="Arial"/>
        <family val="2"/>
        <charset val="238"/>
      </rPr>
      <t xml:space="preserve">, </t>
    </r>
    <r>
      <rPr>
        <u/>
        <sz val="10"/>
        <rFont val="Arial"/>
        <family val="2"/>
        <charset val="238"/>
      </rPr>
      <t>Petr VLČEK</t>
    </r>
    <r>
      <rPr>
        <sz val="10"/>
        <rFont val="Arial"/>
        <family val="2"/>
        <charset val="238"/>
      </rPr>
      <t xml:space="preserve">, </t>
    </r>
    <r>
      <rPr>
        <u/>
        <sz val="10"/>
        <rFont val="Arial"/>
        <family val="2"/>
        <charset val="238"/>
      </rPr>
      <t>Jaroslav VRBAS</t>
    </r>
    <r>
      <rPr>
        <sz val="10"/>
        <rFont val="Arial"/>
        <family val="2"/>
        <charset val="238"/>
      </rPr>
      <t xml:space="preserve"> a </t>
    </r>
    <r>
      <rPr>
        <sz val="10"/>
        <color rgb="FFFF0000"/>
        <rFont val="Arial"/>
        <family val="2"/>
        <charset val="238"/>
      </rPr>
      <t>Christian HERRMANN</t>
    </r>
    <r>
      <rPr>
        <sz val="10"/>
        <rFont val="Arial"/>
        <family val="2"/>
        <charset val="238"/>
      </rPr>
      <t>. Basic Motor Competencies of 6- to 8-Year-Old Primary School Children in 10 European Countries: A Cross-Sectional Study on Associations With Age, Sex, Body Mass Index, and Physical Activity. Frontiers in psychology. 2022, roč. 13, č. 3, s. 1-12. ISSN 1664-1078. doi:10.3389/fpsyg.2022.804753.</t>
    </r>
  </si>
  <si>
    <r>
      <rPr>
        <u/>
        <sz val="10"/>
        <rFont val="Arial"/>
        <family val="2"/>
        <charset val="238"/>
      </rPr>
      <t>PICKA, Karel</t>
    </r>
    <r>
      <rPr>
        <sz val="10"/>
        <rFont val="Arial"/>
        <family val="2"/>
        <charset val="238"/>
      </rPr>
      <t xml:space="preserve">, </t>
    </r>
    <r>
      <rPr>
        <u/>
        <sz val="10"/>
        <rFont val="Arial"/>
        <family val="2"/>
        <charset val="238"/>
      </rPr>
      <t>Martin DOSEDLA</t>
    </r>
    <r>
      <rPr>
        <sz val="10"/>
        <rFont val="Arial"/>
        <family val="2"/>
        <charset val="238"/>
      </rPr>
      <t xml:space="preserve">, </t>
    </r>
    <r>
      <rPr>
        <u/>
        <sz val="10"/>
        <rFont val="Arial"/>
        <family val="2"/>
        <charset val="238"/>
      </rPr>
      <t>Jiří HRBÁČEK</t>
    </r>
    <r>
      <rPr>
        <sz val="10"/>
        <rFont val="Arial"/>
        <family val="2"/>
        <charset val="238"/>
      </rPr>
      <t xml:space="preserve"> a </t>
    </r>
    <r>
      <rPr>
        <u/>
        <sz val="10"/>
        <rFont val="Arial"/>
        <family val="2"/>
        <charset val="238"/>
      </rPr>
      <t>Zdeněk HODIS</t>
    </r>
    <r>
      <rPr>
        <sz val="10"/>
        <rFont val="Arial"/>
        <family val="2"/>
        <charset val="238"/>
      </rPr>
      <t>. Teachers’ experience with digital games in Czech primary schools. Entertainment Computing. Elsevier B.V., 2022, roč. 2022, Volume 42, s. 1-10. ISSN 1875-9521. doi:10.1016/j.entcom.2022.100483.</t>
    </r>
  </si>
  <si>
    <r>
      <rPr>
        <u/>
        <sz val="10"/>
        <rFont val="Arial"/>
        <family val="2"/>
        <charset val="238"/>
      </rPr>
      <t>JANÍK, Miroslav, Eva MINAŘÍKOVÁ, Tomáš JANÍK</t>
    </r>
    <r>
      <rPr>
        <sz val="10"/>
        <rFont val="Arial"/>
        <family val="2"/>
        <charset val="238"/>
      </rPr>
      <t xml:space="preserve"> a Zuzana JUŘÍKOVÁ. On the Language of Student Teachers’ Professional Vision: How Do Pre-Service EFL Teachers Comment on Classroom Videos of Pupil Engagement? Orbis Scholae. Praha, 2021, roč. 15, č. 3, s. 43-60. ISSN 1802-4637. doi:10.14712/23363177.2022.14.</t>
    </r>
  </si>
  <si>
    <r>
      <rPr>
        <u/>
        <sz val="10"/>
        <color rgb="FF0A0A0A"/>
        <rFont val="Arial"/>
        <family val="2"/>
        <charset val="238"/>
      </rPr>
      <t>JANÍK, Miroslav</t>
    </r>
    <r>
      <rPr>
        <sz val="10"/>
        <color rgb="FF0A0A0A"/>
        <rFont val="Arial"/>
        <family val="2"/>
        <charset val="238"/>
      </rPr>
      <t xml:space="preserve"> a </t>
    </r>
    <r>
      <rPr>
        <u/>
        <sz val="10"/>
        <color rgb="FF0A0A0A"/>
        <rFont val="Arial"/>
        <family val="2"/>
        <charset val="238"/>
      </rPr>
      <t>Věra JANÍKOVÁ</t>
    </r>
    <r>
      <rPr>
        <sz val="10"/>
        <color rgb="FF0A0A0A"/>
        <rFont val="Arial"/>
        <family val="2"/>
        <charset val="238"/>
      </rPr>
      <t>. Mezi jazykovou politikou a žitou zkušeností aneb Mnohojazyčnost, která (ne)existuje. Orbis Scholae. Czechia: Charles University, 2021, roč. 15, č. 2, s. 9 - 44. ISSN 1802-4637. doi:10.14712/23363177.2022.2.</t>
    </r>
  </si>
  <si>
    <r>
      <rPr>
        <u/>
        <sz val="10"/>
        <color theme="1"/>
        <rFont val="Arial"/>
        <family val="2"/>
        <charset val="238"/>
      </rPr>
      <t>JEMELKA, Petr</t>
    </r>
    <r>
      <rPr>
        <sz val="10"/>
        <color theme="1"/>
        <rFont val="Arial"/>
        <family val="2"/>
        <charset val="238"/>
      </rPr>
      <t xml:space="preserve">. Vesmír, lidé a viry (Stanisław Lem). </t>
    </r>
    <r>
      <rPr>
        <i/>
        <sz val="10"/>
        <color theme="1"/>
        <rFont val="Arial"/>
        <family val="2"/>
        <charset val="238"/>
      </rPr>
      <t>Pro-Fil</t>
    </r>
    <r>
      <rPr>
        <sz val="10"/>
        <color theme="1"/>
        <rFont val="Arial"/>
        <family val="2"/>
        <charset val="238"/>
      </rPr>
      <t>. Masarykova univerzita, 2021, roč. 22, Special issue (Stanisław Lem), s. 18-22. ISSN 1212-9097. doi:10.5817/pf21-3-2397.</t>
    </r>
  </si>
  <si>
    <r>
      <rPr>
        <u/>
        <sz val="10"/>
        <color theme="1"/>
        <rFont val="Arial"/>
        <family val="2"/>
        <charset val="238"/>
      </rPr>
      <t>JEMELKA, Petr</t>
    </r>
    <r>
      <rPr>
        <sz val="10"/>
        <color theme="1"/>
        <rFont val="Arial"/>
        <family val="2"/>
        <charset val="238"/>
      </rPr>
      <t>. The Moral Context of the Sars-Cov-2 Virus Pandemic. Pro-Fil. Masarykova univerzita, 2021, roč. 22, č. 2, s. 56-67. ISSN 1212-9097. doi:10.5817/pf21-2-2416.</t>
    </r>
  </si>
  <si>
    <r>
      <rPr>
        <u/>
        <sz val="10"/>
        <color theme="1"/>
        <rFont val="Arial"/>
        <family val="2"/>
        <charset val="238"/>
      </rPr>
      <t>KINGSDORF, Sheri Leigh</t>
    </r>
    <r>
      <rPr>
        <sz val="10"/>
        <color theme="1"/>
        <rFont val="Arial"/>
        <family val="2"/>
        <charset val="238"/>
      </rPr>
      <t xml:space="preserve"> a </t>
    </r>
    <r>
      <rPr>
        <u/>
        <sz val="10"/>
        <color theme="1"/>
        <rFont val="Arial"/>
        <family val="2"/>
        <charset val="238"/>
      </rPr>
      <t>Karel PANČOCHA</t>
    </r>
    <r>
      <rPr>
        <sz val="10"/>
        <color theme="1"/>
        <rFont val="Arial"/>
        <family val="2"/>
        <charset val="238"/>
      </rPr>
      <t>. Looking at Europe’s recent behavioral telehealth practices for children and families impacted by neurodevelopmental disabilities. International Journal of Developmental Disabilities. Velká Británie: Taylor and Francis Ltd., Oxon, 2021. ISSN 2047-3869. doi:10.1080/20473869.2021.1925403.</t>
    </r>
  </si>
  <si>
    <t>VAĎUROVÁ, Helena a Lenka SLEPIČKOVÁ. Global Storylines as a Way of Tackling Diversity in Classrooms and Around the World: Experiences from the Czech Pilot Project. Educational Forum. Routledge Taylor &amp; Francis, 2021, roč. 85, č. 2, s. 128-142. ISSN 0013-1725. doi:10.1080/00131725.2020.1794090.</t>
  </si>
  <si>
    <t>ELLEDEROVÁ, Eva. An ESP Coursebook Design Principles Grounded in Design-Based Research. Taiwan International ESP Journal. Čínská republika (Tchaj-wan): Taiwan ESP Association, 2021, roč. 12, č. 2, s. 19-47. ISSN 2079-7761. doi:10.6706/TIESPJ.202112_12(2).0002.</t>
  </si>
  <si>
    <t>ADAM, Martin. Sentiment(ality) as a means of persuasion: On the thin ice of manipulation in Protestant sermons. Discourse and Interaction. Brno: Masaryk University Press, 2021, roč. 14, č. 2, s. 5-23. ISSN 1802-9930. doi:10.5817/DI2021-2-5.</t>
  </si>
  <si>
    <t>KOLAŘÍKOVÁ, Veronika. Národní identita, rámcové vzdělávací programy a edukační realita muzea: dispozitivní analýza. Museologica Brunensia. Brno: Masarykova univerzita, 2021, roč. 10, č. 2, s. 44-63. ISSN 1805-4722. doi:10.5817/MuB2021-2-4.</t>
  </si>
  <si>
    <t>POUČOVÁ, Marcela. Les traductions tcheques du roman populaire francais au XIXe et au début du XXe siecles. Belphégor, Littérature populaire et culture médiatique. Halifax, Canada: OpenEdition, 2020, roč. 18, č. 1, s. 1-16. ISSN 1499-7185. doi:10.4000/belphegor.2396.</t>
  </si>
  <si>
    <t>HANUŠOVÁ, Světlana, Michaela PÍŠOVÁ a Tomáš KOHOUTEK. Novice Teachers of English as a Foreign Language in the Czech Republic and their Drop-Out Intentions. Journal of Language and Cultural Education. Nitra: OZ SlovakEdu, 2019, roč. 7, č. 2, s. 51-77. ISSN 1339-4045. doi:10.2478/jolace-2019-0011.</t>
  </si>
  <si>
    <t>1 KAJL / 1 IVŠV / 1 KPs</t>
  </si>
  <si>
    <t>SOKOLOVA, Anastasija a Martina BALÁKOVÁ. Obučenije RKI češskich studentov s narušenijami zrenija v kontěxtě inkljuzivnogo obrazovanija. Jazyk i kultura (Language and Culture). Tomsk: Tomská státní univerzita, 2019, roč. 2019, č. 45, s. 264-279. ISSN 1999-6195. doi:10.17223/19996195/45/19.</t>
  </si>
  <si>
    <t>DENGLEROVÁ, Denisa, Jan KALENDA, Radim ŠÍP a Markéta KOŠATKOVÁ. Dancing between money and ideas: inclusion in primary education in the Czech Republic from 2005 to 2020. International Journal of Inclusive Education. Oxon: TAYLOR &amp; FRANCIS LTD, 2022, roč. 26, č. 1, s. 1-18. ISSN 1360-3116. doi:10.1080/13603116.2022.2134475.</t>
  </si>
  <si>
    <t>MUSIL, Ondřej. Dvořák, Martinů and Gershwin as a source of inspiration for Vladimír Sís's music films. Musicologica Brunensia. Brno: Masarykova univerzita, 2022, roč. 57, č. 2, s. 145-161. ISSN 1212-0391. doi:10.5817/MB2022-2-7.</t>
  </si>
  <si>
    <t>GUZIUROVÁ, Tereza. Glossing an argument: Reformulation and exemplification in L2 Master’s theses. Topics in Linguistics. Poland: Sciendo, Walter de Gruyter, 2022, roč. 23, č. 2, s. 18-35. ISSN 1337-7590. doi:10.2478/topling-2022-0009.</t>
  </si>
  <si>
    <t>afiliace na UNI Ostrava</t>
  </si>
  <si>
    <t>POUČOVÁ, Marcela. « Accepter et pardonner, c’est se réconcilier avec soi-même », L’Histoire tchèque du XXe siècle vue par le roman policier. CAIETELE ECHINOX. Romania: Babeș-Bolyai University, Cluj-Napoca, România, 2022, roč. 43, n/a, s. 93-103. ISSN 1582-960X. doi:10.24193/cechinox.2022.43.05.</t>
  </si>
  <si>
    <r>
      <t xml:space="preserve">HRADÍLKOVÁ, Helena, Michal DVORECKÝ, </t>
    </r>
    <r>
      <rPr>
        <sz val="10"/>
        <color rgb="FFFF0000"/>
        <rFont val="Arial"/>
        <family val="2"/>
        <charset val="238"/>
      </rPr>
      <t>Anke SENNEMA</t>
    </r>
    <r>
      <rPr>
        <sz val="10"/>
        <rFont val="Arial"/>
        <family val="2"/>
        <charset val="238"/>
      </rPr>
      <t xml:space="preserve"> a Pavla MAREČKOVÁ. Lehrkompetenzentwicklung von DaF-Studierenden in einer binationalen universitären Ausbildungskooperation. Acta Facultatis Philosophicae Universitatis Ostravienis Studia Germanistica. Ostrava: University of Ostrava, Faculty of Arts, 2022, roč. 2022, č. 30, s. 93-111. ISSN 1803-408X. doi:10.15452/StudiaGermanistica.2022.30.0007.</t>
    </r>
  </si>
  <si>
    <t>BULA, Marek a Jan NEHYBA. Charakteristika a efekt programů na podporu well-beingu ve vzdělávání adolescentů : přehledová studie. Studia Paedagogica. Masaryk University, Faculty of Arts, 2022, roč. 27, č. 3, s. 63-97. ISSN 1803-7437. doi:10.5817/SP2022-3-3.</t>
  </si>
  <si>
    <t xml:space="preserve">
BAKEŠOVÁ, Václava. Compétences clés des futurs enseignants de FLE : l’apport des textes littéraires choisis. Neofilolog. Poznań: POLSKIE TOWARZYSTWO NEOFILOLOGICZNE, 2022, roč. 2022, č. 59, s. 19-34. ISSN 1429-2173. doi:10.14746/n.2022.59.1.3.</t>
  </si>
  <si>
    <t xml:space="preserve">
GÖTTLICHER, Wilfried. Wandel von Deutungsmustern in Lehrerkollegien - Übergänge, Transitionen und das Problem der Generationen. Historia Scholastica. Praha: Comenius National Pedagogical Library, 2022, roč. 8, č. 2, s. 31-50. ISSN 1804-4913. doi:10.15240/tul/006/2022-2-002.</t>
  </si>
  <si>
    <t>WoS: 000881661000001</t>
  </si>
  <si>
    <t>KAMPICHLER, Martina. Autonomous and responsible? Parental rationalities for their involvement in ECEC in the Czech Republic. EARLY YEARS. ABINGDON: ROUTLEDGE JOURNALS, TAYLOR &amp; FRANCIS LTD, 2023, roč. 43, č. 2, s. 380-394. ISSN 0957-5146. doi:10.1080/09575146.2021.1959523.</t>
  </si>
  <si>
    <t>KÁŇA, Tomáš a Sarah DOBIÁŠOVÁ. Deutsche Nomina Instrumenti auf -er als Beispiel für Wortbildungskonvergenzen und -divergenzen zwischen dem Deutschen und Tschechischen. Linguistica Pragensia. Praha: Filozofická fakulta Univerzity Karlovy v Praze, 2023, roč. 33, č. 1, s. 45-67. ISSN 0862-8432. doi:10.14712/18059635.2023.1.2.</t>
  </si>
  <si>
    <t>NEHYBA, Jan, Libor JUHAŇÁK a Jakub CIGÁN. Effects of Seating Arrangement on Students' Interaction in Group Reflective Practice. JOURNAL OF EXPERIMENTAL EDUCATION. ABINGDON: ROUTLEDGE JOURNALS, TAYLOR &amp; FRANCIS LTD., 2023, roč. 91, č. 2, s. 249-277. ISSN 0022-0973. doi:10.1080/00220973.2021.1954865.</t>
  </si>
  <si>
    <t>ŽÁKOVSKÁ, Alena. Changes in immunological characteristics of summer crew during a short term expedition to Antarctica. Czech Polar Reports. Masaryk University, 2023, roč. 13, č. 1, s. 121-128. ISSN 1805-0689. doi:10.5817/CPR2023-1-11.</t>
  </si>
  <si>
    <t>TŮMA, František, Jana OBROVSKÁ a Petr SVOJANOVSKÝ. Changes in orientations among pre-service EFL teachers’ correction practices: From teaching materials to underlying knowledge structures. LINGUISTICS AND EDUCATION. NETHERLANDS: ELSEVIER, 2023, roč. 76, article ID 101186, s. 1-15. ISSN 0898-5898. doi:10.1016/j.linged.2023.101186.</t>
  </si>
  <si>
    <t>VAĎUROVÁ, Helena a Karel PANČOCHA. Inclusive education in the Czech Republic: A scoping review of a paradigm shift. European Journal of Education. England: Wiley, 2023, roč. 58, č. 2, s. 245-266. ISSN 0141-8211. doi:10.1111/ejed.12558.</t>
  </si>
  <si>
    <t>WoS: 001065594300001   EID: 2-s2.0-85171195611</t>
  </si>
  <si>
    <t>DONTCHEVA-NAVRÁTILOVÁ, Olga. Persuasion in multimodal digital genres: Building credibility in video abstracts. ESP TODAY-JOURNAL OF ENGLISH FOR SPECIFIC PURPOSES AT TERTIARY LEVEL. SERBIA: UNIV BELGRADE, FAC ECONOMICS, 2023, roč. 11, č. 2, s. 213-236. ISSN 2334-9050. doi:10.18485/esptoday.2023.11.2.2.</t>
  </si>
  <si>
    <r>
      <rPr>
        <sz val="10"/>
        <color rgb="FFFF0000"/>
        <rFont val="Arial"/>
        <family val="2"/>
        <charset val="238"/>
      </rPr>
      <t>KEENAN, Mickey, Karola DILLENBURGER, Marie‐Hélène KONRAD, Natacha DEBETENCOURT, Rea VUKSAN, Lefki KOUREA</t>
    </r>
    <r>
      <rPr>
        <sz val="10"/>
        <color theme="1"/>
        <rFont val="Arial"/>
        <family val="2"/>
        <charset val="238"/>
      </rPr>
      <t xml:space="preserve">, Karel PANČOCHA, Sheri Leigh KINGSDORF, </t>
    </r>
    <r>
      <rPr>
        <sz val="10"/>
        <color rgb="FFFF0000"/>
        <rFont val="Arial"/>
        <family val="2"/>
        <charset val="238"/>
      </rPr>
      <t>Henriette Juul BRANDTBERG, Nursel OZKAN, Helene ABDELNOUR, Magali DA COSTA‐MERANDA, Steffi SCHULDT, Robert MELLON, Alexandra HERMAN, Alan TENNYSON, Shiri AYVAZO, Paolo MODERATO, Natasha ATTARD, Jacqueline SCHENK, Anna BUDZINSKA, Javier VIRUES‐ORTEGA, Lise ROLL‐PETTERSSON, Dag STRÖMBERG, Silja WIRTH, Charlotte ESCANÉ, Erika GLAUS‐STUESSI, Alla MOSKALETS a Stephen GALLAGHER.</t>
    </r>
    <r>
      <rPr>
        <sz val="10"/>
        <color theme="1"/>
        <rFont val="Arial"/>
        <family val="2"/>
        <charset val="238"/>
      </rPr>
      <t xml:space="preserve"> Professional Development of Behavior Analysts in Europe: A Snapshot for 21 Countries. Behavior Analysis in Practice. United States: Springer, 2023, roč. 16, č. 3, s. 709-729. ISSN 1998-1929. doi:10.1007/s40617-022-00754-0.</t>
    </r>
  </si>
  <si>
    <t>TRAHORSCH, Petr a Hana SVOBODOVÁ. Prostorová diferenciace úspěšnosti řešitelů okresního kola české Zeměpisné olympiády v letech 2021 a 2022. GEOGRAFIE. Czech Geographical Society, 2023, roč. 128, č. 3, s. 301-324. ISSN 1212-0014. doi:10.37040/geografie.2023.011.</t>
  </si>
  <si>
    <t>Kge</t>
  </si>
  <si>
    <r>
      <t xml:space="preserve">OBROVSKÁ, Jana, </t>
    </r>
    <r>
      <rPr>
        <sz val="10"/>
        <color rgb="FFFF0000"/>
        <rFont val="Arial"/>
        <family val="2"/>
        <charset val="238"/>
      </rPr>
      <t>Cecília AGUIAR, Carla Sofia SILVA a Konstantinos PETROGIANNIS</t>
    </r>
    <r>
      <rPr>
        <sz val="10"/>
        <color theme="1"/>
        <rFont val="Arial"/>
        <family val="2"/>
        <charset val="238"/>
      </rPr>
      <t>. Predictors of educational aspirations of Roma mothers in Czech Republic, Greece, and Portugal. SOCIAL PSYCHOLOGY OF EDUCATION. NETHERLANDS: SPRINGER, 2023, roč. 26, č. 4, s. 1063-1088. ISSN 1381-2890. doi:10.1007/s11218-023-09780-4.</t>
    </r>
  </si>
  <si>
    <t>SOKOLOVA, Anastasija a Simona KORYČÁNKOVÁ. Russian feminatives with expressive suffixes -ixa, -ša and their Czech translation equivalents: a corpus study. Russian Linguistics. Springer, 2023, roč. 47, č. 1, s. 41-59. ISSN 0304-3487. doi:10.1007/s11185-023-09270-3.</t>
  </si>
  <si>
    <t>DONTCHEVA-NAVRÁTILOVÁ, Olga. Self-mention in L2 (Czech) learner academic discourse: Realisations, functions and distribution across master’s theses. JOURNAL OF ENGLISH FOR ACADEMIC PURPOSES. NETHERLANDS: ELSEVIER, 2023, roč. 64, č. 101272, s. 1-14. ISSN 1475-1585. doi:10.1016/j.jeap.2023.101272.</t>
  </si>
  <si>
    <t>KARASOVÁ, Jiřina a Jan NEHYBA. Student-centered teacher responses to student behavior in the classroom: A systematic review. Frontiers in Education. Lausanne: Frontiers Media, 2023, roč. 8, article ID 1156530, s. 1-14. ISSN 2504-284X. doi:10.3389/feduc.2023.1156530.</t>
  </si>
  <si>
    <t>KARASOVA, Jirina a Gabriela KLECKOVA. Supporting Learners Through Effective Communication: Student Teachers’ Communication Strategies to Address Learner Behaviour. Australian Journal of Teacher Education. 2023, roč. 48, č. 3, s. 19-36. ISSN 1835-517X. doi:10.14221/1835-517X.5910.</t>
  </si>
  <si>
    <t>MARINIČ, Peter a Jan PĚKNÝ. The Advantages and Disadvantages of Distance Teaching and Learning from the Perspective of Secondary School Pupils. AD ALTA-JOURNAL OF INTERDISCIPLINARY RESEARCH. CZECH REPUBLIC: MAGNANIMITAS, 2023, roč. 13, č. 1, s. 189-194. ISSN 1804-7890. doi:10.33543/j.1301.189194.</t>
  </si>
  <si>
    <t>SIMERSKÁ, Denisa. The importance of remote sensing in geography education. Geografie. Praha: Czech Geographic Society, 2023, roč. 128, č. 4, s. 419-435. ISSN 1224-4112. doi:10.37040/geografie.2023.015.</t>
  </si>
  <si>
    <t>SOCHOROVÁ, Dagmar a Milan KUBIATKO. THE INFLUENCE OF SELECTED FACTORS ON THE LOWER SECONDARY SCHOOL TEACHERS' PERCEPTION OF MEDIA EDUCATION. Problems of Education in the 21st Century. Lithuania, 2023, roč. 81, č. 5, s. 702-714. ISSN 1822-7864. doi:10.33225/pec/23.81.702.</t>
  </si>
  <si>
    <t>ŠINDELÁŘOVÁ SKUPEŇOVÁ, Martina. The story of becoming an autonomous learner: a case study of a student’s learning management. Language Learning in Higher Education. Berlin: DE GRUYTER MOUTON, 2023, roč. 13, č. 1, s. 247-269. ISSN 2191-611X. doi:10.1515/cercles-2023-2018.</t>
  </si>
  <si>
    <r>
      <t xml:space="preserve">PECINA, Pavel a </t>
    </r>
    <r>
      <rPr>
        <sz val="10"/>
        <color rgb="FFFF0000"/>
        <rFont val="Arial"/>
        <family val="2"/>
        <charset val="238"/>
      </rPr>
      <t>Jonas ANDRIUSIUNAS</t>
    </r>
    <r>
      <rPr>
        <sz val="10"/>
        <color theme="1"/>
        <rFont val="Arial"/>
        <family val="2"/>
        <charset val="238"/>
      </rPr>
      <t>. VIRTUAL REALITY AS A NEW PARADIGM OF TECHNICAL EDUCATION. AD ALTA: Journal of Interdisciplinary Research. Hradec Králové: MAGNANIMITAS, 2023, roč. 13, č. 01, s. 211-215. ISSN 1804-7890.</t>
    </r>
  </si>
  <si>
    <t>SOKOLOVA, Anastasija, Ivana KOLÁŘOVÁ a Adriana VÁLKOVÁ. Word-formation Analysis Software Tool for Teaching Czech for Foreigners (SLAN). An interim report. Linguistica Pragensia. Prague: Faculty of Arts, Charles University, 2023, roč. 33, č. 2, s. 211-221. ISSN 0862-8432. doi:10.14712/18059635.2023.2.6.</t>
  </si>
  <si>
    <t>1 KRJL / 2 KCJL</t>
  </si>
  <si>
    <t>DONTCHEVA-NAVRÁTILOVÁ, Olga. Writer-reader interaction in L2 learner academic discourse: Reader engagement in Czech students' Master's theses. Linguistica Pragensia. Praha: Charles University Prague, Faculty of Arts, 2023, roč. 33, č. 2, s. 117-135. ISSN 0862-8432. doi:10.14712/18059635.2023.2.2.</t>
  </si>
  <si>
    <r>
      <rPr>
        <sz val="10"/>
        <color rgb="FFFF0000"/>
        <rFont val="Arial"/>
        <family val="2"/>
        <charset val="238"/>
      </rPr>
      <t>LEWANDOWSKA-TOMASZCZYK, Barbara, Geidre VALUNAITE OLESKEVICIENĖ, Slavko ŽITNIK, Anna BĄCZKOWSKA, Paul WILSON, Marcin TROJSZCZAK, Ana OSTROŠKI ANIĆ, Ivana BRAČ, Lobel FILIPIĆ</t>
    </r>
    <r>
      <rPr>
        <sz val="10"/>
        <color theme="1"/>
        <rFont val="Arial"/>
        <family val="2"/>
        <charset val="238"/>
      </rPr>
      <t xml:space="preserve">, Olga DONTCHEVA-NAVRÁTILOVÁ, </t>
    </r>
    <r>
      <rPr>
        <sz val="10"/>
        <color rgb="FFFF0000"/>
        <rFont val="Arial"/>
        <family val="2"/>
        <charset val="238"/>
      </rPr>
      <t>Agnieszka BOROWIAK a Chaya LIEBESKIND</t>
    </r>
    <r>
      <rPr>
        <sz val="10"/>
        <color theme="1"/>
        <rFont val="Arial"/>
        <family val="2"/>
        <charset val="238"/>
      </rPr>
      <t>. Annotation scheme and evaluation: the case of OFFENSIVE language. Rasprave Instituta za Hrvatski Jezik i Jezikoslovlje. CROATIA: Institute of Croatian Language and Linguistics, 2023, roč. 49, č. 1, s. 155-175. ISSN 1331-6745. doi:10.31724/rihjj.49.1.8.</t>
    </r>
  </si>
  <si>
    <t>TRNOVÁ, Michaela. Aspects of Vocabulary Knowledge in Year 6 and 7 EFL Coursebooks. New Educational Review. Adam Marszalek Publishing House, 2023, roč. 72, -, s. 188-200. ISSN 1732-6729. doi:10.15804/tner.2023.72.2.1.</t>
  </si>
  <si>
    <t>JANČAŘÍKOVÁ, Renata. Attitude Markers in L2 Learners' Academic Writing: A Case Study of Master's Theses by Czech Students Compared to L1 Students' Writings. Brno Studies in English. Masaryk University, 2023, roč. 49, č. 1, s. 5-31. ISSN 0524-6881. doi:10.5817/BSE2023-1-1.</t>
  </si>
  <si>
    <t>JIRÁSEK, Ivo, Richard MACKŮ, Jiří NĚMEC a Lucie JARKOVSKÁ. Informal education for boys only? The theme of gender in the work of Jaroslav Foglar. Journal of Pedagogy. Walter de Gruyter, 2023, roč. 14, č. 2, s. 49-67. ISSN 1338-1563. doi:10.2478/jped-2023-0011.</t>
  </si>
  <si>
    <t>1 KSoP / 1 IVIV</t>
  </si>
  <si>
    <t>WILLIAMS, Christopher. It’s complicated: The relationship between lexis, syntax and proficiency. Discourse and Interaction. Brno: Masarykova Universita, 2023, roč. 16, č. 2, s. 124-144. ISSN 1802-9930. doi:10.5817/DI2023-2-124.</t>
  </si>
  <si>
    <t>ŠKARKOVÁ, Lucie a Jana KRATOCHVÍLOVÁ. Jakou školou jsme: newsletter jako nástroj utváření identity školy. Orbis Scholae. Praha: Karolinum, 2023, roč. 17, č. 1, s. 111-129. ISSN 1802-4637. doi:10.14712/23363177.2023.3.</t>
  </si>
  <si>
    <t>MAŠTEROVÁ, Vendula. Learning and teaching through inquiry with geospatial technologies: A systematic review. European Journal of Geography. EUROGEO - The European Association of Geographers, 2023, roč. 14, č. 3, s. 42-54. ISSN 1792-1341. doi:10.48088/ejg.v.mas.14.3.042.054.</t>
  </si>
  <si>
    <t>KINGSDORF, Sheri Leigh a Karel PANČOCHA. Learning from the Czech Republic’s experiences with growing applied behavior analysis services for children with autism. European Journal of Behavior Analysis. Taylor &amp; Francis, 2023, roč. 24, 1-2, s. 154-169. ISSN 1502-1149. doi:10.1080/15021149.2022.2164827.</t>
  </si>
  <si>
    <r>
      <rPr>
        <sz val="10"/>
        <color rgb="FFFF0000"/>
        <rFont val="Arial"/>
        <family val="2"/>
        <charset val="238"/>
      </rPr>
      <t>LEWANDOWSKA-TOMASZCZYK, Barbara, Anna BĄCZKOWSKA</t>
    </r>
    <r>
      <rPr>
        <sz val="10"/>
        <color theme="1"/>
        <rFont val="Arial"/>
        <family val="2"/>
        <charset val="238"/>
      </rPr>
      <t xml:space="preserve">, Olga DONTCHEVA-NAVRÁTILOVÁ, </t>
    </r>
    <r>
      <rPr>
        <sz val="10"/>
        <color rgb="FFFF0000"/>
        <rFont val="Arial"/>
        <family val="2"/>
        <charset val="238"/>
      </rPr>
      <t>Chaya LIEBESKIND, Giedrė VALŪNAITĖ OLEŠKEVIČIENĖ, Slavko ŽITNIK, Marvin TROJSZCZAK</t>
    </r>
    <r>
      <rPr>
        <sz val="10"/>
        <color theme="1"/>
        <rFont val="Arial"/>
        <family val="2"/>
        <charset val="238"/>
      </rPr>
      <t xml:space="preserve">, Renata POVOLNÁ, </t>
    </r>
    <r>
      <rPr>
        <sz val="10"/>
        <color rgb="FFFF0000"/>
        <rFont val="Arial"/>
        <family val="2"/>
        <charset val="238"/>
      </rPr>
      <t>Linas SELMISTRAITIS, Andrius UTKA a Dangis GUDELIS</t>
    </r>
    <r>
      <rPr>
        <sz val="10"/>
        <color theme="1"/>
        <rFont val="Arial"/>
        <family val="2"/>
        <charset val="238"/>
      </rPr>
      <t>. LLOD schema for Simplified Offensive Language Taxonomy in multilingual detection and applications. Lodz Papers in Pragmatics. Německo: De Gruyter, 2023, roč. 19, č. 2, s. 301-324. ISSN 1895-6106. doi:10.1515/lpp-2023-0016.</t>
    </r>
  </si>
  <si>
    <t>DONTCHEVA-NAVRÁTILOVÁ, Olga a Renata POVOLNÁ. Offensive language in media discussion forums: A pragmatic analysis. Lodz Papers in Pragmatics. Lodz, Polsko: De Gruyter, 2023, roč. 19, č. 2, s. 223-238. ISSN 1895-6106. doi:10.1515/lpp-2023-0012.</t>
  </si>
  <si>
    <t>SCHEJBALOVÁ, Zdeňka. Oikonymes des Pays tchèques du Royaume de Bohême dans les documents de la première moitié du XIVe siècle. XLinguae. Nitra: Slovenská Vzdelavacia Obstaravacia, 2023, roč. 16, č. 4, s. 97-104. ISSN 1337-8384. doi:10.18355/XL.2023.16.04.07.</t>
  </si>
  <si>
    <t>PYTLÍK, Petr. Paratexte, ohne die es keine Literatur gäbe. Zur Rezeption des Werkes von Paul Celan und der Funktion von Paratexten in der totalitären Tschechoslowakei (1948–1989). Acta Facultatis Philosophicae Universitatis Ostravienis Studia Germanistica. Ostrava: University of Ostrava, Faculty of Arts, 2023, roč. 2023, č. 32, s. 87-95. ISSN 1803-408X. doi:10.15452/StudiaGermanistica.2023.32.0006.</t>
  </si>
  <si>
    <t>KORVASOVÁ, Veronika. Researching students’ image of geography: Developing a questionnaire survey. J-Reading: Journal of Research and Didactics in Geography. Italy: Edizioni Nuova Cultura, 2023, roč. 2, č. 2023, s. 151-168. ISSN 2281-4310. doi:10.4458/6083-11.</t>
  </si>
  <si>
    <t>KROČA, David. Tázání a sebereflexe: dramatická tvorba Vítězslava Gardavského. Česká literatura. Praha: Ústav pro českou literaturu Akademie věd České republiky, 2023, roč. 71, č. 4, s. 407-429. ISSN 0009-0468. doi:10.51305/cl.2023.04.01.</t>
  </si>
  <si>
    <t>SVOBODOVÁ, Hana. Teacher-Student-Environment Interactions in Fieldwork Through 360-Degree Camera. New Educational Review. Poland: Adam Marszalek Publishing House, 2023, roč. 71, -, s. 78-89. ISSN 1732-6729. doi:10.15804/tner.23.71.1.06.</t>
  </si>
  <si>
    <t>JANÍK, Miroslav a Věra JANÍKOVÁ. Unterricht des Deutschen als zweite Fremdsprache aus der Perspektive der Sprachenpolitik und der Schüler*innen. Acta facultatis philosophicae universitatis ostraviensis. Studia germanistica. Ostrava: Ostravská univerzita, Filozofická fakulta, 2023, roč. 2022, č. 31, s. 75-87. ISSN 1803-408X. doi:10.15452/StudiaGermanistica.2022.31.0006.</t>
  </si>
  <si>
    <t>KOLEJKA, Jaromír, Karel KIRCHNER, Eva NOVÁKOVÁ a Jana ZAPLETALOVÁ. The Endangered Ancient Cultural Landscape Heritage in Moravian Plains. Geographia Cassoviensis. Košice: Univerzita Pavla Jozefa šafárika, 2023, roč. 17, č. 2, s. 114-128. ISSN 1337-6748. doi:10.33542/GC2023-2-02.</t>
  </si>
  <si>
    <t>afiliace na AV ČR</t>
  </si>
  <si>
    <r>
      <t xml:space="preserve">JELÍNKOVÁ, Jaroslava, Vlastimil CHYTRÝ, Petr GREGOR a </t>
    </r>
    <r>
      <rPr>
        <sz val="10"/>
        <color rgb="FFFF0000"/>
        <rFont val="Arial"/>
        <family val="2"/>
        <charset val="238"/>
      </rPr>
      <t>Anthony LAUE</t>
    </r>
    <r>
      <rPr>
        <sz val="10"/>
        <rFont val="Arial"/>
        <family val="2"/>
        <charset val="238"/>
      </rPr>
      <t>. Students’ Willingness to Communicate in English: Czech Adaptation of Willingness to Communicate Inside the Classroom Scale. ORBIS SCHOLAE. 2022, roč. 16, č. 1, s. 29-53. ISSN 1802-4637. doi:10.14712/23363177.2022.15.</t>
    </r>
  </si>
  <si>
    <t>Výběr z IS MU dne 22. 2. 2024: uplatnění v letech 2019-2023, podle org. jednotky vč. jen podílů PdF, výsledky označené pro přenos do RIVu, má vyplněn kód UT WoS, resp. kód EID, typ výsledku J.</t>
  </si>
  <si>
    <t>Výběr v IS MU dne 23. 2. 2024 : ulatnění v letech 2019-2023, podle org. jednotky vč. jen podílů PdF, výsledky označené pro přenos do RIVu, typ výsledku B.</t>
  </si>
  <si>
    <t>KOUBEK, Petr. Subjektivní teorie a jednání učitelů: vícečetná případová studie v kontextu profesního rozvoje učitelů. 1. vydání. Brno: Masarykova univerzita, 2021. 182 s. Pedagogický výzkum v teorii a praxi; svazek 47. ISBN 978-80-210-9809-1. doi:10.5817/CZ.MUNI.M210-9810-2021.</t>
  </si>
  <si>
    <t>KALETA, Petr. Ruský sport v Československu od počátku první republiky do padesátých let 20. století. 1. vyd. Brno: Masarykova univerzita, 2021. 277 s. ISBN 978-80-210-9968-5.</t>
  </si>
  <si>
    <t>ČAPKA, František. Dějiny zemí Koruny české v datech I. páté. Praha: Libri, s. r. o. ., 2021. 616 s. ISBN 978-80-7277-589-7.</t>
  </si>
  <si>
    <t>Khi</t>
  </si>
  <si>
    <t>Výběr v IS MU dne 23. 2. 2024: uplatnění v letech 2019-2023, podle org. jednotky vč. jen podílů  PdF, výsledky označené pro přenos do RIVu, typ výsledku C</t>
  </si>
  <si>
    <t>ZERZOVÁ, Jana. AI a její využití pro rozvoj interkulturní komunikační kompetence v rámci výuky cizího jazyka: přehledová studie. In Kubíková Kateřina, Pešková Michaela. Rozvíjení interkulturní komunikační kompetence ve výuce cizích jazyků 5. Plzeň: Západočeská univerzita v Plzni, 2023. s. 177-193. sv. 5. ISBN 978-80-261-1211-2.</t>
  </si>
  <si>
    <t>ZERZOVÁ, Jana. Mediace a plurilingvní a plurikulturní kompetence ve vztahu k interkulturní (komunikační) kompetenci. In Kubíková Kateřina, Pešková Michaela. Rozvíjení interkulturní komunikační kompetence ve výuce cizích jazyků 5. Plzeň: Západočeská univerzita v Plzni, 2023. s. 4-18. sv. 5. ISBN 978-80-261-1211-2.</t>
  </si>
  <si>
    <t>BUDÍNOVÁ, Irena. Approaches of Gifted Pupils to Solving Algebraic Word Problems. In Žakelj, A., Cotič, M., Kadijevich, D. M., and Lipovec, A. Selected Topics in the Didactics of Mathematics. První vydání. Primorsko: Založba Univerze na Primorskem, 2023. s. 155-170. Knjižnica Ludos, volume number 36. ISBN 978-961-293-186-5.</t>
  </si>
  <si>
    <t>SIDIROPULU-JANKŮ, Kateřina a Jana OBROVSKÁ. Biographies of Roma Mothering in Contemporary Czechia. Exploring Tapestries of Multi-ethnic Gendered Identity in a Marginalised Social Position. In Lyudmila Nurse, Lisa Moran and Kateřina Sidiropulu-Janků. Biographical Research and the Meanings of Mothering. Life Choices, Identities and Methods. Bristol: Bristol University Press, 2023. s. 82-102. Policy Press. ISBN 978-1-4473-6563-1. doi:10.51952/9781447365648.ch004.</t>
  </si>
  <si>
    <r>
      <t>GÖTTLICHER, Wilfried a Tomáš JANÍK. Einleitung: Schule und Bildung in den postkommunistischen Demokratien Europas dreißig Jahre nach dem Fall des Eisernen Vorhangs. In GÖTTLICHER, Wilfried a Tomáš JANÍK. Politische Zäsur und Wandel des Bildungssystems. Drei Dekaden nach dem Fall des Eisernen Vorhangs - Bilanzen und Perspektiven. 1. vyd.</t>
    </r>
    <r>
      <rPr>
        <sz val="10"/>
        <color rgb="FF0070C0"/>
        <rFont val="Arial"/>
        <family val="2"/>
        <charset val="238"/>
      </rPr>
      <t xml:space="preserve"> Wien: LIT</t>
    </r>
    <r>
      <rPr>
        <sz val="10"/>
        <color rgb="FF0A0A0A"/>
        <rFont val="Arial"/>
        <family val="2"/>
        <charset val="238"/>
      </rPr>
      <t>, 2023. s. 7-12. Pädagogik in Forschung - Theorie - Geschichte, Band 2. ISBN 978-3-643-91656-3.</t>
    </r>
  </si>
  <si>
    <t>BAZALOVÁ, Barbora, Dana ZÁMEČNÍKOVÁ a Pavel SOCHOR. Health protection in children with ID: needs analysis. In P. D. Herrera, J. M. T. Torres, J. A. M. Domingo, M. R. Navas-Parejo. PERSPECTIVAS INTERDISCIPLINARIAS PARA LA PROMOCIÓN DE LA INVESTIGACIÓN Y LA INNOVACIÓN EN EL ÁMBITO EDUCATIVO. Madrid: Dykinson, 2023. s. 173-182. 1. ISBN 978-84-1170-421-2. doi:10.2307/jj.8500870.24.</t>
  </si>
  <si>
    <t>TRNOVÁ, Eva. IMPACT OF TEACHER CREATIVITY STYLES ON SCIENCE TEACHER TRAINING IN INQUIRY-BASED SCIENCE EDUCATION. In Mafalda Carmo. Education Applications &amp; Developments VIII. 1st ed. Lisboa (Portugal): inScience Press, 2023. s. 402-416. Education Applications &amp; Developments VIII. ISBN 978-989-53614-6-5. doi:10.36315/2023eadVIII33.</t>
  </si>
  <si>
    <t xml:space="preserve">
VACKOVÁ, Barbora, Vít STROBACH a Eva CHODĚJOVSKÁ. Krajina a prostor. In David Valůšek, Ondřej Ševeček, Vítězslav Sommer. Dějiny města Zlína 2: Moderní město. 1. vyd. Zlín: Statutární město Zlín, 2023. s. 338-377. ISBN 978-80-87766-27-9.</t>
  </si>
  <si>
    <t>VACKOVÁ, Barbora a Lenka WASCHKOVÁ CÍSAŘOVÁ. Média a komunikace. In David Valůšek, Ondřej Ševeček, Vítězslav Sommer. Dějiny města Zlína 2: Moderní město. 1. vyd. Zlín: Statutární město Zlín, 2023. s. 422-457. ISBN 978-80-87766-27-9.</t>
  </si>
  <si>
    <r>
      <t xml:space="preserve">VÍTKOVÁ, Marie, Miroslava BARTOŇOVÁ a Lea KVĚTOŇOVÁ. Partizipation und Bildung der Kinder mit Schwerst- und Mehrfachbehinderung in der Tschechischen Republik - Forschung. In Marek Grummt, Wolfram Kulig, Christian Lindmeier, Vera Oelze, Stephan Sallat (Hrsg.). Partizipation, Wissen und Kommunikation im sonderpädagogischen Diskurs. 1. vyd. Bad Heilbrunn: </t>
    </r>
    <r>
      <rPr>
        <sz val="10"/>
        <color rgb="FF0070C0"/>
        <rFont val="Arial"/>
        <family val="2"/>
        <charset val="238"/>
      </rPr>
      <t>Verlag Julis Klinkhardt</t>
    </r>
    <r>
      <rPr>
        <sz val="10"/>
        <color rgb="FF0A0A0A"/>
        <rFont val="Arial"/>
        <family val="2"/>
        <charset val="238"/>
      </rPr>
      <t>, 2023. s. 33-39. Vzdělávání a pedagogika. ISBN 978-3-7815-2593-1.</t>
    </r>
  </si>
  <si>
    <r>
      <t xml:space="preserve">JANÍK, Tomáš. Schul-, Curriculum- und Unterrichtsentwicklungen im Bildungssystem Tschechiens. 30 Jahre nach dem Fall des Eisernen Vorhangs. In GÖTTLICHER, Wilfried a Tomáš JANÍK. Politische Zäsur und Wandel des Bildungssystems. Drei Dekaden nach dem Fall des Eisernen Vorhangs - Bilanzen und Perspektiven. 1. vyd. </t>
    </r>
    <r>
      <rPr>
        <sz val="10"/>
        <color rgb="FF0070C0"/>
        <rFont val="Arial"/>
        <family val="2"/>
        <charset val="238"/>
      </rPr>
      <t>Wien: LIT</t>
    </r>
    <r>
      <rPr>
        <sz val="10"/>
        <color rgb="FF0A0A0A"/>
        <rFont val="Arial"/>
        <family val="2"/>
        <charset val="238"/>
      </rPr>
      <t>, 2023. s. 33-58. Pädagogik in Forschung - Theorie - Geschichte, Band 2. ISBN 978-3-643-91656-3.</t>
    </r>
  </si>
  <si>
    <t>1 IVŠV / 1 KNJL</t>
  </si>
  <si>
    <r>
      <t xml:space="preserve">
JANÍK, Miroslav, Věra JANÍKOVÁ a Maria GOLDBERGER. Sprachenpolitik und Sprachbildung in Tschechien im Wandel: Spannungsfeld zwischen Reglementierung und Liberalisierung. In Göttlicher, Winnfried; Janík, Tomáš. Politische Zäsur und Wandel des Bildungssystems. 1. vyd. Německo: </t>
    </r>
    <r>
      <rPr>
        <sz val="10"/>
        <color rgb="FF0070C0"/>
        <rFont val="Arial"/>
        <family val="2"/>
        <charset val="238"/>
      </rPr>
      <t>LIT VERLAG</t>
    </r>
    <r>
      <rPr>
        <sz val="10"/>
        <color rgb="FF0A0A0A"/>
        <rFont val="Arial"/>
        <family val="2"/>
        <charset val="238"/>
      </rPr>
      <t>, 2023. s. 103-127. Pädagogik - in Forschung - Theorie - Geschichte, Band 3. ISBN 978-3-643-91656-3.</t>
    </r>
  </si>
  <si>
    <t>2 IVŠV / 1 KNJL</t>
  </si>
  <si>
    <t>NERUŠILOVÁ, Terezie. Au-delà du texte : Le développement de la précision linguistique du français oral en ligne après une lecture détaillée des textes. In Alicja Bańczyk, Alicja Hajok. Autour du texte dans les études françaises. Krakow: Uniwersytet Jagielloński w Krakowie, Biblioteka Jagiellońska, 2022. s. 127-140. Biblioteka Jagiellońska. ISBN 978-83-67127-17-2.</t>
  </si>
  <si>
    <t>SVOBODOVÁ, Hana a David KROČA. Das Bild von Jan Amos Komenský in der Prosa von František Kožík. In Comenius-Jahrbuch: Herausgegeben im Auftrag der Deutschen Comenius-Gesellschaft von Andreas Fritsch, Andreas Lischewski &amp; Uwe Voigt. Baden-Baden: Academia Verlag, 2022. s. 57-63. Comenius-Jahrbuch; Band 30 / 2022. ISBN 978-3-98572-071-2.</t>
  </si>
  <si>
    <t>LOLLOK, Marek. Dystopie v současné české literatuře. In SŁOWIAŃSZCZYZNA DAWNIEJ I DZIŚ JĘZYK, LITERATURA, KULTURA. Wroclaw: Oficyna Wydawnicza ATUT – Wrocławskie Wydawnictwo Oświatowe, 2022. s. 291-302. Monografia ze studiów slawistycznych V. ISBN 978-83-7977-760-0.</t>
  </si>
  <si>
    <t>ANDRÁŠIK, Tomáš, Markéta KOŠATKOVÁ, Lucie MORAVČÍKOVÁ a Petr SOJÁK. Osobnostně orientovaná profesní příprava sociálních pedagogů: Aplikovaná improvizace jako metoda profesního rozvoje a nástroj do praxe. In Kristína Liberčanová, Ivana Šuhajdová. Príbeh sociálnej pedagogiky. Vývoj, aktuálny stav a budúcnosť sociálnej pedagogiky v slovensko-českom prostredí. 1. vyd. Trnava: Typi Universitatis Tyrnaviensis, spoločné pracovisko Trnavskej univerzity v Trnave a Vedy, vydavateľstva Slovenskej akadémie vied, 2022. s. 136-157. ISBN 978-80-568-0533-6.</t>
  </si>
  <si>
    <t>KALETA, Petr. Vliv Prahy a českých učenců na lužickosrbské národní snahy v 19. století. In Antonie Doležalová, Miroslav Hroch. Pohledem druhých. Praha jako inspirace a zdroj pro emancipační zápas malých národů. 1. vyd. Praha: Univerzita Karlova, Nakladatelství Karolinum, 2021. s. 163-182. ISBN 978-80-246-4821-7.</t>
  </si>
  <si>
    <t>SLÁDEK, Ondřej. Tři typy oslovení fiktivního adresáta a jejich performativní účinek. In Alice Koubová, Eliška Kubartová. Terény performance. 1. vyd. Praha: Akademie múzických umění, 2021. s. 310-325. ISBN 978-80-7331-581-8.</t>
  </si>
  <si>
    <t>KOLÁŘOVÁ, Ivana. Konjugace. In František Štícha. Velká akademická gramatika spisovné češtiny. II. Morfologie - morfologické kategorie, flexe. 1. vyd. Praha: Academia, 2021. s. 665-799. Jazykověda a literární věda. ISBN 978-80-200-3185-3.</t>
  </si>
  <si>
    <t>VACULÍK, Jaroslav. Češi na Ukrajině v letech 1868-1917. In Stanislav Brouček a kol. Místo a úloha zahraničních Čechů v bilaterálních vztazích. 1. vyd. Pelhřimov: Nová tiskárna Pelhřimov, Etnologický ústav AV ČR, 2021. s. 27-39. ISBN 978-80-7415-225-2.</t>
  </si>
  <si>
    <t>EID: 2-s2.0-85175404062</t>
  </si>
  <si>
    <t>Connection – Contact – Community (permanent on-line in Education of Art)</t>
  </si>
  <si>
    <t>žlutě výsledky z h22</t>
  </si>
  <si>
    <t>Svobodová, Hana;Mísařová, Darina;Durna, Radek;Hofmann, Eduard</t>
  </si>
  <si>
    <t>Geography Outdoor Education from the Perspective of Czech Teachers, Pupils and Parents</t>
  </si>
  <si>
    <t>Kissová, Lenka</t>
  </si>
  <si>
    <t>Framing Welfare Recipients in Political Discourse : Political Farming through Material Need Assistance</t>
  </si>
  <si>
    <t>Vlčková, Kateřina;Lojdová, Kateřina;Lukas, Josef;Mareš, Jan;Škarková, Lucie;Kohoutek, Tomáš;Květon, Petr;Ježek, Stanislav</t>
  </si>
  <si>
    <t>Řízení třídy: studenti učitelství a jejich provázející učitelé</t>
  </si>
  <si>
    <t>Řečiště a vlna. České umění a environmentální problematika na počátku 21. století.</t>
  </si>
  <si>
    <t>Janík, Tomáš;Porubský, Štefan;Chrappán, Magdolna;Kuszak, Kinga;Walterová, Eliška;Bencze, Rita;Sadowska, Katarzyna;Klysz-Sokalska, Natalia;Bojarczuk-Tüncer, Agnieszka;Dundálková, Karolína;Tupý, Jan;Kosová, Beata;Fridrichová, Petra</t>
  </si>
  <si>
    <t>Curriculum changes in Visegrád four: three decades after the fall of communism</t>
  </si>
  <si>
    <t>afiliace na jinou UNI</t>
  </si>
  <si>
    <t>WoS: 000514219700005 EID: 2-s2.0-85079447203</t>
  </si>
  <si>
    <t>WoS: 000476659400019</t>
  </si>
  <si>
    <t>WoS: 000502829500003</t>
  </si>
  <si>
    <t>Q0 - ESCI</t>
  </si>
  <si>
    <t>WoS: 000573888800003  EID: 2-s2.0-85090958141</t>
  </si>
  <si>
    <t>Q3           Q1</t>
  </si>
  <si>
    <t>EID: 2-s2.0-85098650874</t>
  </si>
  <si>
    <t>Q0</t>
  </si>
  <si>
    <t>EID: 2-s2.0-85100140317</t>
  </si>
  <si>
    <t>EID: 2-s2.0-85100147281</t>
  </si>
  <si>
    <t>WoS: 000517285700015</t>
  </si>
  <si>
    <t>WoS: 000925785400005</t>
  </si>
  <si>
    <t xml:space="preserve">WoS: 000685100500002     </t>
  </si>
  <si>
    <t xml:space="preserve">WoS: 000674964900008     </t>
  </si>
  <si>
    <t>WoS: 000667117800002</t>
  </si>
  <si>
    <t xml:space="preserve">Q0 - ESCI    </t>
  </si>
  <si>
    <t>WOS:000873335500001</t>
  </si>
  <si>
    <t>1 KPs / 1 KSoP</t>
  </si>
  <si>
    <r>
      <t xml:space="preserve">BIELIK, Miroslav, Lenka ĎULÍKOVÁ, </t>
    </r>
    <r>
      <rPr>
        <sz val="10"/>
        <color rgb="FFFF0000"/>
        <rFont val="Arial"/>
        <family val="2"/>
        <charset val="238"/>
      </rPr>
      <t>Olha ROTKO a Nataliia VORONSKA</t>
    </r>
    <r>
      <rPr>
        <sz val="10"/>
        <rFont val="Arial"/>
        <family val="2"/>
        <charset val="238"/>
      </rPr>
      <t>. Pre-Service Primary School Teacher University Training for Inclusive Education in the Czech Republic and Ukraine: An Exploratory Study. European Education. United States: Routledge Journals, Taylor &amp; Francis Ltd, 2022, roč. 54, 3-4, s. 83-101. ISSN 1056-4934. doi:10.1080/10564934.2022.2140061.</t>
    </r>
  </si>
  <si>
    <t>WOS:000879647300001  EID: 2-s2.0-85141619770</t>
  </si>
  <si>
    <t>Q - ESCI      Q4</t>
  </si>
  <si>
    <t>Q0 - ESCI     Q4</t>
  </si>
  <si>
    <r>
      <rPr>
        <sz val="10"/>
        <rFont val="Arial"/>
        <family val="2"/>
        <charset val="238"/>
      </rPr>
      <t xml:space="preserve">WoS: 000915471800003   </t>
    </r>
    <r>
      <rPr>
        <sz val="10"/>
        <color rgb="FFFF0000"/>
        <rFont val="Arial"/>
        <family val="2"/>
        <charset val="238"/>
      </rPr>
      <t xml:space="preserve">  </t>
    </r>
    <r>
      <rPr>
        <sz val="10"/>
        <color theme="1"/>
        <rFont val="Arial"/>
        <family val="2"/>
        <charset val="238"/>
      </rPr>
      <t xml:space="preserve"> EID: 2-s2.0-85145609671</t>
    </r>
  </si>
  <si>
    <t>Q1            Q1</t>
  </si>
  <si>
    <t>Q0 - ESCI    Q3</t>
  </si>
  <si>
    <t>MUIANGA, Felizardo Armando. English language teachers' conceptions of assessment. Frontiers in Education. Lausanne, Switzerland: FRONTIERS MEDIA SA, 2023, roč. 7, article number 972005, s. nestránkováno, 15 s. ISSN 2504-284X. doi:10.3389/feduc.2022.972005.</t>
  </si>
  <si>
    <t xml:space="preserve">Q0 - ESCI       Q3                    </t>
  </si>
  <si>
    <t>Q4                Q3</t>
  </si>
  <si>
    <t>Q1                Q1</t>
  </si>
  <si>
    <t>Q4              Q3</t>
  </si>
  <si>
    <t>Q0 - ESCI    Q1</t>
  </si>
  <si>
    <t>Q4                Q1</t>
  </si>
  <si>
    <t>Q0 - ESCI      Q2</t>
  </si>
  <si>
    <t>Q3            Q1</t>
  </si>
  <si>
    <t>Q1           Q2</t>
  </si>
  <si>
    <t>Q2           Q1</t>
  </si>
  <si>
    <t xml:space="preserve">Q1  - decil  Q1   </t>
  </si>
  <si>
    <t>Q0-ESCI    Q3</t>
  </si>
  <si>
    <t>Q2           Q2</t>
  </si>
  <si>
    <t>early access</t>
  </si>
  <si>
    <t>chybí afiliace autorky na MU</t>
  </si>
  <si>
    <t>Q0 - AHCI   Q2</t>
  </si>
  <si>
    <t>Výsledky oceněné v hodnocení h19 - h22 vybraných výsledků M1 známkou 1-3.</t>
  </si>
  <si>
    <t>chybí afiliace  na MU</t>
  </si>
  <si>
    <r>
      <t xml:space="preserve">NEHYBA, Jan a </t>
    </r>
    <r>
      <rPr>
        <sz val="10"/>
        <color rgb="FFFF0000"/>
        <rFont val="Arial"/>
        <family val="2"/>
        <charset val="238"/>
      </rPr>
      <t>James LAWLEY</t>
    </r>
    <r>
      <rPr>
        <sz val="10"/>
        <color rgb="FF0A0A0A"/>
        <rFont val="Arial"/>
        <family val="2"/>
        <charset val="238"/>
      </rPr>
      <t>. Clean Language Interviewing as a Second-Person Method in the Science of Consciousness. JOURNAL OF CONSCIOUSNESS STUDIES. EXETER: IMPRINT ACADEMIC, 2020, roč. 27, 1-2, s. 94-119. ISSN 1355-8250.</t>
    </r>
  </si>
  <si>
    <t>při publikování ve světovém jazyce</t>
  </si>
  <si>
    <t>u výsledků evidovaných ve WoS a Scopus body za primární citace v databázích (bez autocitací).</t>
  </si>
  <si>
    <t>Pro rok vydání 2023 použit kvartil roku 2022.</t>
  </si>
  <si>
    <t>Výsledky hodnocené dle M17+ v Modulu 1 v hodnoceních  h19, h20,h21 a h22 známkou 1-3</t>
  </si>
  <si>
    <t>při účasti alespoň 1 zahraničního autora mimo Slovensko (nemá afiliaci na MU)</t>
  </si>
  <si>
    <t>EID 2-s2.0-85149247568</t>
  </si>
  <si>
    <t xml:space="preserve">EID </t>
  </si>
  <si>
    <t>EID 2-s2.0-85160679844</t>
  </si>
  <si>
    <t>EID 2-s2.0-85172399386</t>
  </si>
  <si>
    <t>EID 2-s2.0-85183345239</t>
  </si>
  <si>
    <t>EID 2-s2.0-85172028026</t>
  </si>
  <si>
    <t>EID 2-s2.0-85178909149</t>
  </si>
  <si>
    <t>EID 2-s2.0-85180434710</t>
  </si>
  <si>
    <t>EID 2-s2.0-85180448082</t>
  </si>
  <si>
    <t>EID 2-s2.0-85178316360</t>
  </si>
  <si>
    <t>EID 2-s2.0-85170238879</t>
  </si>
  <si>
    <t>EID 2-s2.0-85151430853</t>
  </si>
  <si>
    <t>EID 2-s2.0-85181252406</t>
  </si>
  <si>
    <t>EID 2-s2.0-85181704403</t>
  </si>
  <si>
    <t>EID 2-s2.0-85175460611</t>
  </si>
  <si>
    <t>EID 2-s2.0-85182764338</t>
  </si>
  <si>
    <t>EID 2-s2.0-85169829024</t>
  </si>
  <si>
    <t>EID 2-s2.0-85177228943</t>
  </si>
  <si>
    <t>WOS:001097347800002                            EID 2-s2.0-85176393723</t>
  </si>
  <si>
    <t>WOS:001097347800006     EID 2-s2.0-85176408975</t>
  </si>
  <si>
    <t>WOS:001027245000035</t>
  </si>
  <si>
    <t>WoS: 000997056500001    EID 2-s2.0-85161325284</t>
  </si>
  <si>
    <t>WOS:001000644200014    EID 2-s2.0-85161322157</t>
  </si>
  <si>
    <t>WOS:001092240200001</t>
  </si>
  <si>
    <t>WOS:001125204300001                  EID 2-s2.0-85179738187</t>
  </si>
  <si>
    <t>WOS:001027245000031</t>
  </si>
  <si>
    <t>WOS:001143091200003    EID  2-s2.0-85184818362</t>
  </si>
  <si>
    <t>WOS:000978998600001    EID 2-s2.0-85159713027</t>
  </si>
  <si>
    <t>WOS:001033636200001  EID 2-s2.0-85163484022</t>
  </si>
  <si>
    <t xml:space="preserve">
WOS:000946171700001  EID 2-s2.0-85149464642</t>
  </si>
  <si>
    <t>WOS:000911998700001   EID 2-s2.0-85143117121</t>
  </si>
  <si>
    <t>WOS:001024358400003   EID 2-s2.0-85172460251</t>
  </si>
  <si>
    <t xml:space="preserve">
WOS:000985146800001    EID 2-s2.0-85162842873</t>
  </si>
  <si>
    <t>WOS:000983373700001    EID 2-s2.0-85151710978</t>
  </si>
  <si>
    <t>WOS:001001140200002  EID 2-s2.0-85161711891</t>
  </si>
  <si>
    <r>
      <t xml:space="preserve">RONTÓ, András, </t>
    </r>
    <r>
      <rPr>
        <sz val="10"/>
        <color rgb="FFFF0000"/>
        <rFont val="Arial"/>
        <family val="2"/>
        <charset val="238"/>
      </rPr>
      <t>Miklós RONTÓ</t>
    </r>
    <r>
      <rPr>
        <sz val="10"/>
        <color theme="1"/>
        <rFont val="Arial"/>
        <family val="2"/>
        <charset val="238"/>
      </rPr>
      <t xml:space="preserve"> a Natálie RONTÓOVÁ. On the Jump Control Problem for Boundary-Value Problems with State-Dependent Impulses. Ukrainian Mathematical Journal. NEW YORK: Springer, 2023, roč. 75, č. 1, s. 138-156. ISSN 0041-5995. doi:10.1007/s11253-023-02190-x.</t>
    </r>
  </si>
  <si>
    <t>WOS:001039410700003   EID 2-s2.0-85166201147</t>
  </si>
  <si>
    <t>WoS: 001090824800002  EID 2-s2.0-85178327010</t>
  </si>
  <si>
    <t>WOS:001030521000014  EID 2-s2.0-85163848386</t>
  </si>
  <si>
    <t>WOS:000982137000007   EID 2-s2.0-85158066280</t>
  </si>
  <si>
    <t xml:space="preserve">
WOS:000969467900001   EID 2-s2.0-85164406635</t>
  </si>
  <si>
    <t>WOS:001020605600001    EID 2-s2.0-85161650118</t>
  </si>
  <si>
    <t xml:space="preserve">
WOS:001085029000010   EID 2-s2.0-85174915902</t>
  </si>
  <si>
    <t>JURČÍK, Miroslav. Freedom and respect: Who are the Montessori school teachers? A teacher identity study in the Czech Republic. ISSUES IN EDUCATIONAL RESEARCH. AUSTRALIA: Western Australian Institute for Educational Research Inc., 2023, roč. 33, č. 3, s. 1030-1046. ISSN 1837-6290.</t>
  </si>
  <si>
    <t xml:space="preserve">
WOS:001098841000011  EID 2-s2.0-85174313591</t>
  </si>
  <si>
    <t xml:space="preserve">
WOS:001022799300001   EID 2-s2.0-85164526935</t>
  </si>
  <si>
    <t>WOS:000920702200001   EID 2-s2.0-85146754664</t>
  </si>
  <si>
    <t xml:space="preserve">
WOS:000701522000001   EID  2-s2.0-85116036343</t>
  </si>
  <si>
    <t xml:space="preserve">
WOS:001021072200002      EID  2-s2.0-85163158293</t>
  </si>
  <si>
    <t>WoS: 001075922800001   EID 2-s2.0-85166189444</t>
  </si>
  <si>
    <t>EID  2-s2.0-85152694421</t>
  </si>
  <si>
    <t>EID  2-s2.0-85141877912</t>
  </si>
  <si>
    <t>EID 2-s2.0-85152702010</t>
  </si>
  <si>
    <t>EID  2-s2.0-85144151869</t>
  </si>
  <si>
    <t>EID 2-s2.0-85146459167</t>
  </si>
  <si>
    <t>EID  2-s2.0-85138611912</t>
  </si>
  <si>
    <t>EID  2-s2.0-85147761290</t>
  </si>
  <si>
    <t>SOKOLOVA, Anastasija. Fonetičeskaja transkripcija v učebnikach russkogo jazyka dlja češskich osnovnych škol (uroveň A1). [PHONETIC TRANSCRIPTION IN RUSSIAN LANGUAGE TEXTBOOKS FOR CZECH PRIMARY SCHOOLS (A1 LEVEL)] Philological Class. 2022, roč. 27, č. 4, s. 181-194. ISSN 2071-2405. doi:10.51762/1FK-2022-27-04-16.</t>
  </si>
  <si>
    <t>WOS:000919609600016                                     EID  2-s2.0-85145483303</t>
  </si>
  <si>
    <t>WOS:000904839700002     EID  2-s2.0-85145571117</t>
  </si>
  <si>
    <t>WOS:000984582000007                                    EID  2-s2.0-85153187255</t>
  </si>
  <si>
    <t>WoS: 000911741700005   EID: 2-s2.0-85135523781</t>
  </si>
  <si>
    <t>EID 2-s2.0-85128991463</t>
  </si>
  <si>
    <t>EID  2-s2.0-85125962715</t>
  </si>
  <si>
    <t>EID  2-s2.0-85126853921</t>
  </si>
  <si>
    <r>
      <t xml:space="preserve">
</t>
    </r>
    <r>
      <rPr>
        <sz val="10"/>
        <color rgb="FFFF0000"/>
        <rFont val="Arial"/>
        <family val="2"/>
        <charset val="238"/>
      </rPr>
      <t>TELNA, Olha</t>
    </r>
    <r>
      <rPr>
        <sz val="10"/>
        <rFont val="Arial"/>
        <family val="2"/>
        <charset val="238"/>
      </rPr>
      <t xml:space="preserve">, Yevhenii KLOPOTA, Olha KLOPOTA a </t>
    </r>
    <r>
      <rPr>
        <sz val="10"/>
        <color rgb="FFFF0000"/>
        <rFont val="Arial"/>
        <family val="2"/>
        <charset val="238"/>
      </rPr>
      <t>Olena OKOLOVYCH</t>
    </r>
    <r>
      <rPr>
        <sz val="10"/>
        <rFont val="Arial"/>
        <family val="2"/>
        <charset val="238"/>
      </rPr>
      <t>. Inclusive education in Ukraine: Parents of children with disabilities perspective. New Educational Review. Adam Marszalek Publishing House, 2021, roč. 64, č. 2, s. 225-235. ISSN 1732-6729. doi:10.15804/tner.2021.64.2.18.</t>
    </r>
  </si>
  <si>
    <t>afiliace na UNI na Ukrajině  KSpIP</t>
  </si>
  <si>
    <t>EID  2-s2.0-85112122162</t>
  </si>
  <si>
    <t>EID 2-s2.0-85126834265</t>
  </si>
  <si>
    <t>afiliace na VUT v Brně</t>
  </si>
  <si>
    <t>EID 2-s2.0-85089573286</t>
  </si>
  <si>
    <t xml:space="preserve">
WOS:000734689000001     EID  2-s2.0-85127653602</t>
  </si>
  <si>
    <t>2 KPrimP / 1 KMa</t>
  </si>
  <si>
    <r>
      <rPr>
        <u/>
        <sz val="10"/>
        <color rgb="FF0A0A0A"/>
        <rFont val="Arial"/>
        <family val="2"/>
        <charset val="238"/>
      </rPr>
      <t>VLČKOVÁ, Jana,</t>
    </r>
    <r>
      <rPr>
        <sz val="10"/>
        <color theme="5"/>
        <rFont val="Arial"/>
        <family val="2"/>
        <charset val="238"/>
      </rPr>
      <t xml:space="preserve"> </t>
    </r>
    <r>
      <rPr>
        <sz val="10"/>
        <rFont val="Arial"/>
        <family val="2"/>
        <charset val="238"/>
      </rPr>
      <t xml:space="preserve">Milan KUBIATKO a </t>
    </r>
    <r>
      <rPr>
        <sz val="10"/>
        <color rgb="FFFF0000"/>
        <rFont val="Arial"/>
        <family val="2"/>
        <charset val="238"/>
      </rPr>
      <t>Muhammet USAK</t>
    </r>
    <r>
      <rPr>
        <sz val="10"/>
        <rFont val="Arial"/>
        <family val="2"/>
        <charset val="238"/>
      </rPr>
      <t xml:space="preserve">. </t>
    </r>
    <r>
      <rPr>
        <sz val="10"/>
        <color rgb="FF0A0A0A"/>
        <rFont val="Arial"/>
        <family val="2"/>
        <charset val="238"/>
      </rPr>
      <t>The Perception of Biology by Czech Lower Secondary School Students. Eurasia Journal of Mathematics Science and Technology Education. London, England: Modestum, Ltd., 2019, roč. 15, č. 5, s. 1-12. ISSN 1305-8215. doi:10.29333/ejmste/105277.</t>
    </r>
  </si>
  <si>
    <t>2 KČJL</t>
  </si>
  <si>
    <r>
      <t xml:space="preserve">JIRÁSEK, Ivo, Richard MACKŮ, </t>
    </r>
    <r>
      <rPr>
        <u/>
        <sz val="10"/>
        <color theme="1"/>
        <rFont val="Arial"/>
        <family val="2"/>
        <charset val="238"/>
      </rPr>
      <t>Jiří NĚMEC a Lucie JARKOVSKÁ</t>
    </r>
    <r>
      <rPr>
        <sz val="10"/>
        <color theme="1"/>
        <rFont val="Arial"/>
        <family val="2"/>
        <charset val="238"/>
      </rPr>
      <t>. Informal education for boys only? The theme of gender in the work of Jaroslav Foglar. Journal of Pedagogy. Walter de Gruyter, 2023, roč. 14, č. 2, s. 49-67. ISSN 1338-1563. doi:10.2478/jped-2023-0011.</t>
    </r>
  </si>
  <si>
    <r>
      <t xml:space="preserve">ŘIHÁČEK, Tomáš, </t>
    </r>
    <r>
      <rPr>
        <u/>
        <sz val="10"/>
        <color theme="1"/>
        <rFont val="Arial"/>
        <family val="2"/>
        <charset val="238"/>
      </rPr>
      <t>Jan NEHYBA</t>
    </r>
    <r>
      <rPr>
        <sz val="10"/>
        <color theme="1"/>
        <rFont val="Arial"/>
        <family val="2"/>
        <charset val="238"/>
      </rPr>
      <t>, Michal ČEVELÍČEK, Alexander POLOK, Pavel MATĚJKA a Petr DOLEŽAL. DeePsy : Představení online nástroje pro zpětnou vazbu v psychoterapii. Psychoterapie. Brno: Masarykova univerzita, 2023, roč. 17, č. 1, s. 1-11. ISSN 1802-3983. doi:10.5817/PSY2023-1-1.</t>
    </r>
  </si>
  <si>
    <t>Q0 - ESCI Q1 - decil</t>
  </si>
  <si>
    <t>Q2             Q1 - decil</t>
  </si>
  <si>
    <t>Q1 - decil           Q1</t>
  </si>
  <si>
    <t xml:space="preserve">Q0 </t>
  </si>
  <si>
    <t>AF</t>
  </si>
  <si>
    <t>články v režimu early access dosud neodvedené do RIV - nezapočítávají se</t>
  </si>
  <si>
    <t>červeně zvýrazněni zahraniční autoři</t>
  </si>
  <si>
    <r>
      <t xml:space="preserve">PRIŠŤÁKOVÁ, Michaela, Katarína ADAMEKOVÁ, Jan PETŘÍK, Petr DRESLER a </t>
    </r>
    <r>
      <rPr>
        <u/>
        <sz val="10"/>
        <color theme="1"/>
        <rFont val="Arial"/>
        <family val="2"/>
        <charset val="238"/>
      </rPr>
      <t>Lubomír PROKEŠ</t>
    </r>
    <r>
      <rPr>
        <sz val="10"/>
        <color theme="1"/>
        <rFont val="Arial"/>
        <family val="2"/>
        <charset val="238"/>
      </rPr>
      <t>. Tracing the spatial organization and activity zones of an Early Mediaeval homestead at the Pohansko stronghold (Czechia) by combining geophysics and geochemical mapping. Archaeological Prospection. ENGLAND: Wiley, 2023, roč. 30, č. 4, s. 449-464. ISSN 1075-2196. doi:10.1002/arp.1907.</t>
    </r>
  </si>
  <si>
    <r>
      <t xml:space="preserve">PEŠKA, Jaroslav a </t>
    </r>
    <r>
      <rPr>
        <u/>
        <sz val="10"/>
        <color theme="1"/>
        <rFont val="Arial"/>
        <family val="2"/>
        <charset val="238"/>
      </rPr>
      <t>Jindřich ŠTELCL</t>
    </r>
    <r>
      <rPr>
        <sz val="10"/>
        <color theme="1"/>
        <rFont val="Arial"/>
        <family val="2"/>
        <charset val="238"/>
      </rPr>
      <t>. Results of micrometallographic analysis of metalworking tools in graves of metallurgists in Moravia/Czech Republic. Archaeometry. Wiley, 2023, roč. 65, č. 4, s. 771-797. ISSN 1475-4754. doi:10.1111/arcm.12843.</t>
    </r>
  </si>
  <si>
    <r>
      <t>PETRÁŠ, Jiří</t>
    </r>
    <r>
      <rPr>
        <sz val="10"/>
        <color rgb="FF0A0A0A"/>
        <rFont val="Arial"/>
        <family val="2"/>
        <charset val="238"/>
      </rPr>
      <t>, </t>
    </r>
    <r>
      <rPr>
        <sz val="10"/>
        <color rgb="FF333333"/>
        <rFont val="Arial"/>
        <family val="2"/>
        <charset val="238"/>
      </rPr>
      <t>Eva BÁRTOVÁ</t>
    </r>
    <r>
      <rPr>
        <sz val="10"/>
        <color rgb="FF0A0A0A"/>
        <rFont val="Arial"/>
        <family val="2"/>
        <charset val="238"/>
      </rPr>
      <t> a </t>
    </r>
    <r>
      <rPr>
        <u/>
        <sz val="10"/>
        <color rgb="FF333333"/>
        <rFont val="Arial"/>
        <family val="2"/>
        <charset val="238"/>
      </rPr>
      <t>Alena ŽÁKOVSKÁ</t>
    </r>
    <r>
      <rPr>
        <sz val="10"/>
        <color rgb="FF0A0A0A"/>
        <rFont val="Arial"/>
        <family val="2"/>
        <charset val="238"/>
      </rPr>
      <t>. Molecular Detection of Borrelia burgdorferi s.l. (Borreliella) and Chlamydia-Like Organism DNA in Early Developmental Stages of Arthropod Vector Species. </t>
    </r>
    <r>
      <rPr>
        <i/>
        <sz val="10"/>
        <color rgb="FF0A0A0A"/>
        <rFont val="Arial"/>
        <family val="2"/>
        <charset val="238"/>
      </rPr>
      <t>Transboundary and Emerging Diseases</t>
    </r>
    <r>
      <rPr>
        <sz val="10"/>
        <color rgb="FF0A0A0A"/>
        <rFont val="Arial"/>
        <family val="2"/>
        <charset val="238"/>
      </rPr>
      <t>. Wiley, 2023, roč. 2023, article ID 2511753, s. 1-8. ISSN 1865-1674. doi:10.1155/2023/2511753.</t>
    </r>
  </si>
  <si>
    <r>
      <rPr>
        <sz val="10"/>
        <color rgb="FFFF0000"/>
        <rFont val="Arial"/>
        <family val="2"/>
        <charset val="238"/>
      </rPr>
      <t>HAMMERL, Matthias, Katja SAGERSCHNIG</t>
    </r>
    <r>
      <rPr>
        <sz val="10"/>
        <color theme="1"/>
        <rFont val="Arial"/>
        <family val="2"/>
        <charset val="238"/>
      </rPr>
      <t>, Josef ŠILHAN a </t>
    </r>
    <r>
      <rPr>
        <u/>
        <sz val="10"/>
        <color theme="1"/>
        <rFont val="Arial"/>
        <family val="2"/>
        <charset val="238"/>
      </rPr>
      <t>Vojtěch ŽÁDNÍK</t>
    </r>
    <r>
      <rPr>
        <sz val="10"/>
        <color theme="1"/>
        <rFont val="Arial"/>
        <family val="2"/>
        <charset val="238"/>
      </rPr>
      <t>. Modified conformal extensions. Annals of Global Analysis and Geometry. Springer, 2023, roč. 64, č. 3, s. 1-37. ISSN 0232-704X. doi:10.1007/s10455-023-09918-9</t>
    </r>
  </si>
  <si>
    <r>
      <t xml:space="preserve">UHER, Ivan, </t>
    </r>
    <r>
      <rPr>
        <u/>
        <sz val="10"/>
        <color theme="1"/>
        <rFont val="Arial"/>
        <family val="2"/>
        <charset val="238"/>
      </rPr>
      <t>Petr KACHLÍK</t>
    </r>
    <r>
      <rPr>
        <sz val="10"/>
        <color theme="1"/>
        <rFont val="Arial"/>
        <family val="2"/>
        <charset val="238"/>
      </rPr>
      <t xml:space="preserve">, Andrea SCHUBERTOVÁ, </t>
    </r>
    <r>
      <rPr>
        <sz val="10"/>
        <color rgb="FFFF0000"/>
        <rFont val="Arial"/>
        <family val="2"/>
        <charset val="238"/>
      </rPr>
      <t xml:space="preserve">Clifford YIP, Katarzyna TOMCZYK RUSZKIEWICZ </t>
    </r>
    <r>
      <rPr>
        <sz val="10"/>
        <color theme="1"/>
        <rFont val="Arial"/>
        <family val="2"/>
        <charset val="238"/>
      </rPr>
      <t>a Tatiana KIMÁKOVÁ. Mobile phone use and its threat to dependence among secondary school students – an explanatory study. ANNALS OF AGRICULTURAL AND ENVIRONMENTAL MEDICINE. POLAND: INST RURAL HEALTH LUBLIN, POLAND, 2023, roč. 30, č. 2, s. 306-314. ISSN 1232-1966. doi:10.26444/aaem/162402.</t>
    </r>
  </si>
  <si>
    <r>
      <t xml:space="preserve">HRŠELOVÁ, Pavla, Stanislav HOUZAR, David BURIÁNEK, Dalibor VŠIANSKÝ, Marek SZCZERBA, </t>
    </r>
    <r>
      <rPr>
        <sz val="10"/>
        <color rgb="FFFF0000"/>
        <rFont val="Arial"/>
        <family val="2"/>
        <charset val="238"/>
      </rPr>
      <t>Zuzanna CIESIELSKA</t>
    </r>
    <r>
      <rPr>
        <sz val="10"/>
        <color theme="1"/>
        <rFont val="Arial"/>
        <family val="2"/>
        <charset val="238"/>
      </rPr>
      <t xml:space="preserve">, </t>
    </r>
    <r>
      <rPr>
        <u/>
        <sz val="10"/>
        <color theme="1"/>
        <rFont val="Arial"/>
        <family val="2"/>
        <charset val="238"/>
      </rPr>
      <t>Jindřich ŠTELCL</t>
    </r>
    <r>
      <rPr>
        <sz val="10"/>
        <color theme="1"/>
        <rFont val="Arial"/>
        <family val="2"/>
        <charset val="238"/>
      </rPr>
      <t xml:space="preserve"> a Slavomír NEHYBA. CHROMIUM-RICH ILLITE/SMECTITE IN THE BASAL BALINKA CONGLOMERATE OF THE UPPER CARBONIFEROUS-PERMIAN BOSKOVICE BASIN (BOHEMIAN MASSIF). Annales Societatis Geologorum Poloniae. Krakow: Polish Geological Society, 2023, roč. 93, č. 2, s. 195-210. ISSN 0208-9068. doi:10.14241/asgp.2023.05.</t>
    </r>
  </si>
  <si>
    <r>
      <rPr>
        <sz val="10"/>
        <rFont val="Arial"/>
        <family val="2"/>
        <charset val="238"/>
      </rPr>
      <t xml:space="preserve">SAU, Shubhra, </t>
    </r>
    <r>
      <rPr>
        <u/>
        <sz val="10"/>
        <rFont val="Arial"/>
        <family val="2"/>
        <charset val="238"/>
      </rPr>
      <t>Rado</t>
    </r>
    <r>
      <rPr>
        <u/>
        <sz val="10"/>
        <color theme="1"/>
        <rFont val="Arial"/>
        <family val="2"/>
        <charset val="238"/>
      </rPr>
      <t>van SMOLINSKÝ</t>
    </r>
    <r>
      <rPr>
        <sz val="10"/>
        <color theme="1"/>
        <rFont val="Arial"/>
        <family val="2"/>
        <charset val="238"/>
      </rPr>
      <t xml:space="preserve"> a Natália MARTÍNKOVÁ. Environment drives color pattern polymorphism in sand lizards beyond the Gloger's rule. Journal of Zoology. Hoboken: Wiley, 2023, roč. 321, č. 2, s. 142-155. ISSN 0952-8369. doi:10.1111/jzo.13097.</t>
    </r>
  </si>
  <si>
    <r>
      <rPr>
        <u/>
        <sz val="10"/>
        <color theme="1"/>
        <rFont val="Arial"/>
        <family val="2"/>
        <charset val="238"/>
      </rPr>
      <t>NEHYBA, Jan</t>
    </r>
    <r>
      <rPr>
        <sz val="10"/>
        <color theme="1"/>
        <rFont val="Arial"/>
        <family val="2"/>
        <charset val="238"/>
      </rPr>
      <t xml:space="preserve"> a Michal ŠTEFÁNIK. Applications of deep language models for reflective writings. Education and Information Technologies. UNITED STATES: SPRINGER, 2023, roč. 28, č. 3, s. 2961-2999. ISSN 1360-2357. doi:10.1007/s10639-022-11254-7.</t>
    </r>
  </si>
  <si>
    <r>
      <t>KAŠPÁRKOVÁ, Nikola, Eva BÁRTOVÁ,</t>
    </r>
    <r>
      <rPr>
        <u/>
        <sz val="10"/>
        <color theme="1"/>
        <rFont val="Arial"/>
        <family val="2"/>
        <charset val="238"/>
      </rPr>
      <t xml:space="preserve"> Alena ŽÁKOVSKÁ</t>
    </r>
    <r>
      <rPr>
        <sz val="10"/>
        <color theme="1"/>
        <rFont val="Arial"/>
        <family val="2"/>
        <charset val="238"/>
      </rPr>
      <t>, Marie BUDÍKOVÁ a Kamil SEDLÁK. Antibodies against Borrelia burgdorferi Sensu Lato in Clinically Healthy and Sick Horses: First Report from the Czech Republic. Microorganisms. MDPI, 2023, roč. 11, č. 7, s. 1-9. ISSN 2076-2607. doi:10.3390/microorganisms11071706.</t>
    </r>
  </si>
  <si>
    <r>
      <t xml:space="preserve">SLAVÍK, Jan, Kateřina DYTRTOVÁ, Ondřej HNÍK, Lucie JAKUBCOVÁ, Alena NOHAVOVÁ, </t>
    </r>
    <r>
      <rPr>
        <u/>
        <sz val="10"/>
        <rFont val="Arial"/>
        <family val="2"/>
        <charset val="238"/>
      </rPr>
      <t>Veronika RODOVÁ</t>
    </r>
    <r>
      <rPr>
        <sz val="10"/>
        <rFont val="Arial"/>
        <family val="2"/>
        <charset val="238"/>
      </rPr>
      <t xml:space="preserve"> a Věra UHL SKŘIVANOVÁ. Klíčová kompetence (nejen) pro umělecké obory v evropském kurikulu: analytické vysvětlení. Studia Paedagogica. Brno: MUNI PRESS, 2022, roč. 27, č. 3, s. 9-32. ISSN 1803-7437. doi:10.5817/SP2022-3-1.</t>
    </r>
  </si>
  <si>
    <r>
      <rPr>
        <u/>
        <sz val="10"/>
        <rFont val="Arial"/>
        <family val="2"/>
        <charset val="238"/>
      </rPr>
      <t>SEDLÁKOVÁ, Markéta, David KOŠATKA</t>
    </r>
    <r>
      <rPr>
        <sz val="10"/>
        <rFont val="Arial"/>
        <family val="2"/>
        <charset val="238"/>
      </rPr>
      <t xml:space="preserve"> a Michal ČERNÝ. Kritická reflexe rekonfigurace epistemického filtru jako předpoklad pro sociální práci. Sociální práce / Sociálna práca / Czech and Slovak Social Work. Asociace vzdělavatelů v sociální práci (ASVSP), 2021, roč. 21, č. 6, s. 125-145. ISSN 1213-6204.</t>
    </r>
  </si>
  <si>
    <r>
      <t xml:space="preserve">VÁŇA, Petr, Jana JUŘÍKOVÁ, Martina BERNACIKOVÁ, Radek ŠEVČÍK, </t>
    </r>
    <r>
      <rPr>
        <u/>
        <sz val="10"/>
        <color rgb="FF0A0A0A"/>
        <rFont val="Arial"/>
        <family val="2"/>
        <charset val="238"/>
      </rPr>
      <t>Alena ŽÁKOVSKÁ</t>
    </r>
    <r>
      <rPr>
        <sz val="10"/>
        <color rgb="FF0A0A0A"/>
        <rFont val="Arial"/>
        <family val="2"/>
        <charset val="238"/>
      </rPr>
      <t xml:space="preserve"> a Petr HEDBÁVNÝ. Might Salivary Lysozyme Be an Indicator of Prolonged Intense Training Load in Athletes? A Preliminary Study in Adolescent Male Gymnasts. </t>
    </r>
    <r>
      <rPr>
        <i/>
        <sz val="10"/>
        <color rgb="FF0A0A0A"/>
        <rFont val="Open Sans"/>
        <family val="2"/>
      </rPr>
      <t>Studia sportiva</t>
    </r>
    <r>
      <rPr>
        <sz val="10"/>
        <color rgb="FF0A0A0A"/>
        <rFont val="Open Sans"/>
        <family val="2"/>
      </rPr>
      <t>. Brno: Fakulta sportovních studií Masarykovy univerzity, 2020, roč. 14, č. 1, s. 33-39. ISSN 1802-7679. doi:10.5817/sts2020-1-4.</t>
    </r>
  </si>
  <si>
    <t>publikace s afiliací autora na jinou organizaci než MU, nebo bez uvedení afiliace u článku (tzn. nejsou hodnoceny RVVI jako výsledky MU) - nezapočítávají se</t>
  </si>
  <si>
    <r>
      <rPr>
        <u/>
        <sz val="10"/>
        <rFont val="Arial"/>
        <family val="2"/>
        <charset val="238"/>
      </rPr>
      <t>SLEZÁKOVÁ, Katarína, Lenka KISSOVÁ</t>
    </r>
    <r>
      <rPr>
        <sz val="10"/>
        <rFont val="Arial"/>
        <family val="2"/>
        <charset val="238"/>
      </rPr>
      <t xml:space="preserve"> a Lenka FELCMANOVÁ. When policy clashes with practice: The case of teaching assistants in the Czech Republic. Journal of Pedagogy. Sciendo, 2022, roč. 13, č. 2, s. 77-103. ISSN 1338-1563. doi:10.2478/jped-2022-0009.</t>
    </r>
  </si>
  <si>
    <t>Publikace typu B odeslané za PdF MU do RIV, resp. připravené k odeslání do RIV, vydané v l. 2019-2023</t>
  </si>
  <si>
    <r>
      <rPr>
        <u/>
        <sz val="10"/>
        <color rgb="FF0A0A0A"/>
        <rFont val="Arial"/>
        <family val="2"/>
        <charset val="238"/>
      </rPr>
      <t>KALOVÁ, Simona</t>
    </r>
    <r>
      <rPr>
        <sz val="10"/>
        <color rgb="FF0A0A0A"/>
        <rFont val="Arial"/>
        <family val="2"/>
        <charset val="238"/>
      </rPr>
      <t>. Accuracy Matters: Exploring the Accuracy of Advanced Learner English in Czech Tertiary Education. Brno: Masaryk University Press, 2022. 211 s. Not specified. ISBN 978-80-280-0334-0. doi:10.5817/CZ.MUNI.M280-0335-2022.</t>
    </r>
  </si>
  <si>
    <r>
      <rPr>
        <u/>
        <sz val="10"/>
        <color rgb="FF0A0A0A"/>
        <rFont val="Arial"/>
        <family val="2"/>
        <charset val="238"/>
      </rPr>
      <t>KLÍMOVÁ, Květoslava a Jitka ZÍTKOVÁ</t>
    </r>
    <r>
      <rPr>
        <sz val="10"/>
        <color rgb="FF0A0A0A"/>
        <rFont val="Arial"/>
        <family val="2"/>
        <charset val="238"/>
      </rPr>
      <t>. Edukace žáků se speciálními vzdělávacími potřebami v českém jazyce a literatuře – zaměření na žáky s SPU a zdravotním znevýhodněním. 1. vyd. Brno: Masarykova univerzita, 2020. 410 s. ISBN 978-80-210-9834-3.</t>
    </r>
  </si>
  <si>
    <r>
      <rPr>
        <u/>
        <sz val="10"/>
        <color rgb="FF0A0A0A"/>
        <rFont val="Arial"/>
        <family val="2"/>
        <charset val="238"/>
      </rPr>
      <t>NEPIVODOVÁ, Linda</t>
    </r>
    <r>
      <rPr>
        <sz val="10"/>
        <color rgb="FF0A0A0A"/>
        <rFont val="Arial"/>
        <family val="2"/>
        <charset val="238"/>
      </rPr>
      <t>. Computer or Paper? A Comparison of Two Modes of Test Administration. 1. vyd. Brno: Masaryk University Press, 2023. 175 s. Cizí jazyky a jejich didaktiky : teorie, empirie, praxe ; volume 12. ISBN 978-80-280-0291-6. doi:10.5817/CZ.MUNI.M280-0292-2023.</t>
    </r>
  </si>
  <si>
    <r>
      <t xml:space="preserve">VOHNOUTOVÁ EL ROUMHAINOVÁ, Suzanne, Martin FLAŠAR a </t>
    </r>
    <r>
      <rPr>
        <u/>
        <sz val="10"/>
        <color rgb="FF0A0A0A"/>
        <rFont val="Arial"/>
        <family val="2"/>
        <charset val="238"/>
      </rPr>
      <t>Marek SEDLÁČEK</t>
    </r>
    <r>
      <rPr>
        <sz val="10"/>
        <color rgb="FF0A0A0A"/>
        <rFont val="Arial"/>
        <family val="2"/>
        <charset val="238"/>
      </rPr>
      <t>. Klub moravských skladatelů: Historie a současnost. 1. vyd. Brno: Masarykova univerzita, 2023. 305 s. ISBN 978-80-280-0472-9. doi:10.5817/CZ.MUNI.M280-0472-2023.</t>
    </r>
  </si>
  <si>
    <r>
      <rPr>
        <u/>
        <sz val="10"/>
        <color rgb="FF0A0A0A"/>
        <rFont val="Arial"/>
        <family val="2"/>
        <charset val="238"/>
      </rPr>
      <t>KUČEROVÁ, Judita</t>
    </r>
    <r>
      <rPr>
        <sz val="10"/>
        <color rgb="FF0A0A0A"/>
        <rFont val="Arial"/>
        <family val="2"/>
        <charset val="238"/>
      </rPr>
      <t>. Miloslav Buček. Varhaník – Sbormistr – Pedagog. 1. vyd. Brno: Masarykova univerzita, 2023. 191 s. ISBN 978-80-280-0454-5.</t>
    </r>
  </si>
  <si>
    <r>
      <rPr>
        <u/>
        <sz val="10"/>
        <color rgb="FF0A0A0A"/>
        <rFont val="Arial"/>
        <family val="2"/>
        <charset val="238"/>
      </rPr>
      <t>VÁLEK, Jan</t>
    </r>
    <r>
      <rPr>
        <sz val="10"/>
        <color rgb="FF0A0A0A"/>
        <rFont val="Arial"/>
        <family val="2"/>
        <charset val="238"/>
      </rPr>
      <t>. Modelování jevů z mechaniky ve školské fyzice. 1. vyd. Brno: Masarykova univerzita, 2023. 223 s. Odborné a technické vzdělávání, číslo svazku 4. ISBN 978-80-280-0438-5. doi:10.5817/CZ.MUNI.M280-0439-2023.</t>
    </r>
  </si>
  <si>
    <r>
      <rPr>
        <u/>
        <sz val="10"/>
        <color rgb="FF0A0A0A"/>
        <rFont val="Arial"/>
        <family val="2"/>
        <charset val="238"/>
      </rPr>
      <t>BAZALOVÁ, Barbora</t>
    </r>
    <r>
      <rPr>
        <sz val="10"/>
        <color rgb="FF0A0A0A"/>
        <rFont val="Arial"/>
        <family val="2"/>
        <charset val="238"/>
      </rPr>
      <t>. Psychopedie. 1. vydání. Praha: Grada, 2023. 200 s. Pedagogika. ISBN 978-80-271-3725-1.</t>
    </r>
  </si>
  <si>
    <r>
      <rPr>
        <u/>
        <sz val="10"/>
        <color rgb="FF0A0A0A"/>
        <rFont val="Arial"/>
        <family val="2"/>
        <charset val="238"/>
      </rPr>
      <t>JANÍK, Tomáš, Lenka ĎULÍKOVÁ, Petra DVOŘÁČKOVÁ</t>
    </r>
    <r>
      <rPr>
        <sz val="10"/>
        <color rgb="FF0A0A0A"/>
        <rFont val="Arial"/>
        <family val="2"/>
        <charset val="238"/>
      </rPr>
      <t xml:space="preserve">, Tereza DVOŘÁKOVÁ, </t>
    </r>
    <r>
      <rPr>
        <u/>
        <sz val="10"/>
        <color rgb="FF0A0A0A"/>
        <rFont val="Arial"/>
        <family val="2"/>
        <charset val="238"/>
      </rPr>
      <t>Jan EGERLE, Jiří HAVEL, Alžběta JURASOVÁ, Ivana JŮZOVÁ, Petra RYŠKOVÁ a Teresa VICIANOVÁ</t>
    </r>
    <r>
      <rPr>
        <sz val="10"/>
        <color rgb="FF0A0A0A"/>
        <rFont val="Arial"/>
        <family val="2"/>
        <charset val="238"/>
      </rPr>
      <t>. Vztahová dimenze interprofesní spolupráce ve škole: případové studie. Brno: Masarykova univerzita, 2023. 124 s. Pedagogický výzkum v teorii a praxi, sv. 51. ISBN 978-80-280-0506-1.</t>
    </r>
  </si>
  <si>
    <r>
      <rPr>
        <u/>
        <sz val="10"/>
        <color rgb="FF0A0A0A"/>
        <rFont val="Arial"/>
        <family val="2"/>
        <charset val="238"/>
      </rPr>
      <t>MÍSAŘOVÁ, Darina, Hana SVOBODOVÁ, Vendula MAŠTEROVÁ, Radek DURNA</t>
    </r>
    <r>
      <rPr>
        <sz val="10"/>
        <color rgb="FF0A0A0A"/>
        <rFont val="Arial"/>
        <family val="2"/>
        <charset val="238"/>
      </rPr>
      <t>, Jan HERCIK, Petr ŠIMÁČEK, Hana ŠVEDOVÁ a Petr KUBÍČEK. The Concept of Developing Geoinformatics Skills in Teaching at Primary and Secondary Schools. 1., elektronické. Brno: Masarykova univerzita, 2023. 67 s. ISBN 978-80-280-0352-4. doi:10.5817/CZ.MUNI.M280-0352-2023.</t>
    </r>
  </si>
  <si>
    <r>
      <rPr>
        <u/>
        <sz val="10"/>
        <color rgb="FF0A0A0A"/>
        <rFont val="Arial"/>
        <family val="2"/>
        <charset val="238"/>
      </rPr>
      <t>FIALOVÁ, Ilona, Barbora BAZALOVÁ, Ilona BYTEŠNÍKOVÁ, Iveta BOGNEROVÁ, Dana DLOUHÁ, Lenka DOLEŽALOVÁ, Kateřina HEISLEROVÁ, Barbora CHLEBORADOVÁ, Petr KACHLÍK, Petr KOPEČNÝ, Ivana JŮZOVÁ, Dagmar OPATŘILOVÁ, Hana PACLTOVÁ, Pavlína PETROUŠKOVÁ, Petra RÖDEROVÁ, Evžen ŘEHULKA, Sandra SZEWCZYKOVÁ, Michaela ŠEDÁ, Kateřina VESELÁ, Věra VOJTOVÁ, Ester WERNEROVÁ a Barbora ZAIFERTOVÁ</t>
    </r>
    <r>
      <rPr>
        <sz val="10"/>
        <color rgb="FF0A0A0A"/>
        <rFont val="Arial"/>
        <family val="2"/>
        <charset val="238"/>
      </rPr>
      <t>. Tady jsme! Kazuistické studie ve speciální pedagogice – zkušenosti z inkluze. 1. vyd. Brno: Masarykova univerzita, 2020. 257 s. Výchova a vzdělávání zvláštních skupin osob (22). ISBN 978-80-280-0229-9.</t>
    </r>
  </si>
  <si>
    <r>
      <rPr>
        <u/>
        <sz val="10"/>
        <color rgb="FF0A0A0A"/>
        <rFont val="Arial"/>
        <family val="2"/>
        <charset val="238"/>
      </rPr>
      <t>NOGA, Pavel</t>
    </r>
    <r>
      <rPr>
        <sz val="10"/>
        <color rgb="FF0A0A0A"/>
        <rFont val="Arial"/>
        <family val="2"/>
        <charset val="238"/>
      </rPr>
      <t>. Typo Poster. Traditional Medium of Communication in Epoch of Advanced Digital Technologies. 1. ed. Brno: Masarykova univerzita, 2020. 171 s. ISBN 978-80-210-9760-5. doi:10.5817/CZ.MUNI.M210-9761-2020.</t>
    </r>
  </si>
  <si>
    <t xml:space="preserve">2 KSpIP </t>
  </si>
  <si>
    <t xml:space="preserve">1 KPs </t>
  </si>
  <si>
    <t xml:space="preserve"> 1 KFJL </t>
  </si>
  <si>
    <t>1 KAJL</t>
  </si>
  <si>
    <t>1 KNJL</t>
  </si>
  <si>
    <t>6 KOV / 2 KSpIP / 1 KPs / 1 KFJL /1 KAJL /1 KNJL</t>
  </si>
  <si>
    <t xml:space="preserve"> 4 KPs </t>
  </si>
  <si>
    <t xml:space="preserve">3 KPd / 4 KPs </t>
  </si>
  <si>
    <r>
      <rPr>
        <u/>
        <sz val="10"/>
        <color rgb="FF0A0A0A"/>
        <rFont val="Arial"/>
        <family val="2"/>
        <charset val="238"/>
      </rPr>
      <t>LESŇÁK, Slavomír, Petr JEMELKA, Svatopluk NOVÁK, Radim ŠTĚRBA</t>
    </r>
    <r>
      <rPr>
        <sz val="10"/>
        <color rgb="FF0A0A0A"/>
        <rFont val="Arial"/>
        <family val="2"/>
        <charset val="238"/>
      </rPr>
      <t>, Viliam ZÁTHURECKÝ</t>
    </r>
    <r>
      <rPr>
        <u/>
        <sz val="10"/>
        <color rgb="FF0A0A0A"/>
        <rFont val="Arial"/>
        <family val="2"/>
        <charset val="238"/>
      </rPr>
      <t>, Michal ŠKERLE, Pavla PITNEROVÁ, Jan KRÁSA, Jan ŠŤÁVA, Karel ČERVENKA,</t>
    </r>
    <r>
      <rPr>
        <sz val="10"/>
        <color rgb="FF0A0A0A"/>
        <rFont val="Arial"/>
        <family val="2"/>
        <charset val="238"/>
      </rPr>
      <t xml:space="preserve"> Pavel SOMOGYI, </t>
    </r>
    <r>
      <rPr>
        <u/>
        <sz val="10"/>
        <color rgb="FF0A0A0A"/>
        <rFont val="Arial"/>
        <family val="2"/>
        <charset val="238"/>
      </rPr>
      <t>Klára LEŠKOVÁ, Adéla OTHOVÁ a Petra PROCHÁZKOVÁ</t>
    </r>
    <r>
      <rPr>
        <sz val="10"/>
        <color rgb="FF0A0A0A"/>
        <rFont val="Arial"/>
        <family val="2"/>
        <charset val="238"/>
      </rPr>
      <t>. </t>
    </r>
    <r>
      <rPr>
        <i/>
        <sz val="10"/>
        <color rgb="FF0A0A0A"/>
        <rFont val="Arial"/>
        <family val="2"/>
        <charset val="238"/>
      </rPr>
      <t>Rozvíjení personální, sociální a občanské kompetence učitelů, studentů a žáků</t>
    </r>
    <r>
      <rPr>
        <sz val="10"/>
        <color rgb="FF0A0A0A"/>
        <rFont val="Arial"/>
        <family val="2"/>
        <charset val="238"/>
      </rPr>
      <t>. 1. vyd. Brno: Masarykova univerzita, 2020. 123 s. ISBN 978-80-210-9612-7.</t>
    </r>
  </si>
  <si>
    <r>
      <rPr>
        <u/>
        <sz val="10"/>
        <color rgb="FF0A0A0A"/>
        <rFont val="Arial"/>
        <family val="2"/>
        <charset val="238"/>
      </rPr>
      <t>BYTEŠNÍKOVÁ, Ilona, Lenka DOLEŽALOVÁ, Ilona FIALOVÁ, Radka HORÁKOVÁ, Barbora CHLEBORADOVÁ, Veronika JÁNSKÁ, Petr KACHLÍK, Petr KOPEČNÝ, Michaela KRISTLOVÁ, Štěpánka LAUKOVÁ, Martina MALENOVÁ, Ivana MÁROVÁ, Jiří MARTINEC, Jarmila MÁTLOVÁ, Eva MATULOVÁ, Dagmar OPATŘILOVÁ, Kristýna PIPALOVÁ, Jarmila PIPEKOVÁ, Pavla PITNEROVÁ, Petra RÖDEROVÁ, Dita ŠIMÁČKOVÁ, Dagmar TRCHALÍKOVÁ, Mária VINDIŠOVÁ, Věra VOJTOVÁ a Dana ZÁMEČNÍKOVÁ</t>
    </r>
    <r>
      <rPr>
        <sz val="10"/>
        <color rgb="FF0A0A0A"/>
        <rFont val="Arial"/>
        <family val="2"/>
        <charset val="238"/>
      </rPr>
      <t>. Tady jsme! Kazuistické studie ve speciální pedagogice - speciální pedagog a jeho role. Brno: Masarykova univerzita, 2019. 250 s. ISBN 978-80-210-9562-5.</t>
    </r>
  </si>
  <si>
    <t>červeně zahraniční autoři</t>
  </si>
  <si>
    <t>5 IVŠV</t>
  </si>
  <si>
    <t>2 KPs</t>
  </si>
  <si>
    <t>1 KGe</t>
  </si>
  <si>
    <t>3 KPd / 4 KPs</t>
  </si>
  <si>
    <t>4 KPs</t>
  </si>
  <si>
    <r>
      <rPr>
        <u/>
        <sz val="9"/>
        <color theme="1"/>
        <rFont val="Arial"/>
        <family val="2"/>
        <charset val="238"/>
      </rPr>
      <t>Stehlíková Babyrádová, Hana</t>
    </r>
    <r>
      <rPr>
        <sz val="9"/>
        <color theme="1"/>
        <rFont val="Arial"/>
        <family val="2"/>
        <charset val="238"/>
      </rPr>
      <t>;</t>
    </r>
    <r>
      <rPr>
        <u/>
        <sz val="9"/>
        <color theme="1"/>
        <rFont val="Arial"/>
        <family val="2"/>
        <charset val="238"/>
      </rPr>
      <t>Mikulová, Tereza;Vichrová, Petra;Hájková, Lucie</t>
    </r>
    <r>
      <rPr>
        <sz val="9"/>
        <color theme="1"/>
        <rFont val="Arial"/>
        <family val="2"/>
        <charset val="238"/>
      </rPr>
      <t>;Blaire, Lorrie;</t>
    </r>
    <r>
      <rPr>
        <u/>
        <sz val="9"/>
        <color theme="1"/>
        <rFont val="Arial"/>
        <family val="2"/>
        <charset val="238"/>
      </rPr>
      <t>Drury Sojková</t>
    </r>
    <r>
      <rPr>
        <sz val="9"/>
        <color theme="1"/>
        <rFont val="Arial"/>
        <family val="2"/>
        <charset val="238"/>
      </rPr>
      <t>, Alena;Kenneth, Hay;Lemieux, Amélie;Parayre, Katherin;Sinner, Anita;</t>
    </r>
    <r>
      <rPr>
        <u/>
        <sz val="9"/>
        <color theme="1"/>
        <rFont val="Arial"/>
        <family val="2"/>
        <charset val="238"/>
      </rPr>
      <t>Slavík, Jan</t>
    </r>
    <r>
      <rPr>
        <sz val="9"/>
        <color theme="1"/>
        <rFont val="Arial"/>
        <family val="2"/>
        <charset val="238"/>
      </rPr>
      <t>;Wagner, Ernst</t>
    </r>
  </si>
  <si>
    <r>
      <rPr>
        <u/>
        <sz val="10"/>
        <color theme="1"/>
        <rFont val="Arial"/>
        <family val="2"/>
        <charset val="238"/>
      </rPr>
      <t>KRÁSA, Jan</t>
    </r>
    <r>
      <rPr>
        <sz val="10"/>
        <color theme="1"/>
        <rFont val="Arial"/>
        <family val="2"/>
        <charset val="238"/>
      </rPr>
      <t>, Lucie FERULÍKOVÁ a Lenka ČAPKOVÁ. Preference tematických a taxonomických vztahů u předškolních dětí. Československá psychologie. Praha: Academia, 2023, roč. 67, č. 2, s. 141-155. ISSN 0009-062X. doi:10.51561/cspsych.67.2.141.</t>
    </r>
  </si>
  <si>
    <t>Q1            Q1 - decil</t>
  </si>
  <si>
    <t>3 KPrimP</t>
  </si>
  <si>
    <t>3 KSpIP</t>
  </si>
  <si>
    <r>
      <rPr>
        <b/>
        <sz val="11"/>
        <color theme="1"/>
        <rFont val="Calibri"/>
        <family val="2"/>
        <charset val="238"/>
        <scheme val="minor"/>
      </rPr>
      <t>Pro rozpočet 2024:</t>
    </r>
    <r>
      <rPr>
        <sz val="11"/>
        <color theme="1"/>
        <rFont val="Calibri"/>
        <family val="2"/>
        <charset val="238"/>
        <scheme val="minor"/>
      </rPr>
      <t xml:space="preserve"> 2019-2023</t>
    </r>
  </si>
  <si>
    <r>
      <t xml:space="preserve">2023       </t>
    </r>
    <r>
      <rPr>
        <sz val="8"/>
        <color theme="1"/>
        <rFont val="Calibri"/>
        <family val="2"/>
        <charset val="238"/>
        <scheme val="minor"/>
      </rPr>
      <t>(2018-2022)</t>
    </r>
  </si>
  <si>
    <t>Zisk bodů dle pracovišť pro rozpočet PdF MU 2024</t>
  </si>
  <si>
    <t>hodnocení PdF (2019-2023)</t>
  </si>
  <si>
    <t>Bodové ohodnocení publikačních výsledků pracovišť pro tvorbu rozpočtu PdF MU na rok 2023 dle stavu v ISu k 23. 2. 2024</t>
  </si>
  <si>
    <t>Pro rozpočet každého roku byly jiné indikátory</t>
  </si>
  <si>
    <t>n</t>
  </si>
  <si>
    <t xml:space="preserve">J - 229 položek </t>
  </si>
  <si>
    <t xml:space="preserve">B - 79 položek </t>
  </si>
  <si>
    <r>
      <t xml:space="preserve">Dle požadavků na aktuálnější data pro tvorbu rozpočtu jsou podklady pro rozpočet 2024 počítány za </t>
    </r>
    <r>
      <rPr>
        <b/>
        <i/>
        <sz val="10"/>
        <color theme="1"/>
        <rFont val="Times New Roman"/>
        <family val="1"/>
        <charset val="238"/>
      </rPr>
      <t xml:space="preserve">publikace z let 2019-2023, </t>
    </r>
    <r>
      <rPr>
        <i/>
        <sz val="10"/>
        <color theme="1"/>
        <rFont val="Times New Roman"/>
        <family val="1"/>
        <charset val="238"/>
      </rPr>
      <t>tedy pětileté období (RMU pravděpodobně počítá jen s roky 2020-2022), vyplněné v IS MU a odvedené nebo plánované k odvodu do RIV. Nicméně publikace z r. 2023 (případně i z let 2022, 2021) nemusí být v době přípravy rozpočtu zakliknuté v IS MU pro odvod do RIV, některé čekají např. na zařazení v mezinár. databázích, nebo na publikování v režimu print (v režimu online first či early access se do RIV dle instrukcí z RMU nemají odvádět, nejsou zatím uznatelné). Termín pro uzavření výkazů publikací na pracovištích byl stanoven na 18. února 2024. Data byla z IS MU stažena dne 22. 2. (odborné články) a 23. 2. (odborné knihy a kapitoly v knihách).</t>
    </r>
  </si>
  <si>
    <t>Smernice_MU_c.3_2023_-_Pravidla_sestavovani_rozpoctu_pro_kalendarni_rok_2024__ucinna_od_1.1.2024</t>
  </si>
  <si>
    <t>Indikátory MU pro r. 2024 pro obory SSH</t>
  </si>
  <si>
    <t>Indikátory PdF MU pro r. 2024</t>
  </si>
  <si>
    <r>
      <t>Citace</t>
    </r>
    <r>
      <rPr>
        <sz val="10"/>
        <color theme="1"/>
        <rFont val="Times New Roman"/>
        <family val="1"/>
        <charset val="238"/>
      </rPr>
      <t xml:space="preserve"> - počet primárních citací ve WoS i Scopus publikací evidovaných v uvedených databázích po vyloučení autocitací. Při evidenci té samé citace v obou databázích se započítává pouze jednou.</t>
    </r>
    <r>
      <rPr>
        <b/>
        <sz val="10"/>
        <color theme="1"/>
        <rFont val="Times New Roman"/>
        <family val="1"/>
        <charset val="238"/>
      </rPr>
      <t xml:space="preserve"> </t>
    </r>
  </si>
  <si>
    <t>Body: 1 citace = 5 / maximum dosažitelných bodů 30</t>
  </si>
  <si>
    <r>
      <t>Hodnocení v Modulu 1</t>
    </r>
    <r>
      <rPr>
        <sz val="10"/>
        <color theme="1"/>
        <rFont val="Times New Roman"/>
        <family val="1"/>
        <charset val="238"/>
      </rPr>
      <t xml:space="preserve"> – výsledky, které v Modulu 1 v hodnoceních h19, h20, h21 a h22 získaly známku 1, 2, 3.</t>
    </r>
  </si>
  <si>
    <t>Bodové ohodnocení výsledků pro tvorbu rozpočtu PdF MU na rok 2024</t>
  </si>
  <si>
    <t>Tato varianta vychází z loňského modelu, dle nějž se v r. 2023 rozdělovala výkonová složka mezi pracoviště PdF.</t>
  </si>
  <si>
    <t xml:space="preserve">Za 1 citaci v mezinár. databázi lze získat 5 bodů, maximum bodů dosažených za citace je 30. </t>
  </si>
  <si>
    <t>Toto opatření bylo zavedeno, aby publikace hojně citované (citace každým rokem narůstají) neměly neúměrně navýšený</t>
  </si>
  <si>
    <t>celkový počet bodů (např. při počtu 35 nebo 70 citací u článků z oboru biologie a geografie).</t>
  </si>
  <si>
    <r>
      <rPr>
        <b/>
        <sz val="11"/>
        <color theme="1"/>
        <rFont val="Calibri"/>
        <family val="2"/>
        <charset val="238"/>
        <scheme val="minor"/>
      </rPr>
      <t>Jedinou změnou</t>
    </r>
    <r>
      <rPr>
        <sz val="11"/>
        <color theme="1"/>
        <rFont val="Calibri"/>
        <family val="2"/>
        <charset val="238"/>
        <scheme val="minor"/>
      </rPr>
      <t xml:space="preserve"> oproti loňskému roku je stanovení maxima navýšených bodů za citace publikací (J, B a C), a to 30 bodů.</t>
    </r>
  </si>
  <si>
    <t>J: výsledky odeslané, resp. připravené k odeslání z PdF MU do RIV z IS MU  (zatržen odvod do RIV) za roky 2019-2023</t>
  </si>
  <si>
    <t xml:space="preserve"> s organizační jednotkou PdF nebo jejím podílem,  s vykázaným kódem UT WoS  či EID (Scopus) </t>
  </si>
  <si>
    <t xml:space="preserve"> v rozsahu D1, Q1, Q2, Q3, Q4 a evidencí v AHCI ve WoS. </t>
  </si>
  <si>
    <t>Nepočítají se výsledky, u kterých autor nevyplnil afiliaci na MU, nebo má afiliaci na jinou instituci než MU.</t>
  </si>
  <si>
    <t>B, C: výsledky odeslané, resp. připravené k odeslání z PdF MU do RIV z IS MU v r. 2019-2023</t>
  </si>
  <si>
    <t xml:space="preserve">s organizační jednotkou PdF nebo jejím podílem, bodově odstupňované dle nakladatelství evidovaných </t>
  </si>
  <si>
    <t xml:space="preserve">Body navíc při evidenci ve WoS či Scopus. </t>
  </si>
  <si>
    <t xml:space="preserve">na pozitivním seznamu RMU - 1. a 2. level - nebo v ostatních běžných nakladatelstvích, nebo v Munipress. </t>
  </si>
  <si>
    <t xml:space="preserve"> Arts and Humanitites Citation Index (od roku 1977) – pro obory z oblasti umění a humanitních věd</t>
  </si>
  <si>
    <t xml:space="preserve">Emerging Sources Citation Index je citační index (od roku 2015) - Index zahrnuje recenzované </t>
  </si>
  <si>
    <t xml:space="preserve"> publikace regionálního významu a v nově vznikajících vědeckých oborech</t>
  </si>
  <si>
    <t>2/ Za zahraničního spoluautora je považována osoba s afiliací mimo ČR a Slovensko.</t>
  </si>
  <si>
    <t>3/ Kvartil časopisu se vztahuje k roku vydání publikace (článek vydaný v r. 2020 = kvartil roku 2020)</t>
  </si>
  <si>
    <t>Je-li výsledek evidován v obou databázích, vybere se vyšší (lepší) kvartil.</t>
  </si>
  <si>
    <t>4/ Počet primárních citací ve WoS i Scopus na publikace evidované v uvedených databázích po vyloučení autocitací.</t>
  </si>
  <si>
    <t>1 citace = 5 bodů / max. počet bodů = 30</t>
  </si>
  <si>
    <t>za spoluautorství zahraničního odborníka,</t>
  </si>
  <si>
    <t>za známku 1-3 v hodnocení dle Modulu 1 v h18, h19, h20, h21.</t>
  </si>
  <si>
    <t>Celková bodová hodnota výsledku (event. upravená dle předchozího bodu) se rozdělí mezi participující pracoviště PdF MU</t>
  </si>
  <si>
    <t xml:space="preserve"> podle počtu spoluautorů - domácích tvůrců (tvůrci mimo PdF MU nejsou pro tento účel vzati v úvahu).</t>
  </si>
  <si>
    <t xml:space="preserve">Je-li v IS MU zaznamenán % podíl jiného hospodářského střediska MU, je z celkového bodové hodnoty </t>
  </si>
  <si>
    <t>vypočtena odpovídající část bodů pro PdF MU.</t>
  </si>
  <si>
    <t>Přínosy z projektů GA ČR, TA ČR řešených na PdF MU ve sledovaném období 2019-2023</t>
  </si>
  <si>
    <t>2019-2023 a jež jsou rozděleny mezi pracoviště, která dané projekty získala.</t>
  </si>
  <si>
    <t>Seznam vydavatelů pro výčet výkonových indikátorů v roce 2023-2025</t>
  </si>
  <si>
    <t xml:space="preserve">Logos  </t>
  </si>
  <si>
    <r>
      <rPr>
        <u/>
        <sz val="10"/>
        <color rgb="FF0A0A0A"/>
        <rFont val="Arial"/>
        <family val="2"/>
        <charset val="238"/>
      </rPr>
      <t>JANÍK, Tomáš, Lenka ĎULÍKOVÁ, Petra DVOŘÁČKOVÁ</t>
    </r>
    <r>
      <rPr>
        <sz val="10"/>
        <color rgb="FF0A0A0A"/>
        <rFont val="Arial"/>
        <family val="2"/>
        <charset val="238"/>
      </rPr>
      <t xml:space="preserve">, </t>
    </r>
    <r>
      <rPr>
        <u/>
        <sz val="10"/>
        <color rgb="FF0A0A0A"/>
        <rFont val="Arial"/>
        <family val="2"/>
        <charset val="238"/>
      </rPr>
      <t>Tereza DVOŘÁKOVÁ</t>
    </r>
    <r>
      <rPr>
        <sz val="10"/>
        <color rgb="FF0A0A0A"/>
        <rFont val="Arial"/>
        <family val="2"/>
        <charset val="238"/>
      </rPr>
      <t xml:space="preserve">, </t>
    </r>
    <r>
      <rPr>
        <u/>
        <sz val="10"/>
        <color rgb="FF0A0A0A"/>
        <rFont val="Arial"/>
        <family val="2"/>
        <charset val="238"/>
      </rPr>
      <t>Jan EGERLE, Jiří HAVEL, Alžběta JURASOVÁ, Ivana JŮZOVÁ, Petra RYŠKOVÁ a Teresa VICIANOVÁ</t>
    </r>
    <r>
      <rPr>
        <sz val="10"/>
        <color rgb="FF0A0A0A"/>
        <rFont val="Arial"/>
        <family val="2"/>
        <charset val="238"/>
      </rPr>
      <t>. Vztahová dimenze interprofesní spolupráce ve škole: případové studie. Brno: Masarykova univerzita, 2023. 124 s. Pedagogický výzkum v teorii a praxi, sv. 51. ISBN 978-80-280-0506-1.</t>
    </r>
  </si>
  <si>
    <t>3 IVŠV / 1 KSoP / 3 KPrimP / 3 KSpIP</t>
  </si>
  <si>
    <r>
      <t xml:space="preserve">GÖTTLICHER, Wilfried. Politische Zäsur und Wandel des Bildungssystems. Grundsätzliche Überlegungen. In Göttlicher W.; Janík T. Politische Zäsur und Wandel des Bildungssystems. Drei Dekaden nach dem Fall des Eisernen Vorhangs - Bilanzen und Perspektiven. 1. vyd. </t>
    </r>
    <r>
      <rPr>
        <sz val="10"/>
        <color rgb="FF0070C0"/>
        <rFont val="Arial"/>
        <family val="2"/>
        <charset val="238"/>
      </rPr>
      <t>Vídeň: LIT</t>
    </r>
    <r>
      <rPr>
        <sz val="10"/>
        <color theme="1"/>
        <rFont val="Arial"/>
        <family val="2"/>
        <charset val="238"/>
      </rPr>
      <t>, 2023. s. 13-23. Pädagogik in Forschung – Theorie – Geschichte. ISBN 978-3-643-91656-3.</t>
    </r>
  </si>
  <si>
    <r>
      <rPr>
        <sz val="10"/>
        <color rgb="FFFF0000"/>
        <rFont val="Arial"/>
        <family val="2"/>
        <charset val="238"/>
      </rPr>
      <t>BECKS, Christine</t>
    </r>
    <r>
      <rPr>
        <sz val="10"/>
        <color theme="1"/>
        <rFont val="Arial"/>
        <family val="2"/>
        <charset val="238"/>
      </rPr>
      <t xml:space="preserve">, </t>
    </r>
    <r>
      <rPr>
        <u/>
        <sz val="10"/>
        <color theme="1"/>
        <rFont val="Arial"/>
        <family val="2"/>
        <charset val="238"/>
      </rPr>
      <t>Wilfried GÖTTLICHER</t>
    </r>
    <r>
      <rPr>
        <sz val="10"/>
        <color theme="1"/>
        <rFont val="Arial"/>
        <family val="2"/>
        <charset val="238"/>
      </rPr>
      <t xml:space="preserve"> a </t>
    </r>
    <r>
      <rPr>
        <sz val="10"/>
        <color rgb="FFFF0000"/>
        <rFont val="Arial"/>
        <family val="2"/>
        <charset val="238"/>
      </rPr>
      <t>Saskia EHRHARDT</t>
    </r>
    <r>
      <rPr>
        <sz val="10"/>
        <color theme="1"/>
        <rFont val="Arial"/>
        <family val="2"/>
        <charset val="238"/>
      </rPr>
      <t>. Schule in den ersten drei Dekaden nach dem Fall des Eisernen Vorhangs. Bilanzen und Perspektiven. In Göttlicher W.; Janík T. Politische Zäsur und Wandel des Bildungssystems. Drei Dekaden nach dem Fall des Eisernen Vorhangs – Bilanzen und Perspektiven. 1. vyd.</t>
    </r>
    <r>
      <rPr>
        <sz val="10"/>
        <color rgb="FF0070C0"/>
        <rFont val="Arial"/>
        <family val="2"/>
        <charset val="238"/>
      </rPr>
      <t xml:space="preserve"> Vídeň: LIT</t>
    </r>
    <r>
      <rPr>
        <sz val="10"/>
        <color theme="1"/>
        <rFont val="Arial"/>
        <family val="2"/>
        <charset val="238"/>
      </rPr>
      <t>, 2023. s. 251-268. Pädagogik in Forschung – Theorie – Geschichte. ISBN 978-3-643-91656-3.</t>
    </r>
  </si>
  <si>
    <t>C - 119</t>
  </si>
  <si>
    <t>Publikace typu C odeslané za PdF MU do RIV, resp. připravené k odeslání do RIV, vydané v l. 2019-2023</t>
  </si>
  <si>
    <t>Suma 19-23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</si>
</sst>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0"/>
  </numFmts>
  <fonts count="79"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sz val="10"/>
      <color rgb="FF0A0A0A"/>
      <name val="Arial"/>
      <family val="2"/>
      <charset val="238"/>
    </font>
    <font>
      <u/>
      <sz val="10"/>
      <color rgb="FF0A0A0A"/>
      <name val="Arial"/>
      <family val="2"/>
      <charset val="238"/>
    </font>
    <font>
      <i/>
      <sz val="10"/>
      <color rgb="FF0A0A0A"/>
      <name val="Arial"/>
      <family val="2"/>
      <charset val="238"/>
    </font>
    <font>
      <sz val="10"/>
      <color rgb="FFFF0000"/>
      <name val="Arial"/>
      <family val="2"/>
      <charset val="238"/>
    </font>
    <font>
      <sz val="10"/>
      <color rgb="FF0070C0"/>
      <name val="Arial"/>
      <family val="2"/>
      <charset val="238"/>
    </font>
    <font>
      <i/>
      <sz val="11"/>
      <name val="Calibri"/>
      <family val="2"/>
      <charset val="238"/>
      <scheme val="minor"/>
    </font>
    <font>
      <sz val="11"/>
      <color rgb="FF000000"/>
      <name val="Calibri"/>
      <family val="2"/>
      <charset val="238"/>
    </font>
    <font>
      <b/>
      <sz val="15"/>
      <color theme="1"/>
      <name val="Calibri"/>
      <family val="2"/>
      <charset val="238"/>
      <scheme val="minor"/>
    </font>
    <font>
      <b/>
      <u/>
      <sz val="11"/>
      <color theme="1"/>
      <name val="Calibri"/>
      <family val="2"/>
      <charset val="238"/>
      <scheme val="minor"/>
    </font>
    <font>
      <vertAlign val="superscript"/>
      <sz val="11"/>
      <color theme="1"/>
      <name val="Calibri"/>
      <family val="2"/>
      <charset val="238"/>
      <scheme val="minor"/>
    </font>
    <font>
      <sz val="8"/>
      <color theme="1"/>
      <name val="Calibri"/>
      <family val="2"/>
      <charset val="238"/>
      <scheme val="minor"/>
    </font>
    <font>
      <vertAlign val="superscript"/>
      <sz val="9"/>
      <color theme="1"/>
      <name val="Calibri"/>
      <family val="2"/>
      <charset val="238"/>
      <scheme val="minor"/>
    </font>
    <font>
      <vertAlign val="subscript"/>
      <sz val="11"/>
      <color theme="1"/>
      <name val="Calibri"/>
      <family val="2"/>
      <charset val="238"/>
      <scheme val="minor"/>
    </font>
    <font>
      <i/>
      <sz val="10"/>
      <color theme="1"/>
      <name val="Calibri"/>
      <family val="2"/>
      <charset val="238"/>
      <scheme val="minor"/>
    </font>
    <font>
      <sz val="10"/>
      <color theme="1"/>
      <name val="Calibri"/>
      <family val="2"/>
      <charset val="238"/>
      <scheme val="minor"/>
    </font>
    <font>
      <i/>
      <sz val="11"/>
      <color rgb="FF0070C0"/>
      <name val="Calibri"/>
      <family val="2"/>
      <charset val="238"/>
      <scheme val="minor"/>
    </font>
    <font>
      <sz val="11"/>
      <color theme="5"/>
      <name val="Calibri"/>
      <family val="2"/>
      <charset val="238"/>
      <scheme val="minor"/>
    </font>
    <font>
      <sz val="10"/>
      <color theme="5"/>
      <name val="Arial"/>
      <family val="2"/>
      <charset val="238"/>
    </font>
    <font>
      <sz val="11"/>
      <color rgb="FF0070C0"/>
      <name val="Calibri"/>
      <family val="2"/>
      <charset val="238"/>
      <scheme val="minor"/>
    </font>
    <font>
      <sz val="12"/>
      <color theme="1"/>
      <name val="Calibri"/>
      <family val="2"/>
      <charset val="238"/>
      <scheme val="minor"/>
    </font>
    <font>
      <sz val="11"/>
      <color theme="1"/>
      <name val="Calibri"/>
      <family val="2"/>
      <scheme val="minor"/>
    </font>
    <font>
      <vertAlign val="superscript"/>
      <sz val="8"/>
      <color theme="1"/>
      <name val="Calibri"/>
      <family val="2"/>
      <charset val="238"/>
      <scheme val="minor"/>
    </font>
    <font>
      <sz val="10"/>
      <name val="Arial"/>
      <family val="2"/>
      <charset val="238"/>
    </font>
    <font>
      <i/>
      <sz val="11"/>
      <color theme="1"/>
      <name val="Calibri"/>
      <family val="2"/>
      <charset val="238"/>
      <scheme val="minor"/>
    </font>
    <font>
      <b/>
      <sz val="9"/>
      <color theme="1"/>
      <name val="Calibri"/>
      <family val="2"/>
      <charset val="238"/>
      <scheme val="minor"/>
    </font>
    <font>
      <sz val="9"/>
      <color rgb="FF000000"/>
      <name val="Arial"/>
      <family val="2"/>
      <charset val="238"/>
    </font>
    <font>
      <sz val="9"/>
      <name val="Arial"/>
      <family val="2"/>
      <charset val="238"/>
    </font>
    <font>
      <b/>
      <sz val="9"/>
      <color rgb="FF000000"/>
      <name val="Arial"/>
      <family val="2"/>
      <charset val="238"/>
    </font>
    <font>
      <u/>
      <sz val="9"/>
      <name val="Arial"/>
      <family val="2"/>
      <charset val="238"/>
    </font>
    <font>
      <b/>
      <sz val="10"/>
      <name val="Arial"/>
      <family val="2"/>
      <charset val="238"/>
    </font>
    <font>
      <b/>
      <sz val="11"/>
      <color rgb="FF000000"/>
      <name val="Calibri"/>
      <family val="2"/>
      <charset val="238"/>
    </font>
    <font>
      <b/>
      <sz val="14"/>
      <color theme="1"/>
      <name val="Times New Roman"/>
      <family val="1"/>
      <charset val="238"/>
    </font>
    <font>
      <i/>
      <sz val="10"/>
      <color theme="1"/>
      <name val="Times New Roman"/>
      <family val="1"/>
      <charset val="238"/>
    </font>
    <font>
      <u/>
      <sz val="11"/>
      <color theme="10"/>
      <name val="Calibri"/>
      <family val="2"/>
      <charset val="238"/>
      <scheme val="minor"/>
    </font>
    <font>
      <b/>
      <sz val="12"/>
      <color theme="1"/>
      <name val="Times New Roman"/>
      <family val="1"/>
      <charset val="238"/>
    </font>
    <font>
      <sz val="8"/>
      <color theme="1"/>
      <name val="Arial"/>
      <family val="2"/>
      <charset val="238"/>
    </font>
    <font>
      <sz val="10"/>
      <color theme="1"/>
      <name val="Times New Roman"/>
      <family val="1"/>
      <charset val="238"/>
    </font>
    <font>
      <b/>
      <sz val="10"/>
      <color theme="1"/>
      <name val="Times New Roman"/>
      <family val="1"/>
      <charset val="238"/>
    </font>
    <font>
      <sz val="8"/>
      <color theme="1"/>
      <name val="Times New Roman"/>
      <family val="1"/>
      <charset val="238"/>
    </font>
    <font>
      <sz val="10"/>
      <color rgb="FF0070C0"/>
      <name val="Times New Roman"/>
      <family val="1"/>
      <charset val="238"/>
    </font>
    <font>
      <u/>
      <sz val="8"/>
      <color theme="10"/>
      <name val="Calibri"/>
      <family val="2"/>
      <charset val="238"/>
      <scheme val="minor"/>
    </font>
    <font>
      <sz val="11"/>
      <color theme="1"/>
      <name val="Calibri"/>
      <family val="2"/>
      <charset val="238"/>
      <scheme val="minor"/>
    </font>
    <font>
      <b/>
      <sz val="12"/>
      <color theme="1"/>
      <name val="Calibri"/>
      <family val="2"/>
      <charset val="238"/>
      <scheme val="minor"/>
    </font>
    <font>
      <sz val="10"/>
      <color rgb="FF0A0A0A"/>
      <name val="Open Sans"/>
      <family val="2"/>
      <charset val="238"/>
    </font>
    <font>
      <i/>
      <sz val="10"/>
      <color rgb="FF0A0A0A"/>
      <name val="Open Sans"/>
      <family val="2"/>
      <charset val="238"/>
    </font>
    <font>
      <sz val="10"/>
      <color indexed="8"/>
      <name val="Arial"/>
      <family val="2"/>
      <charset val="238"/>
    </font>
    <font>
      <u/>
      <sz val="11"/>
      <color theme="1"/>
      <name val="Calibri"/>
      <family val="2"/>
      <charset val="238"/>
      <scheme val="minor"/>
    </font>
    <font>
      <sz val="9"/>
      <color theme="1"/>
      <name val="Arial"/>
      <family val="2"/>
      <charset val="238"/>
    </font>
    <font>
      <u/>
      <sz val="9"/>
      <color theme="1"/>
      <name val="Arial"/>
      <family val="2"/>
      <charset val="238"/>
    </font>
    <font>
      <sz val="10"/>
      <color theme="4"/>
      <name val="Arial"/>
      <family val="2"/>
      <charset val="238"/>
    </font>
    <font>
      <u/>
      <sz val="10"/>
      <name val="Arial"/>
      <family val="2"/>
      <charset val="238"/>
    </font>
    <font>
      <b/>
      <sz val="12"/>
      <name val="Calibri"/>
      <family val="2"/>
      <charset val="238"/>
    </font>
    <font>
      <sz val="11"/>
      <color theme="4" tint="-0.249977111117893"/>
      <name val="Calibri"/>
      <family val="2"/>
      <charset val="238"/>
      <scheme val="minor"/>
    </font>
    <font>
      <b/>
      <sz val="14"/>
      <color rgb="FFFF0000"/>
      <name val="Times New Roman"/>
      <family val="1"/>
      <charset val="238"/>
    </font>
    <font>
      <i/>
      <sz val="10"/>
      <color rgb="FF000000"/>
      <name val="Times New Roman"/>
      <family val="1"/>
      <charset val="238"/>
    </font>
    <font>
      <b/>
      <i/>
      <sz val="10"/>
      <color theme="1"/>
      <name val="Times New Roman"/>
      <family val="1"/>
      <charset val="238"/>
    </font>
    <font>
      <sz val="11"/>
      <color rgb="FF7030A0"/>
      <name val="Calibri"/>
      <family val="2"/>
      <charset val="238"/>
      <scheme val="minor"/>
    </font>
    <font>
      <sz val="10"/>
      <color theme="4" tint="-0.249977111117893"/>
      <name val="Arial"/>
      <family val="2"/>
      <charset val="238"/>
    </font>
    <font>
      <sz val="10"/>
      <color rgb="FF0070C0"/>
      <name val="Open Sans"/>
      <family val="2"/>
      <charset val="238"/>
    </font>
    <font>
      <sz val="10"/>
      <color theme="5" tint="-0.249977111117893"/>
      <name val="Open Sans"/>
      <family val="2"/>
      <charset val="238"/>
    </font>
    <font>
      <sz val="10"/>
      <name val="Calibri"/>
      <family val="2"/>
      <charset val="238"/>
      <scheme val="minor"/>
    </font>
    <font>
      <sz val="9"/>
      <name val="Calibri"/>
      <family val="2"/>
      <charset val="238"/>
      <scheme val="minor"/>
    </font>
    <font>
      <sz val="9"/>
      <color theme="1"/>
      <name val="Calibri"/>
      <family val="2"/>
      <charset val="238"/>
      <scheme val="minor"/>
    </font>
    <font>
      <b/>
      <sz val="9"/>
      <name val="Calibri"/>
      <family val="2"/>
      <charset val="238"/>
      <scheme val="minor"/>
    </font>
    <font>
      <sz val="10"/>
      <name val="Times New Roman"/>
      <family val="1"/>
      <charset val="238"/>
    </font>
    <font>
      <sz val="10"/>
      <color theme="1"/>
      <name val="Arial"/>
      <family val="2"/>
      <charset val="238"/>
    </font>
    <font>
      <sz val="10"/>
      <color rgb="FF0A0A0A"/>
      <name val="Open Sans"/>
      <family val="2"/>
    </font>
    <font>
      <i/>
      <sz val="10"/>
      <color rgb="FF0A0A0A"/>
      <name val="Open Sans"/>
      <family val="2"/>
    </font>
    <font>
      <i/>
      <sz val="10"/>
      <color theme="1"/>
      <name val="Arial"/>
      <family val="2"/>
      <charset val="238"/>
    </font>
    <font>
      <u/>
      <sz val="10"/>
      <color theme="1"/>
      <name val="Arial"/>
      <family val="2"/>
      <charset val="238"/>
    </font>
    <font>
      <sz val="10"/>
      <color rgb="FF333333"/>
      <name val="Arial"/>
      <family val="2"/>
      <charset val="238"/>
    </font>
    <font>
      <u/>
      <sz val="10"/>
      <color rgb="FF333333"/>
      <name val="Arial"/>
      <family val="2"/>
      <charset val="238"/>
    </font>
    <font>
      <sz val="11"/>
      <name val="Calibri"/>
      <family val="2"/>
      <charset val="238"/>
    </font>
  </fonts>
  <fills count="23">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indexed="42"/>
        <bgColor indexed="64"/>
      </patternFill>
    </fill>
    <fill>
      <patternFill patternType="solid">
        <fgColor rgb="FFFEF2E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CCFFCC"/>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0F3FA"/>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C000"/>
        <bgColor indexed="64"/>
      </patternFill>
    </fill>
    <fill>
      <patternFill patternType="solid">
        <fgColor theme="6" tint="0.79998168889431442"/>
        <bgColor indexed="64"/>
      </patternFill>
    </fill>
  </fills>
  <borders count="17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style="medium">
        <color indexed="64"/>
      </left>
      <right style="medium">
        <color indexed="64"/>
      </right>
      <top style="thin">
        <color indexed="64"/>
      </top>
      <bottom style="medium">
        <color indexed="64"/>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right style="thin">
        <color indexed="64"/>
      </right>
      <top style="thin">
        <color rgb="FF000000"/>
      </top>
      <bottom style="thin">
        <color rgb="FF000000"/>
      </bottom>
      <diagonal/>
    </border>
    <border>
      <left/>
      <right/>
      <top/>
      <bottom style="thin">
        <color rgb="FF000000"/>
      </bottom>
      <diagonal/>
    </border>
    <border>
      <left style="thin">
        <color rgb="FF000000"/>
      </left>
      <right style="thick">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ck">
        <color rgb="FF000000"/>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ck">
        <color rgb="FF000000"/>
      </left>
      <right style="thin">
        <color rgb="FF000000"/>
      </right>
      <top/>
      <bottom style="thin">
        <color rgb="FF000000"/>
      </bottom>
      <diagonal/>
    </border>
    <border>
      <left/>
      <right style="thick">
        <color rgb="FF000000"/>
      </right>
      <top/>
      <bottom style="thin">
        <color rgb="FF000000"/>
      </bottom>
      <diagonal/>
    </border>
    <border>
      <left/>
      <right style="thin">
        <color indexed="64"/>
      </right>
      <top/>
      <bottom/>
      <diagonal/>
    </border>
    <border>
      <left style="thick">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ck">
        <color rgb="FF000000"/>
      </right>
      <top/>
      <bottom/>
      <diagonal/>
    </border>
    <border>
      <left/>
      <right style="thin">
        <color rgb="FF000000"/>
      </right>
      <top/>
      <bottom/>
      <diagonal/>
    </border>
    <border>
      <left style="thick">
        <color rgb="FF000000"/>
      </left>
      <right style="thin">
        <color indexed="64"/>
      </right>
      <top style="thin">
        <color rgb="FF000000"/>
      </top>
      <bottom style="thin">
        <color indexed="64"/>
      </bottom>
      <diagonal/>
    </border>
    <border>
      <left/>
      <right style="thin">
        <color indexed="64"/>
      </right>
      <top/>
      <bottom style="thin">
        <color rgb="FF000000"/>
      </bottom>
      <diagonal/>
    </border>
    <border>
      <left/>
      <right style="thin">
        <color indexed="64"/>
      </right>
      <top style="thin">
        <color rgb="FF000000"/>
      </top>
      <bottom/>
      <diagonal/>
    </border>
    <border>
      <left/>
      <right/>
      <top style="thin">
        <color rgb="FF000000"/>
      </top>
      <bottom/>
      <diagonal/>
    </border>
    <border>
      <left style="thick">
        <color rgb="FF000000"/>
      </left>
      <right style="thin">
        <color indexed="64"/>
      </right>
      <top style="thin">
        <color rgb="FF000000"/>
      </top>
      <bottom style="thin">
        <color rgb="FF000000"/>
      </bottom>
      <diagonal/>
    </border>
    <border>
      <left style="thick">
        <color rgb="FF000000"/>
      </left>
      <right style="thin">
        <color rgb="FF000000"/>
      </right>
      <top/>
      <bottom style="thin">
        <color indexed="64"/>
      </bottom>
      <diagonal/>
    </border>
    <border>
      <left/>
      <right style="thin">
        <color rgb="FF000000"/>
      </right>
      <top/>
      <bottom style="thin">
        <color indexed="64"/>
      </bottom>
      <diagonal/>
    </border>
    <border>
      <left style="thin">
        <color indexed="64"/>
      </left>
      <right style="thick">
        <color rgb="FF000000"/>
      </right>
      <top style="thin">
        <color indexed="64"/>
      </top>
      <bottom style="thin">
        <color indexed="64"/>
      </bottom>
      <diagonal/>
    </border>
    <border>
      <left/>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medium">
        <color indexed="64"/>
      </right>
      <top/>
      <bottom style="thin">
        <color indexed="64"/>
      </bottom>
      <diagonal/>
    </border>
    <border>
      <left style="thick">
        <color auto="1"/>
      </left>
      <right style="medium">
        <color auto="1"/>
      </right>
      <top style="thick">
        <color auto="1"/>
      </top>
      <bottom style="medium">
        <color indexed="64"/>
      </bottom>
      <diagonal/>
    </border>
    <border>
      <left/>
      <right style="thin">
        <color auto="1"/>
      </right>
      <top style="thick">
        <color auto="1"/>
      </top>
      <bottom style="medium">
        <color indexed="64"/>
      </bottom>
      <diagonal/>
    </border>
    <border>
      <left style="thin">
        <color auto="1"/>
      </left>
      <right style="thin">
        <color auto="1"/>
      </right>
      <top style="thick">
        <color auto="1"/>
      </top>
      <bottom style="medium">
        <color indexed="64"/>
      </bottom>
      <diagonal/>
    </border>
    <border>
      <left style="thin">
        <color auto="1"/>
      </left>
      <right style="thick">
        <color auto="1"/>
      </right>
      <top style="thick">
        <color auto="1"/>
      </top>
      <bottom style="medium">
        <color indexed="64"/>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style="thick">
        <color auto="1"/>
      </left>
      <right/>
      <top style="thin">
        <color auto="1"/>
      </top>
      <bottom style="medium">
        <color indexed="64"/>
      </bottom>
      <diagonal/>
    </border>
    <border>
      <left style="thick">
        <color auto="1"/>
      </left>
      <right/>
      <top/>
      <bottom style="thick">
        <color auto="1"/>
      </bottom>
      <diagonal/>
    </border>
    <border>
      <left style="medium">
        <color indexed="64"/>
      </left>
      <right style="thin">
        <color indexed="64"/>
      </right>
      <top/>
      <bottom style="thick">
        <color auto="1"/>
      </bottom>
      <diagonal/>
    </border>
    <border>
      <left style="thin">
        <color auto="1"/>
      </left>
      <right style="thin">
        <color auto="1"/>
      </right>
      <top/>
      <bottom style="thick">
        <color auto="1"/>
      </bottom>
      <diagonal/>
    </border>
    <border>
      <left style="thin">
        <color indexed="64"/>
      </left>
      <right style="medium">
        <color indexed="64"/>
      </right>
      <top/>
      <bottom style="thick">
        <color auto="1"/>
      </bottom>
      <diagonal/>
    </border>
    <border>
      <left/>
      <right style="thick">
        <color auto="1"/>
      </right>
      <top/>
      <bottom style="thick">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000000"/>
      </left>
      <right style="thick">
        <color rgb="FF000000"/>
      </right>
      <top/>
      <bottom style="thin">
        <color rgb="FF000000"/>
      </bottom>
      <diagonal/>
    </border>
    <border>
      <left/>
      <right/>
      <top style="thin">
        <color rgb="FF000000"/>
      </top>
      <bottom style="medium">
        <color indexed="64"/>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ck">
        <color rgb="FF000000"/>
      </right>
      <top/>
      <bottom style="thin">
        <color indexed="64"/>
      </bottom>
      <diagonal/>
    </border>
    <border>
      <left/>
      <right style="thin">
        <color rgb="FF000000"/>
      </right>
      <top/>
      <bottom style="thin">
        <color rgb="FF000000"/>
      </bottom>
      <diagonal/>
    </border>
    <border>
      <left style="thin">
        <color rgb="FF000000"/>
      </left>
      <right/>
      <top style="thin">
        <color rgb="FF000000"/>
      </top>
      <bottom style="medium">
        <color indexed="64"/>
      </bottom>
      <diagonal/>
    </border>
    <border>
      <left style="thick">
        <color rgb="FF000000"/>
      </left>
      <right style="thin">
        <color indexed="64"/>
      </right>
      <top style="thin">
        <color rgb="FF000000"/>
      </top>
      <bottom style="medium">
        <color indexed="64"/>
      </bottom>
      <diagonal/>
    </border>
    <border>
      <left/>
      <right/>
      <top style="thin">
        <color indexed="64"/>
      </top>
      <bottom/>
      <diagonal/>
    </border>
    <border>
      <left style="thin">
        <color auto="1"/>
      </left>
      <right style="thick">
        <color auto="1"/>
      </right>
      <top style="thin">
        <color auto="1"/>
      </top>
      <bottom style="thin">
        <color auto="1"/>
      </bottom>
      <diagonal/>
    </border>
    <border>
      <left style="thin">
        <color auto="1"/>
      </left>
      <right style="thick">
        <color auto="1"/>
      </right>
      <top/>
      <bottom style="thin">
        <color auto="1"/>
      </bottom>
      <diagonal/>
    </border>
    <border>
      <left style="thin">
        <color auto="1"/>
      </left>
      <right style="thick">
        <color auto="1"/>
      </right>
      <top/>
      <bottom style="thick">
        <color auto="1"/>
      </bottom>
      <diagonal/>
    </border>
    <border>
      <left style="thin">
        <color auto="1"/>
      </left>
      <right style="thick">
        <color auto="1"/>
      </right>
      <top style="thin">
        <color auto="1"/>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top style="medium">
        <color indexed="64"/>
      </top>
      <bottom/>
      <diagonal/>
    </border>
    <border>
      <left style="thin">
        <color indexed="64"/>
      </left>
      <right style="thick">
        <color rgb="FF000000"/>
      </right>
      <top style="medium">
        <color indexed="64"/>
      </top>
      <bottom/>
      <diagonal/>
    </border>
    <border>
      <left/>
      <right/>
      <top style="thick">
        <color rgb="FF000000"/>
      </top>
      <bottom/>
      <diagonal/>
    </border>
    <border>
      <left/>
      <right style="thick">
        <color rgb="FF000000"/>
      </right>
      <top style="thick">
        <color rgb="FF000000"/>
      </top>
      <bottom/>
      <diagonal/>
    </border>
    <border>
      <left style="thick">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top/>
      <bottom style="thin">
        <color rgb="FF000000"/>
      </bottom>
      <diagonal/>
    </border>
    <border>
      <left style="thin">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auto="1"/>
      </right>
      <top/>
      <bottom style="thick">
        <color auto="1"/>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auto="1"/>
      </right>
      <top style="medium">
        <color indexed="64"/>
      </top>
      <bottom style="thick">
        <color auto="1"/>
      </bottom>
      <diagonal/>
    </border>
    <border>
      <left style="thick">
        <color rgb="FF000000"/>
      </left>
      <right style="thin">
        <color rgb="FF000000"/>
      </right>
      <top/>
      <bottom/>
      <diagonal/>
    </border>
    <border>
      <left/>
      <right style="thick">
        <color rgb="FF000000"/>
      </right>
      <top/>
      <bottom/>
      <diagonal/>
    </border>
    <border>
      <left style="thin">
        <color rgb="FF000000"/>
      </left>
      <right style="thick">
        <color rgb="FF000000"/>
      </right>
      <top style="thin">
        <color rgb="FF000000"/>
      </top>
      <bottom/>
      <diagonal/>
    </border>
    <border>
      <left/>
      <right style="thin">
        <color rgb="FF000000"/>
      </right>
      <top style="thin">
        <color rgb="FF000000"/>
      </top>
      <bottom/>
      <diagonal/>
    </border>
    <border>
      <left style="thick">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thin">
        <color rgb="FF000000"/>
      </top>
      <bottom style="medium">
        <color rgb="FF000000"/>
      </bottom>
      <diagonal/>
    </border>
    <border>
      <left/>
      <right style="thin">
        <color indexed="64"/>
      </right>
      <top style="thin">
        <color rgb="FF000000"/>
      </top>
      <bottom style="medium">
        <color rgb="FF000000"/>
      </bottom>
      <diagonal/>
    </border>
    <border>
      <left style="thin">
        <color indexed="64"/>
      </left>
      <right style="thick">
        <color rgb="FF000000"/>
      </right>
      <top style="thin">
        <color indexed="64"/>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ck">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style="thick">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ck">
        <color indexed="64"/>
      </left>
      <right style="thin">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medium">
        <color indexed="64"/>
      </bottom>
      <diagonal/>
    </border>
    <border>
      <left style="thin">
        <color auto="1"/>
      </left>
      <right style="thin">
        <color auto="1"/>
      </right>
      <top style="medium">
        <color auto="1"/>
      </top>
      <bottom style="thick">
        <color auto="1"/>
      </bottom>
      <diagonal/>
    </border>
    <border>
      <left/>
      <right style="medium">
        <color indexed="64"/>
      </right>
      <top style="thin">
        <color indexed="64"/>
      </top>
      <bottom style="medium">
        <color indexed="64"/>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style="thin">
        <color indexed="64"/>
      </right>
      <top style="thin">
        <color rgb="FF000000"/>
      </top>
      <bottom style="thick">
        <color rgb="FF000000"/>
      </bottom>
      <diagonal/>
    </border>
    <border>
      <left style="thin">
        <color indexed="64"/>
      </left>
      <right style="thick">
        <color rgb="FF000000"/>
      </right>
      <top style="thin">
        <color indexed="64"/>
      </top>
      <bottom style="thick">
        <color rgb="FF000000"/>
      </bottom>
      <diagonal/>
    </border>
    <border>
      <left/>
      <right style="thin">
        <color rgb="FF000000"/>
      </right>
      <top style="thin">
        <color rgb="FF000000"/>
      </top>
      <bottom style="thick">
        <color rgb="FF000000"/>
      </bottom>
      <diagonal/>
    </border>
    <border>
      <left style="thin">
        <color indexed="64"/>
      </left>
      <right/>
      <top/>
      <bottom/>
      <diagonal/>
    </border>
    <border>
      <left style="thin">
        <color indexed="64"/>
      </left>
      <right style="thin">
        <color indexed="64"/>
      </right>
      <top/>
      <bottom/>
      <diagonal/>
    </border>
  </borders>
  <cellStyleXfs count="5">
    <xf numFmtId="0" fontId="0" fillId="0" borderId="0"/>
    <xf numFmtId="0" fontId="26" fillId="0" borderId="0"/>
    <xf numFmtId="0" fontId="39" fillId="0" borderId="0" applyNumberFormat="0" applyFill="0" applyBorder="0" applyAlignment="0" applyProtection="0"/>
    <xf numFmtId="43" fontId="47" fillId="0" borderId="0" applyFont="0" applyFill="0" applyBorder="0" applyAlignment="0" applyProtection="0"/>
    <xf numFmtId="0" fontId="51" fillId="0" borderId="0" applyFill="0" applyProtection="0"/>
  </cellStyleXfs>
  <cellXfs count="729">
    <xf numFmtId="0" fontId="0" fillId="0" borderId="0" xfId="0"/>
    <xf numFmtId="0" fontId="2" fillId="0" borderId="0" xfId="0" applyFont="1"/>
    <xf numFmtId="0" fontId="0" fillId="0" borderId="0" xfId="0" applyAlignment="1">
      <alignment wrapText="1"/>
    </xf>
    <xf numFmtId="0" fontId="3" fillId="0" borderId="0" xfId="0" applyFont="1"/>
    <xf numFmtId="0" fontId="0" fillId="2" borderId="0" xfId="0" applyFill="1"/>
    <xf numFmtId="0" fontId="2" fillId="3" borderId="1" xfId="0" applyFont="1" applyFill="1" applyBorder="1"/>
    <xf numFmtId="0" fontId="2" fillId="3" borderId="2" xfId="0" applyFont="1" applyFill="1" applyBorder="1" applyAlignment="1">
      <alignment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9" xfId="0" applyFill="1" applyBorder="1"/>
    <xf numFmtId="0" fontId="0" fillId="3" borderId="12" xfId="0" applyFill="1" applyBorder="1" applyAlignment="1">
      <alignment wrapText="1"/>
    </xf>
    <xf numFmtId="0" fontId="0" fillId="3" borderId="13" xfId="0" applyFill="1" applyBorder="1" applyAlignment="1">
      <alignment wrapText="1"/>
    </xf>
    <xf numFmtId="0" fontId="2" fillId="3" borderId="10" xfId="0" applyFont="1" applyFill="1" applyBorder="1"/>
    <xf numFmtId="0" fontId="8" fillId="4" borderId="16" xfId="0" applyFont="1" applyFill="1" applyBorder="1" applyAlignment="1">
      <alignment wrapText="1"/>
    </xf>
    <xf numFmtId="0" fontId="0" fillId="4" borderId="17" xfId="0" applyFill="1" applyBorder="1" applyAlignment="1">
      <alignment wrapText="1"/>
    </xf>
    <xf numFmtId="0" fontId="2" fillId="4" borderId="19" xfId="0" applyFont="1" applyFill="1" applyBorder="1"/>
    <xf numFmtId="0" fontId="0" fillId="0" borderId="16" xfId="0" applyBorder="1"/>
    <xf numFmtId="0" fontId="0" fillId="0" borderId="19" xfId="0" applyBorder="1"/>
    <xf numFmtId="0" fontId="6" fillId="0" borderId="21" xfId="0" applyFont="1" applyBorder="1" applyAlignment="1">
      <alignment wrapText="1"/>
    </xf>
    <xf numFmtId="0" fontId="0" fillId="0" borderId="18" xfId="0" applyBorder="1"/>
    <xf numFmtId="0" fontId="0" fillId="5" borderId="22" xfId="0" applyFill="1" applyBorder="1"/>
    <xf numFmtId="0" fontId="6" fillId="5" borderId="21" xfId="0" applyFont="1" applyFill="1" applyBorder="1" applyAlignment="1">
      <alignment wrapText="1"/>
    </xf>
    <xf numFmtId="0" fontId="8" fillId="5" borderId="23" xfId="0" applyFont="1" applyFill="1" applyBorder="1" applyAlignment="1">
      <alignment wrapText="1"/>
    </xf>
    <xf numFmtId="0" fontId="0" fillId="5" borderId="24" xfId="0" applyFill="1" applyBorder="1" applyAlignment="1">
      <alignment wrapText="1"/>
    </xf>
    <xf numFmtId="0" fontId="0" fillId="5" borderId="24" xfId="0" applyFill="1" applyBorder="1"/>
    <xf numFmtId="0" fontId="0" fillId="5" borderId="25" xfId="0" applyFill="1" applyBorder="1"/>
    <xf numFmtId="0" fontId="2" fillId="5" borderId="21" xfId="0" applyFont="1" applyFill="1" applyBorder="1"/>
    <xf numFmtId="0" fontId="0" fillId="5" borderId="26" xfId="0" applyFill="1" applyBorder="1"/>
    <xf numFmtId="0" fontId="0" fillId="5" borderId="23" xfId="0" applyFill="1" applyBorder="1"/>
    <xf numFmtId="0" fontId="0" fillId="4" borderId="22" xfId="0" applyFill="1" applyBorder="1"/>
    <xf numFmtId="0" fontId="2" fillId="4" borderId="21" xfId="0" applyFont="1" applyFill="1" applyBorder="1"/>
    <xf numFmtId="0" fontId="0" fillId="5" borderId="25" xfId="0" applyFill="1" applyBorder="1" applyAlignment="1">
      <alignment wrapText="1"/>
    </xf>
    <xf numFmtId="2" fontId="2" fillId="4" borderId="21" xfId="0" applyNumberFormat="1" applyFont="1" applyFill="1" applyBorder="1"/>
    <xf numFmtId="0" fontId="0" fillId="0" borderId="25" xfId="0" applyBorder="1" applyAlignment="1">
      <alignment wrapText="1"/>
    </xf>
    <xf numFmtId="0" fontId="0" fillId="0" borderId="15" xfId="0" applyBorder="1"/>
    <xf numFmtId="0" fontId="8" fillId="4" borderId="23" xfId="0" applyFont="1" applyFill="1" applyBorder="1" applyAlignment="1">
      <alignment wrapText="1"/>
    </xf>
    <xf numFmtId="0" fontId="0" fillId="4" borderId="24" xfId="0" applyFill="1" applyBorder="1" applyAlignment="1">
      <alignment wrapText="1"/>
    </xf>
    <xf numFmtId="0" fontId="0" fillId="0" borderId="23" xfId="0" applyBorder="1"/>
    <xf numFmtId="0" fontId="0" fillId="4" borderId="22" xfId="0" applyFill="1" applyBorder="1" applyAlignment="1">
      <alignment wrapText="1"/>
    </xf>
    <xf numFmtId="0" fontId="3" fillId="4" borderId="24" xfId="0" applyFont="1" applyFill="1" applyBorder="1" applyAlignment="1">
      <alignment wrapText="1"/>
    </xf>
    <xf numFmtId="0" fontId="0" fillId="0" borderId="25" xfId="0" applyBorder="1"/>
    <xf numFmtId="0" fontId="0" fillId="0" borderId="22" xfId="0" applyBorder="1"/>
    <xf numFmtId="0" fontId="8" fillId="4" borderId="22" xfId="0" applyFont="1" applyFill="1" applyBorder="1" applyAlignment="1">
      <alignment wrapText="1"/>
    </xf>
    <xf numFmtId="2" fontId="0" fillId="0" borderId="25" xfId="0" applyNumberFormat="1" applyBorder="1"/>
    <xf numFmtId="0" fontId="6" fillId="0" borderId="0" xfId="0" applyFont="1" applyAlignment="1">
      <alignment wrapText="1"/>
    </xf>
    <xf numFmtId="1" fontId="2" fillId="4" borderId="21" xfId="0" applyNumberFormat="1" applyFont="1" applyFill="1" applyBorder="1"/>
    <xf numFmtId="164" fontId="2" fillId="4" borderId="21" xfId="0" applyNumberFormat="1" applyFont="1" applyFill="1" applyBorder="1"/>
    <xf numFmtId="0" fontId="0" fillId="0" borderId="21" xfId="0" applyBorder="1" applyAlignment="1">
      <alignment wrapText="1"/>
    </xf>
    <xf numFmtId="0" fontId="0" fillId="0" borderId="21" xfId="0" applyBorder="1"/>
    <xf numFmtId="0" fontId="0" fillId="4" borderId="23" xfId="0" applyFill="1" applyBorder="1" applyAlignment="1">
      <alignment wrapText="1"/>
    </xf>
    <xf numFmtId="0" fontId="6" fillId="0" borderId="25" xfId="0" applyFont="1" applyBorder="1" applyAlignment="1">
      <alignment wrapText="1"/>
    </xf>
    <xf numFmtId="0" fontId="0" fillId="0" borderId="29" xfId="0" applyBorder="1"/>
    <xf numFmtId="0" fontId="8" fillId="4" borderId="29" xfId="0" applyFont="1" applyFill="1" applyBorder="1" applyAlignment="1">
      <alignment wrapText="1"/>
    </xf>
    <xf numFmtId="0" fontId="0" fillId="4" borderId="30" xfId="0" applyFill="1" applyBorder="1" applyAlignment="1">
      <alignment wrapText="1"/>
    </xf>
    <xf numFmtId="0" fontId="0" fillId="0" borderId="31" xfId="0" applyBorder="1"/>
    <xf numFmtId="0" fontId="2" fillId="4" borderId="28" xfId="0" applyFont="1" applyFill="1" applyBorder="1"/>
    <xf numFmtId="0" fontId="11" fillId="0" borderId="0" xfId="0" applyFont="1"/>
    <xf numFmtId="165" fontId="12" fillId="6" borderId="32" xfId="0" applyNumberFormat="1" applyFont="1" applyFill="1" applyBorder="1"/>
    <xf numFmtId="2" fontId="0" fillId="0" borderId="32" xfId="0" applyNumberFormat="1" applyBorder="1" applyAlignment="1">
      <alignment wrapText="1"/>
    </xf>
    <xf numFmtId="2" fontId="3" fillId="0" borderId="0" xfId="0" applyNumberFormat="1" applyFont="1"/>
    <xf numFmtId="165" fontId="0" fillId="6" borderId="33" xfId="0" applyNumberFormat="1" applyFill="1" applyBorder="1"/>
    <xf numFmtId="165" fontId="12" fillId="6" borderId="33" xfId="0" applyNumberFormat="1" applyFont="1" applyFill="1" applyBorder="1"/>
    <xf numFmtId="2" fontId="0" fillId="0" borderId="33" xfId="0" applyNumberFormat="1" applyBorder="1" applyAlignment="1">
      <alignment wrapText="1"/>
    </xf>
    <xf numFmtId="165" fontId="0" fillId="6" borderId="34" xfId="0" applyNumberFormat="1" applyFill="1" applyBorder="1"/>
    <xf numFmtId="2" fontId="0" fillId="0" borderId="35" xfId="0" applyNumberFormat="1" applyBorder="1" applyAlignment="1">
      <alignment wrapText="1"/>
    </xf>
    <xf numFmtId="0" fontId="13" fillId="0" borderId="0" xfId="0" applyFont="1"/>
    <xf numFmtId="0" fontId="14" fillId="0" borderId="0" xfId="0" applyFont="1"/>
    <xf numFmtId="0" fontId="2" fillId="0" borderId="7" xfId="0" applyFont="1" applyBorder="1"/>
    <xf numFmtId="0" fontId="0" fillId="0" borderId="37" xfId="0" applyBorder="1"/>
    <xf numFmtId="0" fontId="0" fillId="0" borderId="9"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16" fillId="0" borderId="10" xfId="0" applyFont="1" applyBorder="1" applyAlignment="1">
      <alignment horizontal="center" vertical="center" wrapText="1"/>
    </xf>
    <xf numFmtId="0" fontId="0" fillId="0" borderId="38" xfId="0" applyBorder="1"/>
    <xf numFmtId="0" fontId="0" fillId="0" borderId="15"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0" fillId="0" borderId="16" xfId="0" applyBorder="1" applyAlignment="1">
      <alignment horizontal="center"/>
    </xf>
    <xf numFmtId="0" fontId="0" fillId="0" borderId="9" xfId="0" applyBorder="1" applyAlignment="1">
      <alignment horizontal="center"/>
    </xf>
    <xf numFmtId="0" fontId="0" fillId="0" borderId="7" xfId="0" applyBorder="1"/>
    <xf numFmtId="0" fontId="16" fillId="0" borderId="9" xfId="0" applyFont="1" applyBorder="1" applyAlignment="1">
      <alignment horizontal="center" vertical="center" wrapText="1"/>
    </xf>
    <xf numFmtId="0" fontId="0" fillId="0" borderId="39" xfId="0" applyBorder="1"/>
    <xf numFmtId="0" fontId="0" fillId="0" borderId="22" xfId="0" applyBorder="1" applyAlignment="1">
      <alignment horizontal="center"/>
    </xf>
    <xf numFmtId="0" fontId="0" fillId="0" borderId="24"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19" fillId="0" borderId="0" xfId="0" applyFont="1" applyAlignment="1">
      <alignment horizontal="center"/>
    </xf>
    <xf numFmtId="0" fontId="20" fillId="0" borderId="0" xfId="0" applyFont="1"/>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0" xfId="0" applyAlignment="1">
      <alignment vertical="center"/>
    </xf>
    <xf numFmtId="0" fontId="21" fillId="0" borderId="0" xfId="0" applyFont="1"/>
    <xf numFmtId="0" fontId="0" fillId="0" borderId="20" xfId="0" applyBorder="1"/>
    <xf numFmtId="0" fontId="0" fillId="0" borderId="26" xfId="0" applyBorder="1"/>
    <xf numFmtId="0" fontId="0" fillId="0" borderId="47" xfId="0" applyBorder="1"/>
    <xf numFmtId="0" fontId="0" fillId="8" borderId="0" xfId="0" applyFill="1"/>
    <xf numFmtId="0" fontId="25" fillId="0" borderId="0" xfId="0" applyFont="1"/>
    <xf numFmtId="0" fontId="0" fillId="0" borderId="48" xfId="0" applyBorder="1"/>
    <xf numFmtId="0" fontId="0" fillId="0" borderId="49" xfId="0" applyBorder="1" applyAlignment="1">
      <alignment horizontal="center"/>
    </xf>
    <xf numFmtId="0" fontId="0" fillId="0" borderId="0" xfId="0" applyAlignment="1">
      <alignment horizontal="center"/>
    </xf>
    <xf numFmtId="2" fontId="0" fillId="0" borderId="36" xfId="0" applyNumberFormat="1" applyBorder="1" applyAlignment="1">
      <alignment wrapText="1"/>
    </xf>
    <xf numFmtId="0" fontId="24" fillId="0" borderId="0" xfId="0" applyFont="1" applyAlignment="1">
      <alignment wrapText="1"/>
    </xf>
    <xf numFmtId="0" fontId="2" fillId="3" borderId="4" xfId="0" applyFont="1" applyFill="1" applyBorder="1" applyAlignment="1">
      <alignment wrapText="1"/>
    </xf>
    <xf numFmtId="0" fontId="2"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0" borderId="23" xfId="0" applyBorder="1" applyAlignment="1">
      <alignment wrapText="1"/>
    </xf>
    <xf numFmtId="0" fontId="29" fillId="0" borderId="0" xfId="0" applyFont="1"/>
    <xf numFmtId="2" fontId="0" fillId="0" borderId="32" xfId="0" applyNumberFormat="1" applyBorder="1"/>
    <xf numFmtId="2" fontId="0" fillId="0" borderId="33" xfId="0" applyNumberFormat="1" applyBorder="1"/>
    <xf numFmtId="0" fontId="0" fillId="4" borderId="23" xfId="0" applyFill="1" applyBorder="1"/>
    <xf numFmtId="2" fontId="0" fillId="0" borderId="34" xfId="0" applyNumberFormat="1" applyBorder="1"/>
    <xf numFmtId="0" fontId="2" fillId="3" borderId="12" xfId="0" applyFont="1" applyFill="1" applyBorder="1" applyAlignment="1">
      <alignment wrapText="1"/>
    </xf>
    <xf numFmtId="0" fontId="0" fillId="3" borderId="12" xfId="0" applyFill="1" applyBorder="1"/>
    <xf numFmtId="0" fontId="0" fillId="3" borderId="10" xfId="0" applyFill="1" applyBorder="1"/>
    <xf numFmtId="0" fontId="0" fillId="3" borderId="14" xfId="0" applyFill="1" applyBorder="1"/>
    <xf numFmtId="0" fontId="0" fillId="3" borderId="11" xfId="0" applyFill="1" applyBorder="1"/>
    <xf numFmtId="0" fontId="0" fillId="3" borderId="13" xfId="0" applyFill="1" applyBorder="1"/>
    <xf numFmtId="0" fontId="0" fillId="4" borderId="15" xfId="0" applyFill="1" applyBorder="1"/>
    <xf numFmtId="2" fontId="0" fillId="0" borderId="0" xfId="0" applyNumberFormat="1"/>
    <xf numFmtId="2" fontId="0" fillId="0" borderId="52" xfId="0" applyNumberFormat="1" applyBorder="1"/>
    <xf numFmtId="0" fontId="4" fillId="3" borderId="12" xfId="0" applyFont="1" applyFill="1" applyBorder="1" applyAlignment="1">
      <alignment wrapText="1"/>
    </xf>
    <xf numFmtId="0" fontId="30" fillId="7" borderId="5" xfId="0" applyFont="1" applyFill="1" applyBorder="1" applyAlignment="1">
      <alignment horizontal="center" vertical="center" wrapText="1"/>
    </xf>
    <xf numFmtId="165" fontId="12" fillId="0" borderId="0" xfId="0" applyNumberFormat="1" applyFont="1"/>
    <xf numFmtId="165" fontId="0" fillId="0" borderId="0" xfId="0" applyNumberFormat="1"/>
    <xf numFmtId="0" fontId="31" fillId="0" borderId="0" xfId="0" applyFont="1" applyAlignment="1">
      <alignment horizontal="left" vertical="center" readingOrder="1"/>
    </xf>
    <xf numFmtId="0" fontId="32" fillId="0" borderId="0" xfId="0" applyFont="1" applyAlignment="1">
      <alignment horizontal="left" vertical="center" readingOrder="1"/>
    </xf>
    <xf numFmtId="0" fontId="0" fillId="9" borderId="0" xfId="0" applyFill="1"/>
    <xf numFmtId="0" fontId="0" fillId="10" borderId="0" xfId="0" applyFill="1"/>
    <xf numFmtId="0" fontId="31" fillId="0" borderId="54" xfId="0" applyFont="1" applyBorder="1" applyAlignment="1">
      <alignment horizontal="center" vertical="center" wrapText="1" readingOrder="1"/>
    </xf>
    <xf numFmtId="0" fontId="31" fillId="0" borderId="55" xfId="0" applyFont="1" applyBorder="1" applyAlignment="1">
      <alignment horizontal="center" vertical="center" wrapText="1" readingOrder="1"/>
    </xf>
    <xf numFmtId="0" fontId="34" fillId="10" borderId="56" xfId="0" applyFont="1" applyFill="1" applyBorder="1" applyAlignment="1">
      <alignment horizontal="left" vertical="center" wrapText="1" readingOrder="1"/>
    </xf>
    <xf numFmtId="0" fontId="31" fillId="10" borderId="56" xfId="0" applyFont="1" applyFill="1" applyBorder="1" applyAlignment="1">
      <alignment horizontal="left" vertical="center" wrapText="1" readingOrder="1"/>
    </xf>
    <xf numFmtId="0" fontId="31" fillId="0" borderId="56" xfId="0" applyFont="1" applyBorder="1" applyAlignment="1">
      <alignment horizontal="center" vertical="center" wrapText="1" readingOrder="1"/>
    </xf>
    <xf numFmtId="3" fontId="2" fillId="0" borderId="57" xfId="0" applyNumberFormat="1" applyFont="1" applyBorder="1" applyAlignment="1">
      <alignment horizontal="center" vertical="center"/>
    </xf>
    <xf numFmtId="3" fontId="0" fillId="0" borderId="58" xfId="0" applyNumberFormat="1" applyBorder="1" applyAlignment="1">
      <alignment horizontal="center" vertical="center"/>
    </xf>
    <xf numFmtId="3" fontId="2" fillId="0" borderId="59" xfId="0" applyNumberFormat="1" applyFont="1" applyBorder="1" applyAlignment="1">
      <alignment horizontal="center" vertical="center"/>
    </xf>
    <xf numFmtId="0" fontId="0" fillId="0" borderId="54" xfId="0" applyBorder="1"/>
    <xf numFmtId="0" fontId="0" fillId="0" borderId="56" xfId="0" applyBorder="1"/>
    <xf numFmtId="0" fontId="0" fillId="0" borderId="60" xfId="0" applyBorder="1"/>
    <xf numFmtId="0" fontId="31" fillId="0" borderId="62" xfId="0" applyFont="1" applyBorder="1" applyAlignment="1">
      <alignment horizontal="center" vertical="center" wrapText="1" readingOrder="1"/>
    </xf>
    <xf numFmtId="0" fontId="31" fillId="0" borderId="63" xfId="0" applyFont="1" applyBorder="1" applyAlignment="1">
      <alignment horizontal="center" vertical="center" wrapText="1" readingOrder="1"/>
    </xf>
    <xf numFmtId="0" fontId="0" fillId="0" borderId="62" xfId="0" applyBorder="1"/>
    <xf numFmtId="0" fontId="0" fillId="0" borderId="63" xfId="0" applyBorder="1"/>
    <xf numFmtId="0" fontId="0" fillId="0" borderId="66" xfId="0" applyBorder="1"/>
    <xf numFmtId="0" fontId="0" fillId="0" borderId="62" xfId="0" applyBorder="1" applyAlignment="1">
      <alignment wrapText="1"/>
    </xf>
    <xf numFmtId="0" fontId="0" fillId="0" borderId="67" xfId="0" applyBorder="1"/>
    <xf numFmtId="0" fontId="0" fillId="0" borderId="66" xfId="0" applyBorder="1" applyAlignment="1">
      <alignment wrapText="1"/>
    </xf>
    <xf numFmtId="3" fontId="0" fillId="0" borderId="75" xfId="0" applyNumberFormat="1" applyBorder="1" applyAlignment="1">
      <alignment horizontal="center" vertical="center"/>
    </xf>
    <xf numFmtId="0" fontId="31" fillId="0" borderId="68" xfId="0" applyFont="1" applyBorder="1" applyAlignment="1">
      <alignment horizontal="center" vertical="center" wrapText="1" readingOrder="1"/>
    </xf>
    <xf numFmtId="3" fontId="2" fillId="0" borderId="69" xfId="0" applyNumberFormat="1" applyFont="1" applyBorder="1" applyAlignment="1">
      <alignment horizontal="center" vertical="center"/>
    </xf>
    <xf numFmtId="3" fontId="0" fillId="0" borderId="76" xfId="0" applyNumberFormat="1" applyBorder="1" applyAlignment="1">
      <alignment horizontal="center" vertical="center"/>
    </xf>
    <xf numFmtId="0" fontId="0" fillId="0" borderId="54" xfId="0" applyBorder="1" applyAlignment="1">
      <alignment wrapText="1"/>
    </xf>
    <xf numFmtId="0" fontId="0" fillId="0" borderId="61" xfId="0" applyBorder="1" applyAlignment="1">
      <alignment wrapText="1"/>
    </xf>
    <xf numFmtId="3" fontId="0" fillId="0" borderId="77" xfId="0" applyNumberFormat="1" applyBorder="1" applyAlignment="1">
      <alignment horizontal="center" vertical="center"/>
    </xf>
    <xf numFmtId="3" fontId="2" fillId="0" borderId="78" xfId="0" applyNumberFormat="1" applyFont="1" applyBorder="1" applyAlignment="1">
      <alignment horizontal="center" vertical="center"/>
    </xf>
    <xf numFmtId="3" fontId="0" fillId="0" borderId="79" xfId="0" applyNumberFormat="1" applyBorder="1" applyAlignment="1">
      <alignment horizontal="center" vertical="center"/>
    </xf>
    <xf numFmtId="0" fontId="34" fillId="9" borderId="55" xfId="0" applyFont="1" applyFill="1" applyBorder="1" applyAlignment="1">
      <alignment horizontal="left" vertical="center" wrapText="1" readingOrder="1"/>
    </xf>
    <xf numFmtId="0" fontId="31" fillId="9" borderId="55" xfId="0" applyFont="1" applyFill="1" applyBorder="1" applyAlignment="1">
      <alignment horizontal="left" vertical="center" wrapText="1" readingOrder="1"/>
    </xf>
    <xf numFmtId="0" fontId="34" fillId="10" borderId="55" xfId="0" applyFont="1" applyFill="1" applyBorder="1" applyAlignment="1">
      <alignment horizontal="left" vertical="center" wrapText="1" readingOrder="1"/>
    </xf>
    <xf numFmtId="0" fontId="31" fillId="10" borderId="55" xfId="0" applyFont="1" applyFill="1" applyBorder="1" applyAlignment="1">
      <alignment horizontal="left" vertical="center" wrapText="1" readingOrder="1"/>
    </xf>
    <xf numFmtId="3" fontId="0" fillId="0" borderId="70" xfId="0" applyNumberFormat="1" applyBorder="1" applyAlignment="1">
      <alignment horizontal="center" vertical="center"/>
    </xf>
    <xf numFmtId="0" fontId="0" fillId="0" borderId="80" xfId="0" applyBorder="1" applyAlignment="1">
      <alignment wrapText="1"/>
    </xf>
    <xf numFmtId="0" fontId="0" fillId="0" borderId="81" xfId="0" applyBorder="1" applyAlignment="1">
      <alignment wrapText="1"/>
    </xf>
    <xf numFmtId="3" fontId="2" fillId="0" borderId="82" xfId="0" applyNumberFormat="1" applyFont="1" applyBorder="1" applyAlignment="1">
      <alignment horizontal="center" vertical="center"/>
    </xf>
    <xf numFmtId="0" fontId="31" fillId="0" borderId="84" xfId="0" applyFont="1" applyBorder="1" applyAlignment="1">
      <alignment horizontal="center" vertical="center" wrapText="1" readingOrder="1"/>
    </xf>
    <xf numFmtId="0" fontId="34" fillId="9" borderId="56" xfId="0" applyFont="1" applyFill="1" applyBorder="1" applyAlignment="1">
      <alignment horizontal="left" vertical="center" wrapText="1" readingOrder="1"/>
    </xf>
    <xf numFmtId="0" fontId="31" fillId="9" borderId="56" xfId="0" applyFont="1" applyFill="1" applyBorder="1" applyAlignment="1">
      <alignment horizontal="left" vertical="center" wrapText="1" readingOrder="1"/>
    </xf>
    <xf numFmtId="3" fontId="2" fillId="0" borderId="86" xfId="0" applyNumberFormat="1" applyFont="1" applyBorder="1" applyAlignment="1">
      <alignment horizontal="center" vertical="center"/>
    </xf>
    <xf numFmtId="2" fontId="0" fillId="0" borderId="60" xfId="0" applyNumberFormat="1" applyBorder="1"/>
    <xf numFmtId="3" fontId="2" fillId="0" borderId="83" xfId="0" applyNumberFormat="1" applyFont="1" applyBorder="1" applyAlignment="1">
      <alignment horizontal="center" vertical="center"/>
    </xf>
    <xf numFmtId="0" fontId="0" fillId="0" borderId="55" xfId="0" applyBorder="1"/>
    <xf numFmtId="3" fontId="2" fillId="0" borderId="60" xfId="0" applyNumberFormat="1" applyFont="1" applyBorder="1" applyAlignment="1">
      <alignment horizontal="center" vertical="center"/>
    </xf>
    <xf numFmtId="0" fontId="29" fillId="0" borderId="0" xfId="0" applyFont="1" applyAlignment="1">
      <alignment horizontal="right"/>
    </xf>
    <xf numFmtId="3" fontId="0" fillId="0" borderId="0" xfId="0" applyNumberFormat="1"/>
    <xf numFmtId="4" fontId="0" fillId="0" borderId="0" xfId="0" applyNumberFormat="1"/>
    <xf numFmtId="0" fontId="0" fillId="0" borderId="4" xfId="0" applyBorder="1"/>
    <xf numFmtId="0" fontId="0" fillId="0" borderId="17" xfId="0" applyBorder="1"/>
    <xf numFmtId="0" fontId="0" fillId="11" borderId="88" xfId="0" applyFill="1" applyBorder="1" applyAlignment="1">
      <alignment horizontal="center"/>
    </xf>
    <xf numFmtId="0" fontId="0" fillId="11" borderId="89" xfId="0" applyFill="1" applyBorder="1" applyAlignment="1">
      <alignment horizontal="center"/>
    </xf>
    <xf numFmtId="0" fontId="0" fillId="11" borderId="90" xfId="0" applyFill="1" applyBorder="1" applyAlignment="1">
      <alignment horizontal="center"/>
    </xf>
    <xf numFmtId="0" fontId="0" fillId="11" borderId="91" xfId="0" applyFill="1" applyBorder="1" applyAlignment="1">
      <alignment horizontal="center"/>
    </xf>
    <xf numFmtId="165" fontId="12" fillId="6" borderId="92" xfId="0" applyNumberFormat="1" applyFont="1" applyFill="1" applyBorder="1"/>
    <xf numFmtId="2" fontId="0" fillId="0" borderId="17" xfId="0" applyNumberFormat="1" applyBorder="1"/>
    <xf numFmtId="2" fontId="2" fillId="5" borderId="93" xfId="0" applyNumberFormat="1" applyFont="1" applyFill="1" applyBorder="1"/>
    <xf numFmtId="165" fontId="0" fillId="6" borderId="94" xfId="0" applyNumberFormat="1" applyFill="1" applyBorder="1"/>
    <xf numFmtId="2" fontId="0" fillId="0" borderId="21" xfId="0" applyNumberFormat="1" applyBorder="1"/>
    <xf numFmtId="2" fontId="0" fillId="0" borderId="24" xfId="0" applyNumberFormat="1" applyBorder="1"/>
    <xf numFmtId="165" fontId="12" fillId="6" borderId="94" xfId="0" applyNumberFormat="1" applyFont="1" applyFill="1" applyBorder="1"/>
    <xf numFmtId="165" fontId="0" fillId="6" borderId="95" xfId="0" applyNumberFormat="1" applyFill="1" applyBorder="1"/>
    <xf numFmtId="2" fontId="0" fillId="0" borderId="12" xfId="0" applyNumberFormat="1" applyBorder="1"/>
    <xf numFmtId="165" fontId="0" fillId="5" borderId="96" xfId="0" applyNumberFormat="1" applyFill="1" applyBorder="1"/>
    <xf numFmtId="2" fontId="0" fillId="10" borderId="0" xfId="0" applyNumberFormat="1" applyFill="1"/>
    <xf numFmtId="0" fontId="35" fillId="0" borderId="0" xfId="0" applyFont="1"/>
    <xf numFmtId="0" fontId="2" fillId="13" borderId="101" xfId="0" applyFont="1" applyFill="1" applyBorder="1" applyAlignment="1">
      <alignment horizontal="center" vertical="center" wrapText="1"/>
    </xf>
    <xf numFmtId="0" fontId="2" fillId="13" borderId="53" xfId="0" applyFont="1" applyFill="1" applyBorder="1" applyAlignment="1">
      <alignment horizontal="center" vertical="center" wrapText="1"/>
    </xf>
    <xf numFmtId="0" fontId="0" fillId="14" borderId="38" xfId="0" applyFill="1" applyBorder="1" applyAlignment="1">
      <alignment horizontal="center" vertical="center" wrapText="1"/>
    </xf>
    <xf numFmtId="165" fontId="12" fillId="14" borderId="102" xfId="0" applyNumberFormat="1" applyFont="1" applyFill="1" applyBorder="1" applyAlignment="1">
      <alignment horizontal="center"/>
    </xf>
    <xf numFmtId="4" fontId="0" fillId="4" borderId="5" xfId="0" applyNumberFormat="1" applyFill="1" applyBorder="1"/>
    <xf numFmtId="4" fontId="0" fillId="4" borderId="101" xfId="0" applyNumberFormat="1" applyFill="1" applyBorder="1"/>
    <xf numFmtId="0" fontId="0" fillId="15" borderId="39" xfId="0" applyFill="1" applyBorder="1" applyAlignment="1">
      <alignment horizontal="center" vertical="center" wrapText="1"/>
    </xf>
    <xf numFmtId="165" fontId="0" fillId="15" borderId="103" xfId="0" applyNumberFormat="1" applyFill="1" applyBorder="1" applyAlignment="1">
      <alignment horizontal="center"/>
    </xf>
    <xf numFmtId="4" fontId="0" fillId="16" borderId="25" xfId="0" applyNumberFormat="1" applyFill="1" applyBorder="1"/>
    <xf numFmtId="4" fontId="0" fillId="16" borderId="103" xfId="0" applyNumberFormat="1" applyFill="1" applyBorder="1"/>
    <xf numFmtId="0" fontId="0" fillId="14" borderId="39" xfId="0" applyFill="1" applyBorder="1" applyAlignment="1">
      <alignment horizontal="center" vertical="center" wrapText="1"/>
    </xf>
    <xf numFmtId="165" fontId="0" fillId="14" borderId="103" xfId="0" applyNumberFormat="1" applyFill="1" applyBorder="1" applyAlignment="1">
      <alignment horizontal="center"/>
    </xf>
    <xf numFmtId="4" fontId="0" fillId="4" borderId="25" xfId="0" applyNumberFormat="1" applyFill="1" applyBorder="1"/>
    <xf numFmtId="4" fontId="0" fillId="4" borderId="103" xfId="0" applyNumberFormat="1" applyFill="1" applyBorder="1"/>
    <xf numFmtId="165" fontId="12" fillId="14" borderId="103" xfId="0" applyNumberFormat="1" applyFont="1" applyFill="1" applyBorder="1" applyAlignment="1">
      <alignment horizontal="center"/>
    </xf>
    <xf numFmtId="165" fontId="12" fillId="15" borderId="103" xfId="0" applyNumberFormat="1" applyFont="1" applyFill="1" applyBorder="1" applyAlignment="1">
      <alignment horizontal="center"/>
    </xf>
    <xf numFmtId="0" fontId="0" fillId="15" borderId="38" xfId="0" applyFill="1" applyBorder="1" applyAlignment="1">
      <alignment horizontal="center" vertical="center" wrapText="1"/>
    </xf>
    <xf numFmtId="0" fontId="0" fillId="15" borderId="104" xfId="0" applyFill="1" applyBorder="1" applyAlignment="1">
      <alignment horizontal="center" vertical="center" wrapText="1"/>
    </xf>
    <xf numFmtId="4" fontId="0" fillId="16" borderId="13" xfId="0" applyNumberFormat="1" applyFill="1" applyBorder="1"/>
    <xf numFmtId="0" fontId="2" fillId="13" borderId="105" xfId="0" applyFont="1" applyFill="1" applyBorder="1" applyAlignment="1">
      <alignment horizontal="center" vertical="center" wrapText="1"/>
    </xf>
    <xf numFmtId="0" fontId="2" fillId="13" borderId="40" xfId="0" applyFont="1" applyFill="1" applyBorder="1" applyAlignment="1">
      <alignment horizontal="center" vertical="center" wrapText="1"/>
    </xf>
    <xf numFmtId="4" fontId="2" fillId="13" borderId="106" xfId="0" applyNumberFormat="1" applyFont="1" applyFill="1" applyBorder="1"/>
    <xf numFmtId="4" fontId="2" fillId="13" borderId="40" xfId="0" applyNumberFormat="1" applyFont="1" applyFill="1" applyBorder="1"/>
    <xf numFmtId="4" fontId="0" fillId="5" borderId="97" xfId="0" applyNumberFormat="1" applyFill="1" applyBorder="1" applyAlignment="1">
      <alignment wrapText="1"/>
    </xf>
    <xf numFmtId="4" fontId="0" fillId="5" borderId="98" xfId="0" applyNumberFormat="1" applyFill="1" applyBorder="1"/>
    <xf numFmtId="4" fontId="0" fillId="5" borderId="99" xfId="0" applyNumberFormat="1" applyFill="1" applyBorder="1"/>
    <xf numFmtId="4" fontId="2" fillId="12" borderId="100" xfId="0" applyNumberFormat="1" applyFont="1" applyFill="1" applyBorder="1"/>
    <xf numFmtId="0" fontId="0" fillId="0" borderId="107" xfId="0" applyBorder="1" applyAlignment="1">
      <alignment horizontal="center"/>
    </xf>
    <xf numFmtId="0" fontId="37" fillId="0" borderId="0" xfId="0" applyFont="1" applyAlignment="1">
      <alignment vertical="center"/>
    </xf>
    <xf numFmtId="0" fontId="38" fillId="0" borderId="43" xfId="0" applyFont="1" applyBorder="1" applyAlignment="1">
      <alignment horizontal="justify" vertical="center" wrapText="1"/>
    </xf>
    <xf numFmtId="0" fontId="43" fillId="0" borderId="108" xfId="0" applyFont="1" applyBorder="1" applyAlignment="1">
      <alignment horizontal="justify" vertical="center" wrapText="1"/>
    </xf>
    <xf numFmtId="0" fontId="0" fillId="0" borderId="108" xfId="0" applyBorder="1" applyAlignment="1">
      <alignment vertical="top" wrapText="1"/>
    </xf>
    <xf numFmtId="0" fontId="0" fillId="0" borderId="43" xfId="0" applyBorder="1" applyAlignment="1">
      <alignment vertical="top" wrapText="1"/>
    </xf>
    <xf numFmtId="0" fontId="42" fillId="0" borderId="108" xfId="0" applyFont="1" applyBorder="1" applyAlignment="1">
      <alignment horizontal="justify" vertical="center" wrapText="1"/>
    </xf>
    <xf numFmtId="0" fontId="44" fillId="0" borderId="108" xfId="0" applyFont="1" applyBorder="1" applyAlignment="1">
      <alignment horizontal="justify" vertical="center" wrapText="1"/>
    </xf>
    <xf numFmtId="0" fontId="0" fillId="0" borderId="109" xfId="0" applyBorder="1" applyAlignment="1">
      <alignment vertical="top" wrapText="1"/>
    </xf>
    <xf numFmtId="0" fontId="40" fillId="0" borderId="40" xfId="0" applyFont="1" applyBorder="1" applyAlignment="1">
      <alignment horizontal="center" vertical="center" wrapText="1"/>
    </xf>
    <xf numFmtId="0" fontId="40" fillId="0" borderId="51" xfId="0" applyFont="1" applyBorder="1" applyAlignment="1">
      <alignment horizontal="center" vertical="center" wrapText="1"/>
    </xf>
    <xf numFmtId="0" fontId="0" fillId="0" borderId="50" xfId="0" applyBorder="1" applyAlignment="1">
      <alignment horizontal="left" vertical="top" wrapText="1"/>
    </xf>
    <xf numFmtId="0" fontId="43" fillId="0" borderId="109" xfId="0" applyFont="1" applyBorder="1" applyAlignment="1">
      <alignment horizontal="justify" vertical="top" wrapText="1"/>
    </xf>
    <xf numFmtId="0" fontId="38" fillId="0" borderId="50" xfId="0" applyFont="1" applyBorder="1" applyAlignment="1">
      <alignment horizontal="justify" vertical="top" wrapText="1"/>
    </xf>
    <xf numFmtId="0" fontId="45" fillId="0" borderId="50" xfId="0" applyFont="1" applyBorder="1" applyAlignment="1">
      <alignment horizontal="justify" vertical="top" wrapText="1"/>
    </xf>
    <xf numFmtId="0" fontId="46" fillId="0" borderId="108" xfId="2" applyFont="1" applyBorder="1" applyAlignment="1">
      <alignment horizontal="justify" vertical="center" wrapText="1"/>
    </xf>
    <xf numFmtId="0" fontId="45" fillId="0" borderId="43" xfId="0" applyFont="1" applyBorder="1" applyAlignment="1">
      <alignment horizontal="justify" vertical="top" wrapText="1"/>
    </xf>
    <xf numFmtId="0" fontId="43" fillId="0" borderId="108" xfId="0" applyFont="1" applyBorder="1" applyAlignment="1">
      <alignment horizontal="justify" vertical="top" wrapText="1"/>
    </xf>
    <xf numFmtId="0" fontId="43" fillId="0" borderId="43" xfId="0" applyFont="1" applyBorder="1" applyAlignment="1">
      <alignment horizontal="justify" vertical="top" wrapText="1"/>
    </xf>
    <xf numFmtId="0" fontId="43" fillId="0" borderId="108" xfId="0" applyFont="1" applyBorder="1" applyAlignment="1">
      <alignment horizontal="left" vertical="top" wrapText="1"/>
    </xf>
    <xf numFmtId="0" fontId="0" fillId="0" borderId="110" xfId="0" applyBorder="1"/>
    <xf numFmtId="4" fontId="2" fillId="0" borderId="64" xfId="0" applyNumberFormat="1" applyFont="1" applyBorder="1" applyAlignment="1">
      <alignment horizontal="center" vertical="center"/>
    </xf>
    <xf numFmtId="0" fontId="0" fillId="16" borderId="24" xfId="0" applyFill="1" applyBorder="1"/>
    <xf numFmtId="0" fontId="0" fillId="15" borderId="24" xfId="0" applyFill="1" applyBorder="1"/>
    <xf numFmtId="43" fontId="2" fillId="8" borderId="24" xfId="3" applyFont="1" applyFill="1" applyBorder="1"/>
    <xf numFmtId="0" fontId="3" fillId="16" borderId="24" xfId="1" applyFont="1" applyFill="1" applyBorder="1"/>
    <xf numFmtId="4" fontId="0" fillId="0" borderId="24" xfId="0" applyNumberFormat="1" applyBorder="1"/>
    <xf numFmtId="43" fontId="2" fillId="0" borderId="24" xfId="3" applyFont="1" applyBorder="1"/>
    <xf numFmtId="4" fontId="0" fillId="15" borderId="24" xfId="0" applyNumberFormat="1" applyFill="1" applyBorder="1"/>
    <xf numFmtId="4" fontId="48" fillId="15" borderId="24" xfId="0" applyNumberFormat="1" applyFont="1" applyFill="1" applyBorder="1" applyAlignment="1">
      <alignment horizontal="center"/>
    </xf>
    <xf numFmtId="0" fontId="6" fillId="5" borderId="19" xfId="0" applyFont="1" applyFill="1" applyBorder="1" applyAlignment="1">
      <alignment wrapText="1"/>
    </xf>
    <xf numFmtId="0" fontId="0" fillId="4" borderId="29" xfId="0" applyFill="1" applyBorder="1"/>
    <xf numFmtId="0" fontId="0" fillId="4" borderId="31" xfId="0" applyFill="1" applyBorder="1"/>
    <xf numFmtId="4" fontId="0" fillId="0" borderId="0" xfId="0" applyNumberFormat="1" applyAlignment="1">
      <alignment wrapText="1"/>
    </xf>
    <xf numFmtId="4" fontId="2" fillId="0" borderId="0" xfId="0" applyNumberFormat="1" applyFont="1"/>
    <xf numFmtId="2" fontId="0" fillId="0" borderId="122" xfId="0" applyNumberFormat="1" applyBorder="1"/>
    <xf numFmtId="2" fontId="0" fillId="0" borderId="121" xfId="0" applyNumberFormat="1" applyBorder="1"/>
    <xf numFmtId="2" fontId="0" fillId="0" borderId="124" xfId="0" applyNumberFormat="1" applyBorder="1"/>
    <xf numFmtId="2" fontId="0" fillId="0" borderId="0" xfId="0" applyNumberFormat="1" applyAlignment="1">
      <alignment wrapText="1"/>
    </xf>
    <xf numFmtId="1" fontId="0" fillId="0" borderId="0" xfId="0" applyNumberFormat="1"/>
    <xf numFmtId="1" fontId="0" fillId="0" borderId="0" xfId="0" applyNumberFormat="1" applyAlignment="1">
      <alignment wrapText="1"/>
    </xf>
    <xf numFmtId="0" fontId="0" fillId="0" borderId="87" xfId="0" applyBorder="1" applyAlignment="1">
      <alignment wrapText="1"/>
    </xf>
    <xf numFmtId="0" fontId="0" fillId="0" borderId="125" xfId="0" applyBorder="1" applyAlignment="1">
      <alignment wrapText="1"/>
    </xf>
    <xf numFmtId="0" fontId="0" fillId="5" borderId="125" xfId="0" applyFill="1" applyBorder="1" applyAlignment="1">
      <alignment wrapText="1"/>
    </xf>
    <xf numFmtId="0" fontId="0" fillId="0" borderId="126" xfId="0" applyBorder="1" applyAlignment="1">
      <alignment wrapText="1"/>
    </xf>
    <xf numFmtId="0" fontId="0" fillId="0" borderId="17" xfId="0" applyBorder="1" applyAlignment="1">
      <alignment wrapText="1"/>
    </xf>
    <xf numFmtId="0" fontId="0" fillId="0" borderId="24" xfId="0" applyBorder="1" applyAlignment="1">
      <alignment wrapText="1"/>
    </xf>
    <xf numFmtId="0" fontId="0" fillId="0" borderId="30" xfId="0" applyBorder="1" applyAlignment="1">
      <alignment wrapText="1"/>
    </xf>
    <xf numFmtId="0" fontId="8" fillId="5" borderId="16" xfId="0" applyFont="1" applyFill="1" applyBorder="1" applyAlignment="1">
      <alignment wrapText="1"/>
    </xf>
    <xf numFmtId="0" fontId="0" fillId="5" borderId="17" xfId="0" applyFill="1" applyBorder="1" applyAlignment="1">
      <alignment wrapText="1"/>
    </xf>
    <xf numFmtId="0" fontId="0" fillId="5" borderId="87" xfId="0" applyFill="1" applyBorder="1" applyAlignment="1">
      <alignment wrapText="1"/>
    </xf>
    <xf numFmtId="0" fontId="6" fillId="5" borderId="28" xfId="0" applyFont="1" applyFill="1" applyBorder="1" applyAlignment="1">
      <alignment wrapText="1"/>
    </xf>
    <xf numFmtId="0" fontId="8" fillId="5" borderId="22" xfId="0" applyFont="1" applyFill="1" applyBorder="1" applyAlignment="1">
      <alignment wrapText="1"/>
    </xf>
    <xf numFmtId="0" fontId="6" fillId="5" borderId="25" xfId="0" applyFont="1" applyFill="1" applyBorder="1" applyAlignment="1">
      <alignment wrapText="1"/>
    </xf>
    <xf numFmtId="0" fontId="0" fillId="5" borderId="30" xfId="0" applyFill="1" applyBorder="1" applyAlignment="1">
      <alignment wrapText="1"/>
    </xf>
    <xf numFmtId="0" fontId="0" fillId="3" borderId="10" xfId="0" applyFill="1" applyBorder="1" applyAlignment="1">
      <alignment wrapText="1"/>
    </xf>
    <xf numFmtId="0" fontId="0" fillId="5" borderId="21" xfId="0" applyFill="1" applyBorder="1" applyAlignment="1">
      <alignment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0" fillId="5" borderId="29" xfId="0" applyFill="1" applyBorder="1"/>
    <xf numFmtId="0" fontId="8" fillId="4" borderId="22" xfId="0" applyFont="1" applyFill="1" applyBorder="1"/>
    <xf numFmtId="0" fontId="8" fillId="5" borderId="22" xfId="0" applyFont="1" applyFill="1" applyBorder="1"/>
    <xf numFmtId="0" fontId="8" fillId="5" borderId="29" xfId="0" applyFont="1" applyFill="1" applyBorder="1"/>
    <xf numFmtId="0" fontId="0" fillId="5" borderId="17" xfId="0" applyFill="1" applyBorder="1"/>
    <xf numFmtId="0" fontId="0" fillId="5" borderId="30" xfId="0" applyFill="1" applyBorder="1"/>
    <xf numFmtId="0" fontId="0" fillId="5" borderId="18" xfId="0" applyFill="1" applyBorder="1"/>
    <xf numFmtId="0" fontId="0" fillId="5" borderId="47" xfId="0" applyFill="1" applyBorder="1"/>
    <xf numFmtId="0" fontId="2" fillId="5" borderId="19" xfId="0" applyFont="1" applyFill="1" applyBorder="1"/>
    <xf numFmtId="0" fontId="0" fillId="5" borderId="20" xfId="0" applyFill="1" applyBorder="1"/>
    <xf numFmtId="0" fontId="0" fillId="5" borderId="16" xfId="0" applyFill="1" applyBorder="1"/>
    <xf numFmtId="0" fontId="0" fillId="5" borderId="31" xfId="0" applyFill="1" applyBorder="1"/>
    <xf numFmtId="1" fontId="0" fillId="0" borderId="25" xfId="0" applyNumberFormat="1" applyBorder="1"/>
    <xf numFmtId="0" fontId="0" fillId="5" borderId="21" xfId="0" applyFill="1" applyBorder="1"/>
    <xf numFmtId="0" fontId="0" fillId="3" borderId="29" xfId="0" applyFill="1" applyBorder="1"/>
    <xf numFmtId="0" fontId="0" fillId="3" borderId="31" xfId="0" applyFill="1" applyBorder="1" applyAlignment="1">
      <alignment wrapText="1"/>
    </xf>
    <xf numFmtId="0" fontId="0" fillId="3" borderId="30" xfId="0" applyFill="1" applyBorder="1" applyAlignment="1">
      <alignment wrapText="1"/>
    </xf>
    <xf numFmtId="0" fontId="0" fillId="3" borderId="47" xfId="0" applyFill="1" applyBorder="1" applyAlignment="1">
      <alignment wrapText="1"/>
    </xf>
    <xf numFmtId="0" fontId="0" fillId="3" borderId="120" xfId="0" applyFill="1" applyBorder="1" applyAlignment="1">
      <alignment wrapText="1"/>
    </xf>
    <xf numFmtId="0" fontId="4" fillId="3" borderId="29" xfId="0" applyFont="1" applyFill="1" applyBorder="1" applyAlignment="1">
      <alignment wrapText="1"/>
    </xf>
    <xf numFmtId="0" fontId="2" fillId="3" borderId="30" xfId="0" applyFont="1" applyFill="1" applyBorder="1" applyAlignment="1">
      <alignment vertical="center"/>
    </xf>
    <xf numFmtId="0" fontId="5" fillId="3" borderId="47" xfId="0" applyFont="1" applyFill="1" applyBorder="1" applyAlignment="1">
      <alignment vertical="center" wrapText="1"/>
    </xf>
    <xf numFmtId="0" fontId="2" fillId="3" borderId="28" xfId="0" applyFont="1" applyFill="1" applyBorder="1" applyAlignment="1">
      <alignment wrapText="1"/>
    </xf>
    <xf numFmtId="0" fontId="2" fillId="3" borderId="31" xfId="0" applyFont="1" applyFill="1" applyBorder="1" applyAlignment="1">
      <alignment wrapText="1"/>
    </xf>
    <xf numFmtId="0" fontId="5" fillId="3" borderId="28" xfId="0" applyFont="1" applyFill="1" applyBorder="1" applyAlignment="1">
      <alignment wrapText="1"/>
    </xf>
    <xf numFmtId="0" fontId="2" fillId="3" borderId="31" xfId="0" applyFont="1" applyFill="1" applyBorder="1"/>
    <xf numFmtId="0" fontId="2" fillId="3" borderId="28" xfId="0" applyFont="1" applyFill="1" applyBorder="1"/>
    <xf numFmtId="0" fontId="0" fillId="0" borderId="24" xfId="0" applyBorder="1"/>
    <xf numFmtId="0" fontId="2" fillId="0" borderId="24" xfId="0" applyFont="1" applyBorder="1" applyAlignment="1">
      <alignment vertical="center"/>
    </xf>
    <xf numFmtId="0" fontId="5" fillId="0" borderId="24" xfId="0" applyFont="1" applyBorder="1" applyAlignment="1">
      <alignment vertical="center" wrapText="1"/>
    </xf>
    <xf numFmtId="0" fontId="5" fillId="0" borderId="24" xfId="0" applyFont="1" applyBorder="1" applyAlignment="1">
      <alignment horizontal="center" vertical="center" wrapText="1"/>
    </xf>
    <xf numFmtId="0" fontId="4" fillId="3" borderId="21" xfId="0" applyFont="1" applyFill="1" applyBorder="1" applyAlignment="1">
      <alignment wrapText="1"/>
    </xf>
    <xf numFmtId="0" fontId="1" fillId="0" borderId="0" xfId="0" applyFont="1"/>
    <xf numFmtId="2" fontId="0" fillId="5" borderId="25" xfId="0" applyNumberFormat="1" applyFill="1" applyBorder="1"/>
    <xf numFmtId="0" fontId="5" fillId="0" borderId="30" xfId="0" applyFont="1" applyBorder="1" applyAlignment="1">
      <alignment horizontal="center" vertical="center" wrapText="1"/>
    </xf>
    <xf numFmtId="0" fontId="0" fillId="0" borderId="28" xfId="0" applyBorder="1" applyAlignment="1">
      <alignment wrapText="1"/>
    </xf>
    <xf numFmtId="0" fontId="0" fillId="0" borderId="30" xfId="0" applyBorder="1"/>
    <xf numFmtId="0" fontId="0" fillId="0" borderId="22" xfId="0" applyBorder="1" applyAlignment="1">
      <alignment wrapText="1"/>
    </xf>
    <xf numFmtId="0" fontId="5" fillId="0" borderId="17" xfId="0" applyFont="1" applyBorder="1" applyAlignment="1">
      <alignment horizontal="center" vertical="center" wrapText="1"/>
    </xf>
    <xf numFmtId="0" fontId="0" fillId="0" borderId="1" xfId="0" applyBorder="1"/>
    <xf numFmtId="0" fontId="31" fillId="10" borderId="85" xfId="0" applyFont="1" applyFill="1" applyBorder="1" applyAlignment="1">
      <alignment horizontal="left" vertical="center" wrapText="1" readingOrder="1"/>
    </xf>
    <xf numFmtId="3" fontId="2" fillId="0" borderId="64" xfId="0" applyNumberFormat="1" applyFont="1" applyBorder="1" applyAlignment="1">
      <alignment horizontal="center" vertical="center"/>
    </xf>
    <xf numFmtId="3" fontId="0" fillId="0" borderId="65" xfId="0" applyNumberFormat="1" applyBorder="1" applyAlignment="1">
      <alignment horizontal="center" vertical="center"/>
    </xf>
    <xf numFmtId="3" fontId="2" fillId="0" borderId="0" xfId="0" applyNumberFormat="1" applyFont="1" applyAlignment="1">
      <alignment horizontal="center" vertical="center"/>
    </xf>
    <xf numFmtId="0" fontId="0" fillId="0" borderId="80" xfId="0" applyBorder="1"/>
    <xf numFmtId="0" fontId="0" fillId="0" borderId="81" xfId="0" applyBorder="1"/>
    <xf numFmtId="0" fontId="34" fillId="4" borderId="113" xfId="0" applyFont="1" applyFill="1" applyBorder="1" applyAlignment="1">
      <alignment horizontal="left" vertical="center" wrapText="1" readingOrder="1"/>
    </xf>
    <xf numFmtId="0" fontId="31" fillId="4" borderId="113" xfId="0" applyFont="1" applyFill="1" applyBorder="1" applyAlignment="1">
      <alignment horizontal="left" vertical="center" wrapText="1" readingOrder="1"/>
    </xf>
    <xf numFmtId="0" fontId="34" fillId="4" borderId="55" xfId="0" applyFont="1" applyFill="1" applyBorder="1" applyAlignment="1">
      <alignment horizontal="left" vertical="center" wrapText="1" readingOrder="1"/>
    </xf>
    <xf numFmtId="0" fontId="31" fillId="4" borderId="55" xfId="0" applyFont="1" applyFill="1" applyBorder="1" applyAlignment="1">
      <alignment horizontal="left" vertical="center" wrapText="1" readingOrder="1"/>
    </xf>
    <xf numFmtId="0" fontId="34" fillId="4" borderId="56" xfId="0" applyFont="1" applyFill="1" applyBorder="1" applyAlignment="1">
      <alignment horizontal="left" vertical="center" wrapText="1" readingOrder="1"/>
    </xf>
    <xf numFmtId="0" fontId="31" fillId="4" borderId="56" xfId="0" applyFont="1" applyFill="1" applyBorder="1" applyAlignment="1">
      <alignment horizontal="left" vertical="center" wrapText="1" readingOrder="1"/>
    </xf>
    <xf numFmtId="0" fontId="33" fillId="3" borderId="127" xfId="0" applyFont="1" applyFill="1" applyBorder="1" applyAlignment="1">
      <alignment horizontal="center" vertical="center" textRotation="90" wrapText="1" readingOrder="1"/>
    </xf>
    <xf numFmtId="0" fontId="33" fillId="3" borderId="128" xfId="0" applyFont="1" applyFill="1" applyBorder="1" applyAlignment="1">
      <alignment horizontal="center" vertical="center" textRotation="90" wrapText="1" readingOrder="1"/>
    </xf>
    <xf numFmtId="0" fontId="33" fillId="3" borderId="128" xfId="0" applyFont="1" applyFill="1" applyBorder="1" applyAlignment="1">
      <alignment horizontal="center" vertical="center" wrapText="1" readingOrder="1"/>
    </xf>
    <xf numFmtId="0" fontId="33" fillId="3" borderId="129" xfId="0" applyFont="1" applyFill="1" applyBorder="1" applyAlignment="1">
      <alignment horizontal="center" vertical="center" textRotation="90" wrapText="1" readingOrder="1"/>
    </xf>
    <xf numFmtId="0" fontId="2" fillId="3" borderId="130" xfId="0" applyFont="1" applyFill="1" applyBorder="1" applyAlignment="1">
      <alignment horizontal="center" vertical="center" wrapText="1"/>
    </xf>
    <xf numFmtId="0" fontId="2" fillId="3" borderId="131" xfId="0" applyFont="1" applyFill="1" applyBorder="1" applyAlignment="1">
      <alignment horizontal="center" vertical="center" wrapText="1"/>
    </xf>
    <xf numFmtId="3" fontId="0" fillId="0" borderId="134" xfId="0" applyNumberFormat="1" applyBorder="1" applyAlignment="1">
      <alignment horizontal="center" vertical="center"/>
    </xf>
    <xf numFmtId="0" fontId="0" fillId="0" borderId="135" xfId="0" applyBorder="1"/>
    <xf numFmtId="0" fontId="0" fillId="0" borderId="136" xfId="0" applyBorder="1"/>
    <xf numFmtId="0" fontId="53" fillId="17" borderId="86" xfId="0" applyFont="1" applyFill="1" applyBorder="1" applyAlignment="1">
      <alignment wrapText="1"/>
    </xf>
    <xf numFmtId="0" fontId="0" fillId="17" borderId="0" xfId="0" applyFill="1"/>
    <xf numFmtId="0" fontId="53" fillId="17" borderId="55" xfId="0" applyFont="1" applyFill="1" applyBorder="1" applyAlignment="1">
      <alignment wrapText="1"/>
    </xf>
    <xf numFmtId="0" fontId="53" fillId="17" borderId="56" xfId="0" applyFont="1" applyFill="1" applyBorder="1" applyAlignment="1">
      <alignment wrapText="1"/>
    </xf>
    <xf numFmtId="0" fontId="31" fillId="17" borderId="56" xfId="0" applyFont="1" applyFill="1" applyBorder="1" applyAlignment="1">
      <alignment horizontal="left" vertical="center" wrapText="1" readingOrder="1"/>
    </xf>
    <xf numFmtId="0" fontId="5" fillId="0" borderId="18" xfId="0" applyFont="1" applyBorder="1" applyAlignment="1">
      <alignment horizontal="center" vertical="center" wrapText="1"/>
    </xf>
    <xf numFmtId="0" fontId="0" fillId="5" borderId="22" xfId="0" applyFill="1" applyBorder="1" applyAlignment="1">
      <alignment wrapText="1"/>
    </xf>
    <xf numFmtId="0" fontId="5" fillId="5" borderId="25"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4" fillId="17" borderId="86" xfId="0" applyFont="1" applyFill="1" applyBorder="1" applyAlignment="1">
      <alignment wrapText="1"/>
    </xf>
    <xf numFmtId="0" fontId="54" fillId="17" borderId="137" xfId="0" applyFont="1" applyFill="1" applyBorder="1" applyAlignment="1">
      <alignment wrapText="1"/>
    </xf>
    <xf numFmtId="0" fontId="0" fillId="17" borderId="22" xfId="0" applyFill="1" applyBorder="1"/>
    <xf numFmtId="0" fontId="0" fillId="19" borderId="22" xfId="0" applyFill="1" applyBorder="1"/>
    <xf numFmtId="0" fontId="16" fillId="0" borderId="13" xfId="0" applyFont="1" applyBorder="1" applyAlignment="1">
      <alignment horizontal="center" vertical="center" wrapText="1"/>
    </xf>
    <xf numFmtId="0" fontId="0" fillId="0" borderId="18" xfId="0" applyBorder="1" applyAlignment="1">
      <alignment horizontal="center"/>
    </xf>
    <xf numFmtId="0" fontId="0" fillId="0" borderId="25" xfId="0" applyBorder="1" applyAlignment="1">
      <alignment horizontal="center"/>
    </xf>
    <xf numFmtId="0" fontId="0" fillId="0" borderId="138" xfId="0" applyBorder="1" applyAlignment="1">
      <alignment horizontal="center"/>
    </xf>
    <xf numFmtId="0" fontId="0" fillId="0" borderId="13" xfId="0" applyBorder="1" applyAlignment="1">
      <alignment horizontal="center"/>
    </xf>
    <xf numFmtId="0" fontId="16" fillId="0" borderId="12" xfId="0" applyFont="1" applyBorder="1" applyAlignment="1">
      <alignment horizontal="center" vertical="center" wrapText="1"/>
    </xf>
    <xf numFmtId="0" fontId="0" fillId="0" borderId="12" xfId="0" applyBorder="1" applyAlignment="1">
      <alignment horizontal="center"/>
    </xf>
    <xf numFmtId="0" fontId="0" fillId="0" borderId="10" xfId="0" applyBorder="1" applyAlignment="1">
      <alignment horizontal="center"/>
    </xf>
    <xf numFmtId="0" fontId="0" fillId="0" borderId="12" xfId="0" applyBorder="1" applyAlignment="1">
      <alignment horizontal="center" vertical="center" wrapText="1"/>
    </xf>
    <xf numFmtId="0" fontId="16" fillId="0" borderId="0" xfId="0" applyFont="1" applyAlignment="1">
      <alignment horizontal="center" vertical="center" wrapText="1"/>
    </xf>
    <xf numFmtId="0" fontId="0" fillId="8" borderId="24" xfId="0" applyFill="1" applyBorder="1" applyAlignment="1">
      <alignment wrapText="1"/>
    </xf>
    <xf numFmtId="0" fontId="0" fillId="8" borderId="30" xfId="0" applyFill="1" applyBorder="1" applyAlignment="1">
      <alignment wrapText="1"/>
    </xf>
    <xf numFmtId="0" fontId="4" fillId="3" borderId="3" xfId="0" applyFont="1" applyFill="1" applyBorder="1" applyAlignment="1">
      <alignment horizontal="center" vertical="center" wrapText="1"/>
    </xf>
    <xf numFmtId="0" fontId="29" fillId="0" borderId="0" xfId="1" applyFont="1" applyAlignment="1">
      <alignment horizontal="right"/>
    </xf>
    <xf numFmtId="0" fontId="29" fillId="0" borderId="0" xfId="1" applyFont="1"/>
    <xf numFmtId="0" fontId="3" fillId="4" borderId="17" xfId="0" applyFont="1" applyFill="1" applyBorder="1" applyAlignment="1">
      <alignment wrapText="1"/>
    </xf>
    <xf numFmtId="0" fontId="3" fillId="0" borderId="24" xfId="0" applyFont="1" applyBorder="1" applyAlignment="1">
      <alignment wrapText="1"/>
    </xf>
    <xf numFmtId="0" fontId="3" fillId="0" borderId="31" xfId="0" applyFont="1" applyBorder="1"/>
    <xf numFmtId="0" fontId="2" fillId="0" borderId="19" xfId="0" applyFont="1" applyBorder="1"/>
    <xf numFmtId="2" fontId="2" fillId="4" borderId="19" xfId="0" applyNumberFormat="1" applyFont="1" applyFill="1" applyBorder="1"/>
    <xf numFmtId="0" fontId="3" fillId="0" borderId="31" xfId="0" applyFont="1" applyBorder="1" applyAlignment="1">
      <alignment wrapText="1"/>
    </xf>
    <xf numFmtId="0" fontId="3" fillId="0" borderId="23" xfId="0" applyFont="1" applyBorder="1" applyAlignment="1">
      <alignment wrapText="1"/>
    </xf>
    <xf numFmtId="0" fontId="5" fillId="0" borderId="4" xfId="0" applyFont="1" applyBorder="1" applyAlignment="1">
      <alignment horizontal="center" vertical="center" wrapText="1"/>
    </xf>
    <xf numFmtId="0" fontId="0" fillId="5" borderId="23" xfId="0" applyFill="1" applyBorder="1" applyAlignment="1">
      <alignment wrapText="1"/>
    </xf>
    <xf numFmtId="0" fontId="3" fillId="18" borderId="22" xfId="0" applyFont="1" applyFill="1" applyBorder="1"/>
    <xf numFmtId="0" fontId="28" fillId="0" borderId="25" xfId="0" applyFont="1" applyBorder="1" applyAlignment="1">
      <alignment wrapText="1"/>
    </xf>
    <xf numFmtId="0" fontId="0" fillId="0" borderId="3" xfId="0" applyBorder="1"/>
    <xf numFmtId="0" fontId="0" fillId="0" borderId="139" xfId="0" applyBorder="1"/>
    <xf numFmtId="0" fontId="2" fillId="5" borderId="25" xfId="0" applyFont="1" applyFill="1" applyBorder="1"/>
    <xf numFmtId="0" fontId="2" fillId="4" borderId="25" xfId="0" applyFont="1" applyFill="1" applyBorder="1"/>
    <xf numFmtId="0" fontId="0" fillId="5" borderId="26" xfId="0" applyFill="1" applyBorder="1" applyAlignment="1">
      <alignment wrapText="1"/>
    </xf>
    <xf numFmtId="0" fontId="2" fillId="4" borderId="18" xfId="0" applyFont="1" applyFill="1" applyBorder="1"/>
    <xf numFmtId="0" fontId="2" fillId="5" borderId="18" xfId="0" applyFont="1" applyFill="1" applyBorder="1"/>
    <xf numFmtId="0" fontId="0" fillId="5" borderId="39" xfId="0" applyFill="1" applyBorder="1"/>
    <xf numFmtId="0" fontId="0" fillId="0" borderId="104" xfId="0" applyBorder="1"/>
    <xf numFmtId="0" fontId="0" fillId="0" borderId="83" xfId="0" applyBorder="1" applyAlignment="1">
      <alignment horizontal="center" vertical="center" wrapText="1"/>
    </xf>
    <xf numFmtId="0" fontId="0" fillId="0" borderId="0" xfId="0" applyAlignment="1">
      <alignment horizontal="right"/>
    </xf>
    <xf numFmtId="2" fontId="0" fillId="0" borderId="16" xfId="0" applyNumberFormat="1" applyBorder="1"/>
    <xf numFmtId="2" fontId="0" fillId="0" borderId="23" xfId="0" applyNumberFormat="1" applyBorder="1"/>
    <xf numFmtId="2" fontId="0" fillId="0" borderId="11" xfId="0" applyNumberFormat="1" applyBorder="1"/>
    <xf numFmtId="0" fontId="5" fillId="13" borderId="53" xfId="0" applyFont="1" applyFill="1" applyBorder="1" applyAlignment="1">
      <alignment horizontal="center" vertical="center" wrapText="1"/>
    </xf>
    <xf numFmtId="0" fontId="2" fillId="11" borderId="2" xfId="0" applyFont="1" applyFill="1" applyBorder="1" applyAlignment="1">
      <alignment horizontal="center" vertical="center" wrapText="1"/>
    </xf>
    <xf numFmtId="165" fontId="35" fillId="6" borderId="140" xfId="0" applyNumberFormat="1" applyFont="1" applyFill="1" applyBorder="1"/>
    <xf numFmtId="0" fontId="48" fillId="0" borderId="0" xfId="0" applyFont="1"/>
    <xf numFmtId="0" fontId="20" fillId="0" borderId="9" xfId="0" applyFont="1" applyBorder="1" applyAlignment="1">
      <alignment horizontal="center" vertical="center" wrapText="1"/>
    </xf>
    <xf numFmtId="0" fontId="52" fillId="0" borderId="0" xfId="0" applyFont="1"/>
    <xf numFmtId="0" fontId="57" fillId="0" borderId="0" xfId="0" applyFont="1" applyAlignment="1">
      <alignment vertical="center"/>
    </xf>
    <xf numFmtId="0" fontId="5" fillId="3" borderId="3" xfId="0" applyFont="1" applyFill="1" applyBorder="1" applyAlignment="1">
      <alignment horizontal="center" vertical="center" wrapText="1"/>
    </xf>
    <xf numFmtId="0" fontId="59" fillId="0" borderId="0" xfId="0" applyFont="1" applyAlignment="1">
      <alignment vertical="center"/>
    </xf>
    <xf numFmtId="0" fontId="0" fillId="19" borderId="15" xfId="0" applyFill="1" applyBorder="1"/>
    <xf numFmtId="0" fontId="20" fillId="0" borderId="108" xfId="0" applyFont="1" applyBorder="1" applyAlignment="1">
      <alignment vertical="top" wrapText="1"/>
    </xf>
    <xf numFmtId="0" fontId="20" fillId="0" borderId="43" xfId="0" applyFont="1" applyBorder="1" applyAlignment="1">
      <alignment vertical="top" wrapText="1"/>
    </xf>
    <xf numFmtId="0" fontId="43" fillId="0" borderId="142" xfId="0" applyFont="1" applyBorder="1" applyAlignment="1">
      <alignment horizontal="justify" vertical="top" wrapText="1"/>
    </xf>
    <xf numFmtId="0" fontId="43" fillId="0" borderId="142" xfId="0" applyFont="1" applyBorder="1" applyAlignment="1">
      <alignment horizontal="justify" vertical="center" wrapText="1"/>
    </xf>
    <xf numFmtId="0" fontId="41" fillId="0" borderId="142" xfId="0" applyFont="1" applyBorder="1" applyAlignment="1">
      <alignment horizontal="center" vertical="center" wrapText="1"/>
    </xf>
    <xf numFmtId="0" fontId="0" fillId="0" borderId="143" xfId="0" applyBorder="1"/>
    <xf numFmtId="0" fontId="39" fillId="0" borderId="0" xfId="2" applyAlignment="1">
      <alignment horizontal="left" vertical="center"/>
    </xf>
    <xf numFmtId="0" fontId="0" fillId="0" borderId="0" xfId="0" applyAlignment="1">
      <alignment horizontal="left"/>
    </xf>
    <xf numFmtId="0" fontId="0" fillId="0" borderId="2" xfId="0" applyBorder="1" applyAlignment="1">
      <alignment horizontal="center"/>
    </xf>
    <xf numFmtId="0" fontId="3" fillId="0" borderId="22" xfId="0" applyFont="1" applyBorder="1"/>
    <xf numFmtId="0" fontId="28" fillId="5" borderId="25" xfId="0" applyFont="1" applyFill="1" applyBorder="1" applyAlignment="1">
      <alignment wrapText="1"/>
    </xf>
    <xf numFmtId="0" fontId="62" fillId="5" borderId="22" xfId="0" applyFont="1" applyFill="1" applyBorder="1" applyAlignment="1">
      <alignment wrapText="1"/>
    </xf>
    <xf numFmtId="0" fontId="2" fillId="0" borderId="17" xfId="0" applyFont="1" applyBorder="1" applyAlignment="1">
      <alignment vertical="center"/>
    </xf>
    <xf numFmtId="0" fontId="5" fillId="0" borderId="17" xfId="0" applyFont="1" applyBorder="1" applyAlignment="1">
      <alignment vertical="center" wrapText="1"/>
    </xf>
    <xf numFmtId="0" fontId="3" fillId="0" borderId="17" xfId="0" applyFont="1" applyBorder="1" applyAlignment="1">
      <alignment wrapText="1"/>
    </xf>
    <xf numFmtId="0" fontId="3" fillId="0" borderId="22" xfId="0" applyFont="1" applyBorder="1" applyAlignment="1">
      <alignment wrapText="1"/>
    </xf>
    <xf numFmtId="2" fontId="2" fillId="0" borderId="0" xfId="0" applyNumberFormat="1" applyFont="1"/>
    <xf numFmtId="2" fontId="0" fillId="0" borderId="19" xfId="0" applyNumberFormat="1" applyBorder="1"/>
    <xf numFmtId="2" fontId="0" fillId="0" borderId="22" xfId="0" applyNumberFormat="1" applyBorder="1" applyAlignment="1">
      <alignment wrapText="1"/>
    </xf>
    <xf numFmtId="0" fontId="66" fillId="0" borderId="108" xfId="0" applyFont="1" applyBorder="1" applyAlignment="1">
      <alignment vertical="top" wrapText="1"/>
    </xf>
    <xf numFmtId="0" fontId="67" fillId="0" borderId="0" xfId="0" applyFont="1"/>
    <xf numFmtId="0" fontId="68" fillId="0" borderId="0" xfId="0" applyFont="1"/>
    <xf numFmtId="2" fontId="67" fillId="0" borderId="0" xfId="0" applyNumberFormat="1" applyFont="1"/>
    <xf numFmtId="2" fontId="69" fillId="0" borderId="0" xfId="0" applyNumberFormat="1" applyFont="1"/>
    <xf numFmtId="2" fontId="0" fillId="0" borderId="144" xfId="0" applyNumberFormat="1" applyBorder="1"/>
    <xf numFmtId="0" fontId="3" fillId="0" borderId="9" xfId="0" applyFont="1" applyBorder="1" applyAlignment="1">
      <alignment horizontal="center"/>
    </xf>
    <xf numFmtId="0" fontId="3" fillId="0" borderId="12" xfId="0" applyFont="1" applyBorder="1" applyAlignment="1">
      <alignment horizontal="center"/>
    </xf>
    <xf numFmtId="0" fontId="66" fillId="0" borderId="0" xfId="0" applyFont="1"/>
    <xf numFmtId="0" fontId="3" fillId="0" borderId="21" xfId="0" applyFont="1" applyBorder="1" applyAlignment="1">
      <alignment wrapText="1"/>
    </xf>
    <xf numFmtId="0" fontId="0" fillId="0" borderId="29" xfId="0" applyBorder="1" applyAlignment="1">
      <alignment wrapText="1"/>
    </xf>
    <xf numFmtId="0" fontId="3" fillId="0" borderId="125" xfId="0" applyFont="1" applyBorder="1" applyAlignment="1">
      <alignment wrapText="1"/>
    </xf>
    <xf numFmtId="0" fontId="0" fillId="4" borderId="26" xfId="0" applyFill="1" applyBorder="1" applyAlignment="1">
      <alignment wrapText="1"/>
    </xf>
    <xf numFmtId="0" fontId="0" fillId="4" borderId="26" xfId="0" applyFill="1" applyBorder="1"/>
    <xf numFmtId="0" fontId="6" fillId="0" borderId="5"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0" fillId="0" borderId="2" xfId="0" applyBorder="1" applyAlignment="1">
      <alignment wrapText="1"/>
    </xf>
    <xf numFmtId="0" fontId="62" fillId="0" borderId="22" xfId="0" applyFont="1" applyBorder="1" applyAlignment="1">
      <alignment wrapText="1"/>
    </xf>
    <xf numFmtId="0" fontId="6" fillId="0" borderId="47" xfId="0" applyFont="1" applyBorder="1" applyAlignment="1">
      <alignment wrapText="1"/>
    </xf>
    <xf numFmtId="0" fontId="0" fillId="0" borderId="47" xfId="0" applyBorder="1" applyAlignment="1">
      <alignment wrapText="1"/>
    </xf>
    <xf numFmtId="0" fontId="6" fillId="0" borderId="18" xfId="0" applyFont="1" applyBorder="1" applyAlignment="1">
      <alignment wrapText="1"/>
    </xf>
    <xf numFmtId="0" fontId="0" fillId="0" borderId="15" xfId="0" applyBorder="1" applyAlignment="1">
      <alignment wrapText="1"/>
    </xf>
    <xf numFmtId="0" fontId="0" fillId="0" borderId="18" xfId="0" applyBorder="1" applyAlignment="1">
      <alignment wrapText="1"/>
    </xf>
    <xf numFmtId="0" fontId="71" fillId="0" borderId="15" xfId="0" applyFont="1" applyBorder="1" applyAlignment="1">
      <alignment wrapText="1"/>
    </xf>
    <xf numFmtId="0" fontId="6" fillId="0" borderId="23" xfId="0" applyFont="1" applyBorder="1"/>
    <xf numFmtId="0" fontId="71" fillId="0" borderId="22" xfId="0" applyFont="1" applyBorder="1"/>
    <xf numFmtId="0" fontId="6" fillId="0" borderId="22" xfId="0" applyFont="1" applyBorder="1"/>
    <xf numFmtId="0" fontId="6" fillId="0" borderId="19" xfId="0" applyFont="1" applyBorder="1" applyAlignment="1">
      <alignment wrapText="1"/>
    </xf>
    <xf numFmtId="0" fontId="6" fillId="0" borderId="27" xfId="0" applyFont="1" applyBorder="1" applyAlignment="1">
      <alignment wrapText="1"/>
    </xf>
    <xf numFmtId="0" fontId="6" fillId="0" borderId="28" xfId="0" applyFont="1" applyBorder="1" applyAlignment="1">
      <alignment wrapText="1"/>
    </xf>
    <xf numFmtId="0" fontId="71" fillId="5" borderId="25" xfId="0" applyFont="1" applyFill="1" applyBorder="1" applyAlignment="1">
      <alignment wrapText="1"/>
    </xf>
    <xf numFmtId="0" fontId="71" fillId="5" borderId="22" xfId="0" applyFont="1" applyFill="1" applyBorder="1"/>
    <xf numFmtId="0" fontId="71" fillId="0" borderId="25" xfId="0" applyFont="1" applyBorder="1" applyAlignment="1">
      <alignment wrapText="1"/>
    </xf>
    <xf numFmtId="0" fontId="0" fillId="0" borderId="120" xfId="0" applyBorder="1" applyAlignment="1">
      <alignment wrapText="1"/>
    </xf>
    <xf numFmtId="0" fontId="2" fillId="0" borderId="31" xfId="0" applyFont="1" applyBorder="1" applyAlignment="1">
      <alignment vertical="center"/>
    </xf>
    <xf numFmtId="0" fontId="2" fillId="0" borderId="28" xfId="0" applyFont="1" applyBorder="1" applyAlignment="1">
      <alignment wrapText="1"/>
    </xf>
    <xf numFmtId="0" fontId="2" fillId="0" borderId="31" xfId="0" applyFont="1" applyBorder="1" applyAlignment="1">
      <alignment wrapText="1"/>
    </xf>
    <xf numFmtId="0" fontId="71" fillId="0" borderId="25" xfId="0" applyFont="1" applyBorder="1" applyAlignment="1">
      <alignment vertical="center" wrapText="1"/>
    </xf>
    <xf numFmtId="0" fontId="0" fillId="0" borderId="16" xfId="0" applyBorder="1" applyAlignment="1">
      <alignment wrapText="1"/>
    </xf>
    <xf numFmtId="0" fontId="53" fillId="17" borderId="137" xfId="0" applyFont="1" applyFill="1" applyBorder="1" applyAlignment="1">
      <alignment wrapText="1"/>
    </xf>
    <xf numFmtId="0" fontId="53" fillId="20" borderId="137" xfId="0" applyFont="1" applyFill="1" applyBorder="1" applyAlignment="1">
      <alignment wrapText="1"/>
    </xf>
    <xf numFmtId="0" fontId="53" fillId="20" borderId="55" xfId="0" applyFont="1" applyFill="1" applyBorder="1" applyAlignment="1">
      <alignment wrapText="1"/>
    </xf>
    <xf numFmtId="0" fontId="31" fillId="20" borderId="56" xfId="0" applyFont="1" applyFill="1" applyBorder="1" applyAlignment="1">
      <alignment horizontal="left" vertical="center" wrapText="1" readingOrder="1"/>
    </xf>
    <xf numFmtId="0" fontId="31" fillId="0" borderId="146" xfId="0" applyFont="1" applyBorder="1" applyAlignment="1">
      <alignment horizontal="center" vertical="center" wrapText="1" readingOrder="1"/>
    </xf>
    <xf numFmtId="0" fontId="31" fillId="0" borderId="72" xfId="0" applyFont="1" applyBorder="1" applyAlignment="1">
      <alignment horizontal="center" vertical="center" wrapText="1" readingOrder="1"/>
    </xf>
    <xf numFmtId="0" fontId="34" fillId="10" borderId="72" xfId="0" applyFont="1" applyFill="1" applyBorder="1" applyAlignment="1">
      <alignment horizontal="left" vertical="center" wrapText="1" readingOrder="1"/>
    </xf>
    <xf numFmtId="0" fontId="31" fillId="10" borderId="72" xfId="0" applyFont="1" applyFill="1" applyBorder="1" applyAlignment="1">
      <alignment horizontal="left" vertical="center" wrapText="1" readingOrder="1"/>
    </xf>
    <xf numFmtId="3" fontId="2" fillId="0" borderId="147" xfId="0" applyNumberFormat="1" applyFont="1" applyBorder="1" applyAlignment="1">
      <alignment horizontal="center" vertical="center"/>
    </xf>
    <xf numFmtId="0" fontId="0" fillId="0" borderId="84" xfId="0" applyBorder="1" applyAlignment="1">
      <alignment wrapText="1"/>
    </xf>
    <xf numFmtId="0" fontId="0" fillId="0" borderId="85" xfId="0" applyBorder="1"/>
    <xf numFmtId="0" fontId="0" fillId="0" borderId="148" xfId="0" applyBorder="1"/>
    <xf numFmtId="0" fontId="0" fillId="0" borderId="149" xfId="0" applyBorder="1" applyAlignment="1">
      <alignment wrapText="1"/>
    </xf>
    <xf numFmtId="0" fontId="31" fillId="0" borderId="150" xfId="0" applyFont="1" applyBorder="1" applyAlignment="1">
      <alignment horizontal="center" vertical="center" wrapText="1" readingOrder="1"/>
    </xf>
    <xf numFmtId="0" fontId="31" fillId="0" borderId="151" xfId="0" applyFont="1" applyBorder="1" applyAlignment="1">
      <alignment horizontal="center" vertical="center" wrapText="1" readingOrder="1"/>
    </xf>
    <xf numFmtId="0" fontId="34" fillId="10" borderId="151" xfId="0" applyFont="1" applyFill="1" applyBorder="1" applyAlignment="1">
      <alignment horizontal="left" vertical="center" wrapText="1" readingOrder="1"/>
    </xf>
    <xf numFmtId="0" fontId="31" fillId="10" borderId="151" xfId="0" applyFont="1" applyFill="1" applyBorder="1" applyAlignment="1">
      <alignment horizontal="left" vertical="center" wrapText="1" readingOrder="1"/>
    </xf>
    <xf numFmtId="3" fontId="2" fillId="0" borderId="152" xfId="0" applyNumberFormat="1" applyFont="1" applyBorder="1" applyAlignment="1">
      <alignment horizontal="center" vertical="center"/>
    </xf>
    <xf numFmtId="3" fontId="0" fillId="0" borderId="153" xfId="0" applyNumberFormat="1" applyBorder="1" applyAlignment="1">
      <alignment horizontal="center" vertical="center"/>
    </xf>
    <xf numFmtId="3" fontId="2" fillId="0" borderId="154" xfId="0" applyNumberFormat="1" applyFont="1" applyBorder="1" applyAlignment="1">
      <alignment horizontal="center" vertical="center"/>
    </xf>
    <xf numFmtId="0" fontId="0" fillId="0" borderId="150" xfId="0" applyBorder="1" applyAlignment="1">
      <alignment wrapText="1"/>
    </xf>
    <xf numFmtId="0" fontId="0" fillId="0" borderId="151" xfId="0" applyBorder="1"/>
    <xf numFmtId="0" fontId="0" fillId="0" borderId="152" xfId="0" applyBorder="1"/>
    <xf numFmtId="0" fontId="0" fillId="0" borderId="155" xfId="0" applyBorder="1" applyAlignment="1">
      <alignment wrapText="1"/>
    </xf>
    <xf numFmtId="0" fontId="34" fillId="10" borderId="137" xfId="0" applyFont="1" applyFill="1" applyBorder="1" applyAlignment="1">
      <alignment horizontal="left" vertical="center" wrapText="1" readingOrder="1"/>
    </xf>
    <xf numFmtId="0" fontId="0" fillId="0" borderId="68" xfId="0" applyBorder="1"/>
    <xf numFmtId="0" fontId="0" fillId="0" borderId="117" xfId="0" applyBorder="1"/>
    <xf numFmtId="0" fontId="54" fillId="17" borderId="156" xfId="0" applyFont="1" applyFill="1" applyBorder="1" applyAlignment="1">
      <alignment wrapText="1"/>
    </xf>
    <xf numFmtId="0" fontId="53" fillId="17" borderId="151" xfId="0" applyFont="1" applyFill="1" applyBorder="1" applyAlignment="1">
      <alignment wrapText="1"/>
    </xf>
    <xf numFmtId="0" fontId="31" fillId="17" borderId="151" xfId="0" applyFont="1" applyFill="1" applyBorder="1" applyAlignment="1">
      <alignment horizontal="left" vertical="center" wrapText="1" readingOrder="1"/>
    </xf>
    <xf numFmtId="3" fontId="2" fillId="0" borderId="157" xfId="0" applyNumberFormat="1" applyFont="1" applyBorder="1" applyAlignment="1">
      <alignment horizontal="center" vertical="center"/>
    </xf>
    <xf numFmtId="0" fontId="0" fillId="0" borderId="158" xfId="0" applyBorder="1" applyAlignment="1">
      <alignment horizontal="center" vertical="center" wrapText="1"/>
    </xf>
    <xf numFmtId="3" fontId="2" fillId="0" borderId="158" xfId="0" applyNumberFormat="1" applyFont="1" applyBorder="1" applyAlignment="1">
      <alignment horizontal="center" vertical="center"/>
    </xf>
    <xf numFmtId="0" fontId="0" fillId="0" borderId="150" xfId="0" applyBorder="1"/>
    <xf numFmtId="0" fontId="31" fillId="17" borderId="55" xfId="0" applyFont="1" applyFill="1" applyBorder="1" applyAlignment="1">
      <alignment horizontal="left" vertical="center" wrapText="1" readingOrder="1"/>
    </xf>
    <xf numFmtId="0" fontId="53" fillId="20" borderId="159" xfId="0" applyFont="1" applyFill="1" applyBorder="1" applyAlignment="1">
      <alignment wrapText="1"/>
    </xf>
    <xf numFmtId="0" fontId="53" fillId="20" borderId="160" xfId="0" applyFont="1" applyFill="1" applyBorder="1" applyAlignment="1">
      <alignment wrapText="1"/>
    </xf>
    <xf numFmtId="0" fontId="31" fillId="20" borderId="151" xfId="0" applyFont="1" applyFill="1" applyBorder="1" applyAlignment="1">
      <alignment horizontal="left" vertical="center" wrapText="1" readingOrder="1"/>
    </xf>
    <xf numFmtId="0" fontId="31" fillId="0" borderId="160" xfId="0" applyFont="1" applyBorder="1" applyAlignment="1">
      <alignment horizontal="center" vertical="center" wrapText="1" readingOrder="1"/>
    </xf>
    <xf numFmtId="0" fontId="28" fillId="21" borderId="25" xfId="0" applyFont="1" applyFill="1" applyBorder="1" applyAlignment="1">
      <alignment wrapText="1"/>
    </xf>
    <xf numFmtId="0" fontId="0" fillId="21" borderId="24" xfId="0" applyFill="1" applyBorder="1" applyAlignment="1">
      <alignment wrapText="1"/>
    </xf>
    <xf numFmtId="0" fontId="6" fillId="21" borderId="21" xfId="0" applyFont="1" applyFill="1" applyBorder="1" applyAlignment="1">
      <alignment wrapText="1"/>
    </xf>
    <xf numFmtId="0" fontId="71" fillId="21" borderId="25" xfId="0" applyFont="1" applyFill="1" applyBorder="1" applyAlignment="1">
      <alignment wrapText="1"/>
    </xf>
    <xf numFmtId="0" fontId="71" fillId="0" borderId="47" xfId="0" applyFont="1" applyBorder="1" applyAlignment="1">
      <alignment wrapText="1"/>
    </xf>
    <xf numFmtId="0" fontId="0" fillId="21" borderId="30" xfId="0" applyFill="1" applyBorder="1" applyAlignment="1">
      <alignment wrapText="1"/>
    </xf>
    <xf numFmtId="0" fontId="0" fillId="0" borderId="19" xfId="0" applyBorder="1" applyAlignment="1">
      <alignment wrapText="1"/>
    </xf>
    <xf numFmtId="0" fontId="8" fillId="0" borderId="0" xfId="0" applyFont="1" applyAlignment="1">
      <alignment wrapText="1"/>
    </xf>
    <xf numFmtId="0" fontId="0" fillId="8" borderId="21" xfId="0" applyFill="1" applyBorder="1" applyAlignment="1">
      <alignment wrapText="1"/>
    </xf>
    <xf numFmtId="0" fontId="0" fillId="8" borderId="28" xfId="0" applyFill="1" applyBorder="1" applyAlignment="1">
      <alignment wrapText="1"/>
    </xf>
    <xf numFmtId="0" fontId="28" fillId="16" borderId="25" xfId="0" applyFont="1" applyFill="1" applyBorder="1" applyAlignment="1">
      <alignment wrapText="1"/>
    </xf>
    <xf numFmtId="0" fontId="0" fillId="16" borderId="30" xfId="0" applyFill="1" applyBorder="1" applyAlignment="1">
      <alignment wrapText="1"/>
    </xf>
    <xf numFmtId="0" fontId="0" fillId="16" borderId="28" xfId="0" applyFill="1" applyBorder="1" applyAlignment="1">
      <alignment wrapText="1"/>
    </xf>
    <xf numFmtId="0" fontId="4" fillId="16" borderId="31" xfId="0" applyFont="1" applyFill="1" applyBorder="1" applyAlignment="1">
      <alignment wrapText="1"/>
    </xf>
    <xf numFmtId="0" fontId="2" fillId="16" borderId="28" xfId="0" applyFont="1" applyFill="1" applyBorder="1" applyAlignment="1">
      <alignment wrapText="1"/>
    </xf>
    <xf numFmtId="0" fontId="0" fillId="16" borderId="120" xfId="0" applyFill="1" applyBorder="1" applyAlignment="1">
      <alignment wrapText="1"/>
    </xf>
    <xf numFmtId="0" fontId="2" fillId="16" borderId="31" xfId="0" applyFont="1" applyFill="1" applyBorder="1" applyAlignment="1">
      <alignment wrapText="1"/>
    </xf>
    <xf numFmtId="0" fontId="71" fillId="16" borderId="25" xfId="0" applyFont="1" applyFill="1" applyBorder="1" applyAlignment="1">
      <alignment wrapText="1"/>
    </xf>
    <xf numFmtId="0" fontId="71" fillId="16" borderId="29" xfId="0" applyFont="1" applyFill="1" applyBorder="1" applyAlignment="1">
      <alignment wrapText="1"/>
    </xf>
    <xf numFmtId="0" fontId="5" fillId="0" borderId="30" xfId="0" applyFont="1" applyBorder="1" applyAlignment="1">
      <alignment horizontal="right" wrapText="1"/>
    </xf>
    <xf numFmtId="0" fontId="0" fillId="0" borderId="30" xfId="0" applyBorder="1" applyAlignment="1">
      <alignment horizontal="right" wrapText="1"/>
    </xf>
    <xf numFmtId="0" fontId="0" fillId="0" borderId="24" xfId="0" applyBorder="1" applyAlignment="1">
      <alignment horizontal="right" wrapText="1"/>
    </xf>
    <xf numFmtId="0" fontId="5" fillId="16" borderId="30" xfId="0" applyFont="1" applyFill="1" applyBorder="1" applyAlignment="1">
      <alignment horizontal="right" wrapText="1"/>
    </xf>
    <xf numFmtId="0" fontId="0" fillId="16" borderId="30" xfId="0" applyFill="1" applyBorder="1" applyAlignment="1">
      <alignment horizontal="right" wrapText="1"/>
    </xf>
    <xf numFmtId="0" fontId="0" fillId="16" borderId="24" xfId="0" applyFill="1" applyBorder="1" applyAlignment="1">
      <alignment horizontal="right" wrapText="1"/>
    </xf>
    <xf numFmtId="0" fontId="5" fillId="0" borderId="24" xfId="0" applyFont="1" applyBorder="1" applyAlignment="1">
      <alignment horizontal="right" wrapText="1"/>
    </xf>
    <xf numFmtId="0" fontId="0" fillId="0" borderId="24" xfId="0" applyBorder="1" applyAlignment="1">
      <alignment horizontal="right"/>
    </xf>
    <xf numFmtId="0" fontId="3" fillId="0" borderId="30" xfId="0" applyFont="1" applyBorder="1" applyAlignment="1">
      <alignment horizontal="right" wrapText="1"/>
    </xf>
    <xf numFmtId="0" fontId="3" fillId="0" borderId="24" xfId="0" applyFont="1" applyBorder="1" applyAlignment="1">
      <alignment horizontal="right" wrapText="1"/>
    </xf>
    <xf numFmtId="0" fontId="71" fillId="22" borderId="29" xfId="0" applyFont="1" applyFill="1" applyBorder="1" applyAlignment="1">
      <alignment wrapText="1"/>
    </xf>
    <xf numFmtId="0" fontId="0" fillId="22" borderId="30" xfId="0" applyFill="1" applyBorder="1" applyAlignment="1">
      <alignment wrapText="1"/>
    </xf>
    <xf numFmtId="0" fontId="0" fillId="22" borderId="24" xfId="0" applyFill="1" applyBorder="1" applyAlignment="1">
      <alignment wrapText="1"/>
    </xf>
    <xf numFmtId="0" fontId="71" fillId="22" borderId="22" xfId="0" applyFont="1" applyFill="1" applyBorder="1" applyAlignment="1">
      <alignment wrapText="1"/>
    </xf>
    <xf numFmtId="0" fontId="8" fillId="22" borderId="15" xfId="0" applyFont="1" applyFill="1" applyBorder="1" applyAlignment="1">
      <alignment wrapText="1"/>
    </xf>
    <xf numFmtId="0" fontId="0" fillId="22" borderId="17" xfId="0" applyFill="1" applyBorder="1" applyAlignment="1">
      <alignment wrapText="1"/>
    </xf>
    <xf numFmtId="0" fontId="0" fillId="22" borderId="29" xfId="0" applyFill="1" applyBorder="1" applyAlignment="1">
      <alignment wrapText="1"/>
    </xf>
    <xf numFmtId="0" fontId="3" fillId="22" borderId="24" xfId="0" applyFont="1" applyFill="1" applyBorder="1" applyAlignment="1">
      <alignment wrapText="1"/>
    </xf>
    <xf numFmtId="0" fontId="0" fillId="22" borderId="0" xfId="0" applyFill="1" applyAlignment="1">
      <alignment wrapText="1"/>
    </xf>
    <xf numFmtId="0" fontId="8" fillId="22" borderId="23" xfId="0" applyFont="1" applyFill="1" applyBorder="1" applyAlignment="1">
      <alignment wrapText="1"/>
    </xf>
    <xf numFmtId="0" fontId="0" fillId="22" borderId="26" xfId="0" applyFill="1" applyBorder="1" applyAlignment="1">
      <alignment wrapText="1"/>
    </xf>
    <xf numFmtId="0" fontId="8" fillId="22" borderId="22" xfId="0" applyFont="1" applyFill="1" applyBorder="1" applyAlignment="1">
      <alignment wrapText="1"/>
    </xf>
    <xf numFmtId="0" fontId="28" fillId="8" borderId="25" xfId="0" applyFont="1" applyFill="1" applyBorder="1" applyAlignment="1">
      <alignment wrapText="1"/>
    </xf>
    <xf numFmtId="0" fontId="0" fillId="16" borderId="31" xfId="0" applyFill="1" applyBorder="1"/>
    <xf numFmtId="0" fontId="0" fillId="0" borderId="30" xfId="0" applyBorder="1" applyAlignment="1">
      <alignment vertical="center"/>
    </xf>
    <xf numFmtId="0" fontId="0" fillId="0" borderId="24" xfId="0" applyBorder="1" applyAlignment="1">
      <alignment vertical="center"/>
    </xf>
    <xf numFmtId="0" fontId="3" fillId="5" borderId="26" xfId="0" applyFont="1" applyFill="1" applyBorder="1"/>
    <xf numFmtId="0" fontId="0" fillId="0" borderId="25" xfId="0" applyBorder="1" applyAlignment="1">
      <alignment horizontal="right" wrapText="1"/>
    </xf>
    <xf numFmtId="0" fontId="3" fillId="0" borderId="25" xfId="0" applyFont="1" applyBorder="1" applyAlignment="1">
      <alignment wrapText="1"/>
    </xf>
    <xf numFmtId="0" fontId="0" fillId="0" borderId="39" xfId="0" applyBorder="1" applyAlignment="1">
      <alignment wrapText="1"/>
    </xf>
    <xf numFmtId="0" fontId="0" fillId="21" borderId="0" xfId="0" applyFill="1"/>
    <xf numFmtId="0" fontId="2" fillId="22" borderId="19" xfId="0" applyFont="1" applyFill="1" applyBorder="1"/>
    <xf numFmtId="0" fontId="2" fillId="22" borderId="21" xfId="0" applyFont="1" applyFill="1" applyBorder="1"/>
    <xf numFmtId="0" fontId="0" fillId="0" borderId="31" xfId="0" applyBorder="1" applyAlignment="1">
      <alignment wrapText="1"/>
    </xf>
    <xf numFmtId="0" fontId="0" fillId="16" borderId="31" xfId="0" applyFill="1" applyBorder="1" applyAlignment="1">
      <alignment wrapText="1"/>
    </xf>
    <xf numFmtId="0" fontId="2" fillId="0" borderId="25" xfId="0" applyFont="1" applyBorder="1" applyAlignment="1">
      <alignment wrapText="1"/>
    </xf>
    <xf numFmtId="0" fontId="2" fillId="0" borderId="22" xfId="0" applyFont="1" applyBorder="1" applyAlignment="1">
      <alignment wrapText="1"/>
    </xf>
    <xf numFmtId="0" fontId="3" fillId="5" borderId="21" xfId="0" applyFont="1" applyFill="1" applyBorder="1"/>
    <xf numFmtId="0" fontId="2" fillId="4" borderId="22" xfId="0" applyFont="1" applyFill="1" applyBorder="1" applyAlignment="1">
      <alignment wrapText="1"/>
    </xf>
    <xf numFmtId="0" fontId="2" fillId="4" borderId="22" xfId="0" applyFont="1" applyFill="1" applyBorder="1"/>
    <xf numFmtId="0" fontId="0" fillId="4" borderId="16" xfId="0" applyFill="1" applyBorder="1"/>
    <xf numFmtId="0" fontId="30" fillId="3" borderId="5" xfId="0" applyFont="1" applyFill="1" applyBorder="1" applyAlignment="1">
      <alignment horizontal="center" vertical="center" wrapText="1"/>
    </xf>
    <xf numFmtId="0" fontId="0" fillId="5" borderId="125" xfId="0" applyFill="1" applyBorder="1"/>
    <xf numFmtId="0" fontId="5" fillId="5" borderId="21" xfId="0" applyFont="1" applyFill="1" applyBorder="1" applyAlignment="1">
      <alignment horizontal="center" vertical="center" wrapText="1"/>
    </xf>
    <xf numFmtId="0" fontId="0" fillId="4" borderId="1" xfId="0" applyFill="1" applyBorder="1"/>
    <xf numFmtId="0" fontId="6" fillId="16" borderId="25" xfId="0" applyFont="1" applyFill="1" applyBorder="1" applyAlignment="1">
      <alignment wrapText="1"/>
    </xf>
    <xf numFmtId="0" fontId="0" fillId="16" borderId="15" xfId="0" applyFill="1" applyBorder="1" applyAlignment="1">
      <alignment wrapText="1"/>
    </xf>
    <xf numFmtId="0" fontId="0" fillId="16" borderId="47" xfId="0" applyFill="1" applyBorder="1" applyAlignment="1">
      <alignment wrapText="1"/>
    </xf>
    <xf numFmtId="0" fontId="0" fillId="16" borderId="22" xfId="0" applyFill="1" applyBorder="1"/>
    <xf numFmtId="0" fontId="0" fillId="16" borderId="30" xfId="0" applyFill="1" applyBorder="1"/>
    <xf numFmtId="0" fontId="0" fillId="16" borderId="27" xfId="0" applyFill="1" applyBorder="1"/>
    <xf numFmtId="0" fontId="0" fillId="16" borderId="120" xfId="0" applyFill="1" applyBorder="1"/>
    <xf numFmtId="0" fontId="5" fillId="16" borderId="24" xfId="0" applyFont="1" applyFill="1" applyBorder="1" applyAlignment="1">
      <alignment horizontal="center" vertical="center" wrapText="1"/>
    </xf>
    <xf numFmtId="0" fontId="0" fillId="16" borderId="21" xfId="0" applyFill="1" applyBorder="1"/>
    <xf numFmtId="2" fontId="0" fillId="0" borderId="18" xfId="0" applyNumberFormat="1" applyBorder="1"/>
    <xf numFmtId="0" fontId="31" fillId="4" borderId="68" xfId="0" applyFont="1" applyFill="1" applyBorder="1" applyAlignment="1">
      <alignment horizontal="center" vertical="center" wrapText="1" readingOrder="1"/>
    </xf>
    <xf numFmtId="0" fontId="31" fillId="4" borderId="55" xfId="0" applyFont="1" applyFill="1" applyBorder="1" applyAlignment="1">
      <alignment horizontal="center" vertical="center" wrapText="1" readingOrder="1"/>
    </xf>
    <xf numFmtId="3" fontId="2" fillId="4" borderId="69" xfId="0" applyNumberFormat="1" applyFont="1" applyFill="1" applyBorder="1" applyAlignment="1">
      <alignment horizontal="center" vertical="center"/>
    </xf>
    <xf numFmtId="3" fontId="0" fillId="4" borderId="70" xfId="0" applyNumberFormat="1" applyFill="1" applyBorder="1" applyAlignment="1">
      <alignment horizontal="center" vertical="center"/>
    </xf>
    <xf numFmtId="3" fontId="2" fillId="4" borderId="0" xfId="0" applyNumberFormat="1" applyFont="1" applyFill="1" applyAlignment="1">
      <alignment horizontal="center" vertical="center"/>
    </xf>
    <xf numFmtId="0" fontId="0" fillId="4" borderId="71" xfId="0" applyFill="1" applyBorder="1"/>
    <xf numFmtId="0" fontId="0" fillId="4" borderId="72" xfId="0" applyFill="1" applyBorder="1"/>
    <xf numFmtId="0" fontId="0" fillId="4" borderId="73" xfId="0" applyFill="1" applyBorder="1"/>
    <xf numFmtId="0" fontId="0" fillId="4" borderId="74" xfId="0" applyFill="1" applyBorder="1"/>
    <xf numFmtId="0" fontId="31" fillId="4" borderId="112" xfId="0" applyFont="1" applyFill="1" applyBorder="1" applyAlignment="1">
      <alignment horizontal="center" vertical="center" wrapText="1" readingOrder="1"/>
    </xf>
    <xf numFmtId="0" fontId="31" fillId="4" borderId="113" xfId="0" applyFont="1" applyFill="1" applyBorder="1" applyAlignment="1">
      <alignment horizontal="center" vertical="center" wrapText="1" readingOrder="1"/>
    </xf>
    <xf numFmtId="3" fontId="2" fillId="4" borderId="118" xfId="0" applyNumberFormat="1" applyFont="1" applyFill="1" applyBorder="1" applyAlignment="1">
      <alignment horizontal="center" vertical="center"/>
    </xf>
    <xf numFmtId="3" fontId="0" fillId="4" borderId="119" xfId="0" applyNumberFormat="1" applyFill="1" applyBorder="1" applyAlignment="1">
      <alignment horizontal="center" vertical="center"/>
    </xf>
    <xf numFmtId="3" fontId="2" fillId="4" borderId="111" xfId="0" applyNumberFormat="1" applyFont="1" applyFill="1" applyBorder="1" applyAlignment="1">
      <alignment horizontal="center" vertical="center"/>
    </xf>
    <xf numFmtId="0" fontId="0" fillId="4" borderId="112" xfId="0" applyFill="1" applyBorder="1" applyAlignment="1">
      <alignment wrapText="1"/>
    </xf>
    <xf numFmtId="0" fontId="0" fillId="4" borderId="113" xfId="0" applyFill="1" applyBorder="1"/>
    <xf numFmtId="0" fontId="0" fillId="4" borderId="114" xfId="0" applyFill="1" applyBorder="1"/>
    <xf numFmtId="0" fontId="0" fillId="4" borderId="115" xfId="0" applyFill="1" applyBorder="1" applyAlignment="1">
      <alignment wrapText="1"/>
    </xf>
    <xf numFmtId="3" fontId="2" fillId="4" borderId="110" xfId="0" applyNumberFormat="1" applyFont="1" applyFill="1" applyBorder="1" applyAlignment="1">
      <alignment horizontal="center" vertical="center"/>
    </xf>
    <xf numFmtId="3" fontId="0" fillId="4" borderId="76" xfId="0" applyNumberFormat="1" applyFill="1" applyBorder="1" applyAlignment="1">
      <alignment horizontal="center" vertical="center"/>
    </xf>
    <xf numFmtId="3" fontId="2" fillId="4" borderId="116" xfId="0" applyNumberFormat="1" applyFont="1" applyFill="1" applyBorder="1" applyAlignment="1">
      <alignment horizontal="center" vertical="center"/>
    </xf>
    <xf numFmtId="0" fontId="0" fillId="4" borderId="68" xfId="0" applyFill="1" applyBorder="1" applyAlignment="1">
      <alignment wrapText="1"/>
    </xf>
    <xf numFmtId="0" fontId="0" fillId="4" borderId="55" xfId="0" applyFill="1" applyBorder="1"/>
    <xf numFmtId="0" fontId="0" fillId="4" borderId="110" xfId="0" applyFill="1" applyBorder="1"/>
    <xf numFmtId="0" fontId="0" fillId="4" borderId="117" xfId="0" applyFill="1" applyBorder="1" applyAlignment="1">
      <alignment wrapText="1"/>
    </xf>
    <xf numFmtId="3" fontId="2" fillId="0" borderId="148" xfId="0" applyNumberFormat="1" applyFont="1" applyBorder="1" applyAlignment="1">
      <alignment horizontal="center" vertical="center"/>
    </xf>
    <xf numFmtId="0" fontId="0" fillId="0" borderId="0" xfId="0" applyAlignment="1">
      <alignment horizontal="center" vertical="center" wrapText="1"/>
    </xf>
    <xf numFmtId="0" fontId="31" fillId="4" borderId="54" xfId="0" applyFont="1" applyFill="1" applyBorder="1" applyAlignment="1">
      <alignment horizontal="center" vertical="center" wrapText="1" readingOrder="1"/>
    </xf>
    <xf numFmtId="0" fontId="31" fillId="4" borderId="56" xfId="0" applyFont="1" applyFill="1" applyBorder="1" applyAlignment="1">
      <alignment horizontal="center" vertical="center" wrapText="1" readingOrder="1"/>
    </xf>
    <xf numFmtId="0" fontId="53" fillId="4" borderId="137" xfId="0" applyFont="1" applyFill="1" applyBorder="1" applyAlignment="1">
      <alignment wrapText="1"/>
    </xf>
    <xf numFmtId="0" fontId="53" fillId="4" borderId="55" xfId="0" applyFont="1" applyFill="1" applyBorder="1" applyAlignment="1">
      <alignment wrapText="1"/>
    </xf>
    <xf numFmtId="3" fontId="2" fillId="4" borderId="161" xfId="0" applyNumberFormat="1" applyFont="1" applyFill="1" applyBorder="1" applyAlignment="1">
      <alignment horizontal="center" vertical="center"/>
    </xf>
    <xf numFmtId="0" fontId="0" fillId="4" borderId="54" xfId="0" applyFill="1" applyBorder="1"/>
    <xf numFmtId="0" fontId="0" fillId="0" borderId="146" xfId="0" applyBorder="1" applyAlignment="1">
      <alignment wrapText="1"/>
    </xf>
    <xf numFmtId="0" fontId="2" fillId="4" borderId="83" xfId="0" applyFont="1" applyFill="1" applyBorder="1" applyAlignment="1">
      <alignment horizontal="center" vertical="center" wrapText="1"/>
    </xf>
    <xf numFmtId="0" fontId="33" fillId="4" borderId="60" xfId="0" applyFont="1" applyFill="1" applyBorder="1" applyAlignment="1">
      <alignment horizontal="center" vertical="center" textRotation="90" wrapText="1" readingOrder="1"/>
    </xf>
    <xf numFmtId="0" fontId="0" fillId="0" borderId="54" xfId="0" applyBorder="1" applyAlignment="1">
      <alignment horizontal="center" vertical="center" wrapText="1"/>
    </xf>
    <xf numFmtId="0" fontId="0" fillId="4" borderId="54" xfId="0" applyFill="1" applyBorder="1" applyAlignment="1">
      <alignment horizontal="center" vertical="center" wrapText="1"/>
    </xf>
    <xf numFmtId="0" fontId="0" fillId="0" borderId="150" xfId="0" applyBorder="1" applyAlignment="1">
      <alignment horizontal="center" vertical="center" wrapText="1"/>
    </xf>
    <xf numFmtId="0" fontId="0" fillId="4" borderId="56" xfId="0" applyFill="1" applyBorder="1"/>
    <xf numFmtId="0" fontId="0" fillId="0" borderId="162" xfId="0" applyBorder="1"/>
    <xf numFmtId="0" fontId="31" fillId="0" borderId="0" xfId="0" applyFont="1" applyAlignment="1">
      <alignment horizontal="left" wrapText="1" readingOrder="1"/>
    </xf>
    <xf numFmtId="0" fontId="31" fillId="0" borderId="54" xfId="0" applyFont="1" applyBorder="1" applyAlignment="1">
      <alignment horizontal="left" wrapText="1" readingOrder="1"/>
    </xf>
    <xf numFmtId="0" fontId="31" fillId="4" borderId="54" xfId="0" applyFont="1" applyFill="1" applyBorder="1" applyAlignment="1">
      <alignment horizontal="left" wrapText="1" readingOrder="1"/>
    </xf>
    <xf numFmtId="0" fontId="31" fillId="0" borderId="150" xfId="0" applyFont="1" applyBorder="1" applyAlignment="1">
      <alignment horizontal="left" wrapText="1" readingOrder="1"/>
    </xf>
    <xf numFmtId="0" fontId="5" fillId="0" borderId="47" xfId="0" applyFont="1" applyBorder="1" applyAlignment="1">
      <alignment wrapText="1"/>
    </xf>
    <xf numFmtId="0" fontId="5" fillId="16" borderId="47" xfId="0" applyFont="1" applyFill="1" applyBorder="1" applyAlignment="1">
      <alignment wrapText="1"/>
    </xf>
    <xf numFmtId="0" fontId="5" fillId="0" borderId="25" xfId="0" applyFont="1" applyBorder="1" applyAlignment="1">
      <alignment wrapText="1"/>
    </xf>
    <xf numFmtId="0" fontId="2" fillId="0" borderId="18" xfId="0" applyFont="1" applyBorder="1"/>
    <xf numFmtId="2" fontId="2" fillId="5" borderId="21" xfId="0" applyNumberFormat="1" applyFont="1" applyFill="1" applyBorder="1"/>
    <xf numFmtId="0" fontId="4" fillId="4" borderId="28" xfId="0" applyFont="1" applyFill="1" applyBorder="1"/>
    <xf numFmtId="0" fontId="2" fillId="0" borderId="57" xfId="0" applyFont="1" applyBorder="1" applyAlignment="1">
      <alignment horizontal="right"/>
    </xf>
    <xf numFmtId="2" fontId="2" fillId="0" borderId="147" xfId="0" applyNumberFormat="1" applyFont="1" applyBorder="1" applyAlignment="1">
      <alignment horizontal="right" wrapText="1" readingOrder="1"/>
    </xf>
    <xf numFmtId="2" fontId="2" fillId="4" borderId="57" xfId="0" applyNumberFormat="1" applyFont="1" applyFill="1" applyBorder="1" applyAlignment="1">
      <alignment horizontal="right" wrapText="1" readingOrder="1"/>
    </xf>
    <xf numFmtId="0" fontId="2" fillId="0" borderId="152" xfId="0" applyFont="1" applyBorder="1" applyAlignment="1">
      <alignment horizontal="right"/>
    </xf>
    <xf numFmtId="0" fontId="2" fillId="0" borderId="60" xfId="0" applyFont="1" applyBorder="1" applyAlignment="1">
      <alignment horizontal="right"/>
    </xf>
    <xf numFmtId="0" fontId="2" fillId="0" borderId="110" xfId="0" applyFont="1" applyBorder="1" applyAlignment="1">
      <alignment horizontal="right"/>
    </xf>
    <xf numFmtId="0" fontId="2" fillId="0" borderId="136" xfId="0" applyFont="1" applyBorder="1" applyAlignment="1">
      <alignment horizontal="right"/>
    </xf>
    <xf numFmtId="0" fontId="2" fillId="4" borderId="73" xfId="0" applyFont="1" applyFill="1" applyBorder="1" applyAlignment="1">
      <alignment horizontal="right"/>
    </xf>
    <xf numFmtId="0" fontId="2" fillId="0" borderId="67" xfId="0" applyFont="1" applyBorder="1" applyAlignment="1">
      <alignment horizontal="right"/>
    </xf>
    <xf numFmtId="0" fontId="2" fillId="0" borderId="148" xfId="0" applyFont="1" applyBorder="1" applyAlignment="1">
      <alignment horizontal="right"/>
    </xf>
    <xf numFmtId="0" fontId="5" fillId="0" borderId="60" xfId="0" applyFont="1" applyBorder="1" applyAlignment="1">
      <alignment horizontal="right" wrapText="1"/>
    </xf>
    <xf numFmtId="0" fontId="5" fillId="0" borderId="152" xfId="0" applyFont="1" applyBorder="1" applyAlignment="1">
      <alignment horizontal="right" wrapText="1"/>
    </xf>
    <xf numFmtId="2" fontId="2" fillId="0" borderId="60" xfId="0" applyNumberFormat="1" applyFont="1" applyBorder="1"/>
    <xf numFmtId="2" fontId="2" fillId="4" borderId="114" xfId="0" applyNumberFormat="1" applyFont="1" applyFill="1" applyBorder="1"/>
    <xf numFmtId="2" fontId="2" fillId="4" borderId="110" xfId="0" applyNumberFormat="1" applyFont="1" applyFill="1" applyBorder="1"/>
    <xf numFmtId="0" fontId="0" fillId="0" borderId="33" xfId="0" applyBorder="1"/>
    <xf numFmtId="0" fontId="0" fillId="11" borderId="163" xfId="0" applyFill="1" applyBorder="1" applyAlignment="1">
      <alignment horizontal="center" wrapText="1"/>
    </xf>
    <xf numFmtId="0" fontId="0" fillId="11" borderId="164" xfId="0" applyFill="1" applyBorder="1" applyAlignment="1">
      <alignment horizontal="center" wrapText="1"/>
    </xf>
    <xf numFmtId="0" fontId="0" fillId="11" borderId="165" xfId="0" applyFill="1" applyBorder="1" applyAlignment="1">
      <alignment horizontal="center" wrapText="1"/>
    </xf>
    <xf numFmtId="0" fontId="0" fillId="11" borderId="166" xfId="0" applyFill="1" applyBorder="1" applyAlignment="1">
      <alignment horizontal="center" wrapText="1"/>
    </xf>
    <xf numFmtId="2" fontId="0" fillId="0" borderId="31" xfId="0" applyNumberFormat="1" applyBorder="1"/>
    <xf numFmtId="2" fontId="0" fillId="0" borderId="167" xfId="0" applyNumberFormat="1" applyBorder="1"/>
    <xf numFmtId="2" fontId="0" fillId="0" borderId="168" xfId="0" applyNumberFormat="1" applyBorder="1"/>
    <xf numFmtId="4" fontId="0" fillId="5" borderId="145" xfId="0" applyNumberFormat="1" applyFill="1" applyBorder="1"/>
    <xf numFmtId="4" fontId="0" fillId="5" borderId="169" xfId="0" applyNumberFormat="1" applyFill="1" applyBorder="1"/>
    <xf numFmtId="4" fontId="0" fillId="5" borderId="141" xfId="0" applyNumberFormat="1" applyFill="1" applyBorder="1"/>
    <xf numFmtId="4" fontId="0" fillId="5" borderId="123" xfId="0" applyNumberFormat="1" applyFill="1" applyBorder="1"/>
    <xf numFmtId="0" fontId="0" fillId="0" borderId="9" xfId="0" applyBorder="1"/>
    <xf numFmtId="0" fontId="0" fillId="0" borderId="10" xfId="0" applyBorder="1"/>
    <xf numFmtId="165" fontId="78" fillId="6" borderId="1" xfId="0" applyNumberFormat="1" applyFont="1" applyFill="1" applyBorder="1"/>
    <xf numFmtId="165" fontId="78" fillId="6" borderId="22" xfId="0" applyNumberFormat="1" applyFont="1" applyFill="1" applyBorder="1"/>
    <xf numFmtId="165" fontId="78" fillId="6" borderId="9" xfId="0" applyNumberFormat="1" applyFont="1" applyFill="1" applyBorder="1"/>
    <xf numFmtId="0" fontId="6" fillId="0" borderId="13" xfId="0" applyFont="1" applyBorder="1" applyAlignment="1">
      <alignment wrapText="1"/>
    </xf>
    <xf numFmtId="0" fontId="8" fillId="4" borderId="9" xfId="0" applyFont="1" applyFill="1" applyBorder="1" applyAlignment="1">
      <alignment wrapText="1"/>
    </xf>
    <xf numFmtId="0" fontId="0" fillId="4" borderId="12" xfId="0" applyFill="1" applyBorder="1" applyAlignment="1">
      <alignment wrapText="1"/>
    </xf>
    <xf numFmtId="0" fontId="0" fillId="0" borderId="12" xfId="0" applyBorder="1" applyAlignment="1">
      <alignment wrapText="1"/>
    </xf>
    <xf numFmtId="0" fontId="0" fillId="0" borderId="170" xfId="0" applyBorder="1" applyAlignment="1">
      <alignment wrapText="1"/>
    </xf>
    <xf numFmtId="0" fontId="3" fillId="0" borderId="11" xfId="0" applyFont="1" applyBorder="1"/>
    <xf numFmtId="0" fontId="0" fillId="0" borderId="12" xfId="0" applyBorder="1"/>
    <xf numFmtId="0" fontId="0" fillId="0" borderId="13" xfId="0" applyBorder="1"/>
    <xf numFmtId="0" fontId="2" fillId="4" borderId="10" xfId="0" applyFont="1" applyFill="1" applyBorder="1"/>
    <xf numFmtId="0" fontId="0" fillId="0" borderId="11" xfId="0" applyBorder="1"/>
    <xf numFmtId="0" fontId="2" fillId="4" borderId="9" xfId="0" applyFont="1" applyFill="1" applyBorder="1" applyAlignment="1">
      <alignment wrapText="1"/>
    </xf>
    <xf numFmtId="0" fontId="2" fillId="4" borderId="13" xfId="0" applyFont="1" applyFill="1" applyBorder="1"/>
    <xf numFmtId="0" fontId="0" fillId="4" borderId="11" xfId="0" applyFill="1" applyBorder="1"/>
    <xf numFmtId="0" fontId="0" fillId="17" borderId="9" xfId="0" applyFill="1" applyBorder="1"/>
    <xf numFmtId="0" fontId="6" fillId="0" borderId="10" xfId="0" applyFont="1" applyBorder="1" applyAlignment="1">
      <alignment wrapText="1"/>
    </xf>
    <xf numFmtId="0" fontId="0" fillId="0" borderId="14" xfId="0" applyBorder="1"/>
    <xf numFmtId="0" fontId="0" fillId="4" borderId="9" xfId="0" applyFill="1" applyBorder="1"/>
    <xf numFmtId="0" fontId="31" fillId="0" borderId="171" xfId="0" applyFont="1" applyBorder="1" applyAlignment="1">
      <alignment horizontal="center" vertical="center" wrapText="1" readingOrder="1"/>
    </xf>
    <xf numFmtId="0" fontId="31" fillId="0" borderId="172" xfId="0" applyFont="1" applyBorder="1" applyAlignment="1">
      <alignment horizontal="center" vertical="center" wrapText="1" readingOrder="1"/>
    </xf>
    <xf numFmtId="0" fontId="34" fillId="9" borderId="172" xfId="0" applyFont="1" applyFill="1" applyBorder="1" applyAlignment="1">
      <alignment horizontal="left" vertical="center" wrapText="1" readingOrder="1"/>
    </xf>
    <xf numFmtId="0" fontId="31" fillId="9" borderId="172" xfId="0" applyFont="1" applyFill="1" applyBorder="1" applyAlignment="1">
      <alignment horizontal="left" vertical="center" wrapText="1" readingOrder="1"/>
    </xf>
    <xf numFmtId="3" fontId="2" fillId="0" borderId="173" xfId="0" applyNumberFormat="1" applyFont="1" applyBorder="1" applyAlignment="1">
      <alignment horizontal="center" vertical="center"/>
    </xf>
    <xf numFmtId="3" fontId="0" fillId="0" borderId="174" xfId="0" applyNumberFormat="1" applyBorder="1" applyAlignment="1">
      <alignment horizontal="center" vertical="center"/>
    </xf>
    <xf numFmtId="3" fontId="2" fillId="0" borderId="175" xfId="0" applyNumberFormat="1" applyFont="1" applyBorder="1" applyAlignment="1">
      <alignment horizontal="center" vertical="center"/>
    </xf>
    <xf numFmtId="0" fontId="0" fillId="0" borderId="171" xfId="0" applyBorder="1" applyAlignment="1">
      <alignment wrapText="1"/>
    </xf>
    <xf numFmtId="0" fontId="0" fillId="0" borderId="172" xfId="0" applyBorder="1"/>
    <xf numFmtId="0" fontId="0" fillId="0" borderId="173" xfId="0" applyBorder="1"/>
    <xf numFmtId="0" fontId="0" fillId="0" borderId="176" xfId="0" applyBorder="1" applyAlignment="1">
      <alignment wrapText="1"/>
    </xf>
    <xf numFmtId="0" fontId="5" fillId="0" borderId="173" xfId="0" applyFont="1" applyBorder="1" applyAlignment="1">
      <alignment horizontal="right" wrapText="1"/>
    </xf>
    <xf numFmtId="2" fontId="0" fillId="0" borderId="10" xfId="0" applyNumberFormat="1" applyBorder="1"/>
    <xf numFmtId="2" fontId="36" fillId="0" borderId="107" xfId="0" applyNumberFormat="1" applyFont="1" applyBorder="1"/>
    <xf numFmtId="0" fontId="30" fillId="11" borderId="10" xfId="0" applyFont="1" applyFill="1" applyBorder="1" applyAlignment="1">
      <alignment horizontal="center" vertical="center" wrapText="1"/>
    </xf>
    <xf numFmtId="0" fontId="0" fillId="0" borderId="177" xfId="0" applyBorder="1" applyAlignment="1">
      <alignment wrapText="1"/>
    </xf>
    <xf numFmtId="0" fontId="0" fillId="0" borderId="70" xfId="0" applyBorder="1"/>
    <xf numFmtId="0" fontId="0" fillId="0" borderId="178" xfId="0" applyBorder="1"/>
    <xf numFmtId="2" fontId="0" fillId="22" borderId="21" xfId="0" applyNumberFormat="1" applyFill="1" applyBorder="1"/>
    <xf numFmtId="4" fontId="0" fillId="16" borderId="24" xfId="0" applyNumberFormat="1" applyFill="1" applyBorder="1"/>
    <xf numFmtId="0" fontId="38" fillId="0" borderId="0" xfId="0" applyFont="1" applyAlignment="1">
      <alignment horizontal="justify" vertical="center" wrapText="1"/>
    </xf>
    <xf numFmtId="0" fontId="0" fillId="0" borderId="0" xfId="0" applyAlignment="1">
      <alignment wrapText="1"/>
    </xf>
    <xf numFmtId="0" fontId="60" fillId="0" borderId="0" xfId="0" applyFont="1" applyAlignment="1">
      <alignment horizontal="justify" vertical="center" wrapText="1"/>
    </xf>
    <xf numFmtId="0" fontId="20" fillId="0" borderId="0" xfId="0" applyFont="1" applyAlignment="1">
      <alignment wrapText="1"/>
    </xf>
    <xf numFmtId="0" fontId="0" fillId="0" borderId="7" xfId="0" applyBorder="1" applyAlignment="1">
      <alignment horizontal="center"/>
    </xf>
    <xf numFmtId="0" fontId="0" fillId="0" borderId="6" xfId="0" applyBorder="1"/>
    <xf numFmtId="0" fontId="0" fillId="0" borderId="3" xfId="0" applyBorder="1"/>
    <xf numFmtId="0" fontId="0" fillId="0" borderId="8" xfId="0" applyBorder="1"/>
    <xf numFmtId="0" fontId="0" fillId="0" borderId="6" xfId="0" applyBorder="1" applyAlignment="1">
      <alignment horizontal="center"/>
    </xf>
    <xf numFmtId="0" fontId="0" fillId="0" borderId="0" xfId="0"/>
    <xf numFmtId="0" fontId="5" fillId="3"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33" fillId="3" borderId="132" xfId="0" applyFont="1" applyFill="1" applyBorder="1" applyAlignment="1">
      <alignment horizontal="center" vertical="center" wrapText="1" readingOrder="1"/>
    </xf>
    <xf numFmtId="0" fontId="0" fillId="0" borderId="133" xfId="0" applyBorder="1" applyAlignment="1">
      <alignment horizontal="center" vertical="center" wrapText="1" readingOrder="1"/>
    </xf>
    <xf numFmtId="0" fontId="2" fillId="13" borderId="7" xfId="0" applyFont="1" applyFill="1" applyBorder="1" applyAlignment="1">
      <alignment horizontal="center" vertical="center" wrapText="1"/>
    </xf>
    <xf numFmtId="0" fontId="2" fillId="13" borderId="37"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3" borderId="53"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0" borderId="29" xfId="0" applyBorder="1" applyAlignment="1">
      <alignment horizontal="center" vertical="center" wrapText="1"/>
    </xf>
  </cellXfs>
  <cellStyles count="5">
    <cellStyle name="Čárka" xfId="3" builtinId="3"/>
    <cellStyle name="Hypertextový odkaz" xfId="2" builtinId="8"/>
    <cellStyle name="Normální" xfId="0" builtinId="0"/>
    <cellStyle name="Normální 2" xfId="1" xr:uid="{00000000-0005-0000-0000-000003000000}"/>
    <cellStyle name="Normální 3" xfId="4" xr:uid="{00000000-0005-0000-0000-00000400000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s.muni.cz/auth/do/mu/Uredni_deska/Predpisy_MU/Masarykova_univerzita/Smernice_MU/SM03-23/Smernice_MU_c.3_2023_-_Pravidla_sestavovani_rozpoctu_pro_kalendarni_rok_2024__ucinna_od_1.1.2024_.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s.muni.cz/auth/osoba/18076?vysledek=1931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topLeftCell="A20" workbookViewId="0">
      <selection activeCell="B44" sqref="B44"/>
    </sheetView>
  </sheetViews>
  <sheetFormatPr defaultRowHeight="15" x14ac:dyDescent="0.25"/>
  <cols>
    <col min="1" max="1" width="40.85546875" customWidth="1"/>
    <col min="2" max="2" width="46" customWidth="1"/>
  </cols>
  <sheetData>
    <row r="1" spans="1:9" ht="18.75" x14ac:dyDescent="0.25">
      <c r="A1" s="230" t="s">
        <v>475</v>
      </c>
    </row>
    <row r="2" spans="1:9" ht="18.75" x14ac:dyDescent="0.25">
      <c r="A2" s="410"/>
    </row>
    <row r="3" spans="1:9" ht="121.5" customHeight="1" x14ac:dyDescent="0.25">
      <c r="A3" s="704" t="s">
        <v>1192</v>
      </c>
      <c r="B3" s="705"/>
    </row>
    <row r="5" spans="1:9" x14ac:dyDescent="0.25">
      <c r="A5" s="706" t="s">
        <v>814</v>
      </c>
      <c r="B5" s="707"/>
      <c r="C5" s="2"/>
      <c r="D5" s="2"/>
      <c r="E5" s="2"/>
      <c r="F5" s="2"/>
      <c r="G5" s="2"/>
      <c r="H5" s="2"/>
      <c r="I5" s="2"/>
    </row>
    <row r="6" spans="1:9" x14ac:dyDescent="0.25">
      <c r="A6" s="418" t="s">
        <v>1193</v>
      </c>
      <c r="B6" s="419"/>
      <c r="C6" s="2"/>
      <c r="D6" s="2"/>
      <c r="E6" s="2"/>
      <c r="F6" s="2"/>
      <c r="G6" s="2"/>
      <c r="H6" s="2"/>
      <c r="I6" s="2"/>
    </row>
    <row r="7" spans="1:9" ht="15.75" thickBot="1" x14ac:dyDescent="0.3"/>
    <row r="8" spans="1:9" ht="32.25" thickBot="1" x14ac:dyDescent="0.3">
      <c r="A8" s="238" t="s">
        <v>1194</v>
      </c>
      <c r="B8" s="239" t="s">
        <v>1195</v>
      </c>
    </row>
    <row r="9" spans="1:9" x14ac:dyDescent="0.25">
      <c r="A9" s="416"/>
      <c r="B9" s="417"/>
    </row>
    <row r="10" spans="1:9" ht="64.5" thickBot="1" x14ac:dyDescent="0.3">
      <c r="A10" s="231" t="s">
        <v>476</v>
      </c>
      <c r="B10" s="242" t="s">
        <v>477</v>
      </c>
    </row>
    <row r="11" spans="1:9" x14ac:dyDescent="0.25">
      <c r="A11" s="232" t="s">
        <v>471</v>
      </c>
      <c r="B11" s="241" t="s">
        <v>471</v>
      </c>
    </row>
    <row r="12" spans="1:9" ht="280.5" x14ac:dyDescent="0.25">
      <c r="A12" s="232" t="s">
        <v>792</v>
      </c>
      <c r="B12" s="241" t="s">
        <v>853</v>
      </c>
    </row>
    <row r="13" spans="1:9" x14ac:dyDescent="0.25">
      <c r="A13" s="412" t="s">
        <v>478</v>
      </c>
      <c r="B13" s="412" t="s">
        <v>478</v>
      </c>
    </row>
    <row r="14" spans="1:9" x14ac:dyDescent="0.25">
      <c r="A14" s="412" t="s">
        <v>793</v>
      </c>
      <c r="B14" s="412" t="s">
        <v>798</v>
      </c>
    </row>
    <row r="15" spans="1:9" x14ac:dyDescent="0.25">
      <c r="A15" s="412" t="s">
        <v>794</v>
      </c>
      <c r="B15" s="412" t="s">
        <v>479</v>
      </c>
    </row>
    <row r="16" spans="1:9" x14ac:dyDescent="0.25">
      <c r="A16" s="412" t="s">
        <v>795</v>
      </c>
      <c r="B16" s="412" t="s">
        <v>480</v>
      </c>
    </row>
    <row r="17" spans="1:2" x14ac:dyDescent="0.25">
      <c r="A17" s="412" t="s">
        <v>796</v>
      </c>
      <c r="B17" s="412" t="s">
        <v>481</v>
      </c>
    </row>
    <row r="18" spans="1:2" ht="26.25" thickBot="1" x14ac:dyDescent="0.3">
      <c r="A18" s="413" t="s">
        <v>797</v>
      </c>
      <c r="B18" s="412" t="s">
        <v>482</v>
      </c>
    </row>
    <row r="19" spans="1:2" x14ac:dyDescent="0.25">
      <c r="A19" s="232" t="s">
        <v>483</v>
      </c>
      <c r="B19" s="414" t="s">
        <v>483</v>
      </c>
    </row>
    <row r="20" spans="1:2" ht="76.5" x14ac:dyDescent="0.25">
      <c r="A20" s="232" t="s">
        <v>799</v>
      </c>
      <c r="B20" s="241" t="s">
        <v>1196</v>
      </c>
    </row>
    <row r="21" spans="1:2" x14ac:dyDescent="0.25">
      <c r="A21" s="233"/>
      <c r="B21" s="412" t="s">
        <v>1197</v>
      </c>
    </row>
    <row r="22" spans="1:2" ht="64.5" thickBot="1" x14ac:dyDescent="0.3">
      <c r="A22" s="234"/>
      <c r="B22" s="243" t="s">
        <v>484</v>
      </c>
    </row>
    <row r="23" spans="1:2" x14ac:dyDescent="0.25">
      <c r="A23" s="232" t="s">
        <v>485</v>
      </c>
      <c r="B23" s="241" t="s">
        <v>485</v>
      </c>
    </row>
    <row r="24" spans="1:2" ht="69" customHeight="1" x14ac:dyDescent="0.25">
      <c r="A24" s="232" t="s">
        <v>802</v>
      </c>
      <c r="B24" s="241" t="s">
        <v>815</v>
      </c>
    </row>
    <row r="25" spans="1:2" x14ac:dyDescent="0.25">
      <c r="A25" s="233"/>
      <c r="B25" s="412" t="s">
        <v>478</v>
      </c>
    </row>
    <row r="26" spans="1:2" x14ac:dyDescent="0.25">
      <c r="A26" s="233"/>
      <c r="B26" s="412" t="s">
        <v>800</v>
      </c>
    </row>
    <row r="27" spans="1:2" x14ac:dyDescent="0.25">
      <c r="A27" s="233"/>
      <c r="B27" s="412" t="s">
        <v>801</v>
      </c>
    </row>
    <row r="28" spans="1:2" x14ac:dyDescent="0.25">
      <c r="A28" s="233"/>
      <c r="B28" s="431" t="s">
        <v>852</v>
      </c>
    </row>
    <row r="29" spans="1:2" ht="39" thickBot="1" x14ac:dyDescent="0.3">
      <c r="A29" s="234"/>
      <c r="B29" s="243" t="s">
        <v>846</v>
      </c>
    </row>
    <row r="30" spans="1:2" x14ac:dyDescent="0.25">
      <c r="A30" s="232" t="s">
        <v>486</v>
      </c>
      <c r="B30" s="241" t="s">
        <v>486</v>
      </c>
    </row>
    <row r="31" spans="1:2" ht="114.75" x14ac:dyDescent="0.25">
      <c r="A31" s="232" t="s">
        <v>803</v>
      </c>
      <c r="B31" s="241" t="s">
        <v>807</v>
      </c>
    </row>
    <row r="32" spans="1:2" x14ac:dyDescent="0.25">
      <c r="A32" s="412" t="s">
        <v>478</v>
      </c>
      <c r="B32" s="412" t="s">
        <v>478</v>
      </c>
    </row>
    <row r="33" spans="1:2" x14ac:dyDescent="0.25">
      <c r="A33" s="412" t="s">
        <v>805</v>
      </c>
      <c r="B33" s="412" t="s">
        <v>808</v>
      </c>
    </row>
    <row r="34" spans="1:2" x14ac:dyDescent="0.25">
      <c r="A34" s="412" t="s">
        <v>806</v>
      </c>
      <c r="B34" s="412" t="s">
        <v>816</v>
      </c>
    </row>
    <row r="35" spans="1:2" x14ac:dyDescent="0.25">
      <c r="A35" s="244"/>
      <c r="B35" s="412" t="s">
        <v>842</v>
      </c>
    </row>
    <row r="36" spans="1:2" x14ac:dyDescent="0.25">
      <c r="A36" s="244"/>
      <c r="B36" s="412" t="s">
        <v>841</v>
      </c>
    </row>
    <row r="37" spans="1:2" ht="22.5" x14ac:dyDescent="0.25">
      <c r="A37" s="236" t="s">
        <v>804</v>
      </c>
      <c r="B37" s="431" t="s">
        <v>848</v>
      </c>
    </row>
    <row r="38" spans="1:2" x14ac:dyDescent="0.25">
      <c r="A38" s="244"/>
      <c r="B38" s="412" t="s">
        <v>843</v>
      </c>
    </row>
    <row r="39" spans="1:2" x14ac:dyDescent="0.25">
      <c r="A39" s="244"/>
      <c r="B39" s="412" t="s">
        <v>844</v>
      </c>
    </row>
    <row r="40" spans="1:2" x14ac:dyDescent="0.25">
      <c r="A40" s="244"/>
      <c r="B40" s="412" t="s">
        <v>845</v>
      </c>
    </row>
    <row r="41" spans="1:2" x14ac:dyDescent="0.25">
      <c r="A41" s="244"/>
      <c r="B41" s="412" t="s">
        <v>809</v>
      </c>
    </row>
    <row r="42" spans="1:2" ht="153.75" thickBot="1" x14ac:dyDescent="0.3">
      <c r="B42" s="245" t="s">
        <v>847</v>
      </c>
    </row>
    <row r="43" spans="1:2" x14ac:dyDescent="0.25">
      <c r="A43" s="415" t="s">
        <v>487</v>
      </c>
      <c r="B43" s="241" t="s">
        <v>487</v>
      </c>
    </row>
    <row r="44" spans="1:2" ht="25.5" x14ac:dyDescent="0.25">
      <c r="A44" s="235" t="s">
        <v>810</v>
      </c>
      <c r="B44" s="241" t="s">
        <v>1198</v>
      </c>
    </row>
    <row r="45" spans="1:2" x14ac:dyDescent="0.25">
      <c r="A45" s="233"/>
      <c r="B45" s="412" t="s">
        <v>478</v>
      </c>
    </row>
    <row r="46" spans="1:2" x14ac:dyDescent="0.25">
      <c r="A46" s="233"/>
      <c r="B46" s="412" t="s">
        <v>488</v>
      </c>
    </row>
    <row r="47" spans="1:2" x14ac:dyDescent="0.25">
      <c r="A47" s="233"/>
      <c r="B47" s="412" t="s">
        <v>489</v>
      </c>
    </row>
    <row r="48" spans="1:2" x14ac:dyDescent="0.25">
      <c r="A48" s="233"/>
      <c r="B48" s="412" t="s">
        <v>490</v>
      </c>
    </row>
    <row r="49" spans="1:2" ht="39" thickBot="1" x14ac:dyDescent="0.3">
      <c r="A49" s="234"/>
      <c r="B49" s="243" t="s">
        <v>491</v>
      </c>
    </row>
    <row r="50" spans="1:2" x14ac:dyDescent="0.25">
      <c r="A50" s="232" t="s">
        <v>492</v>
      </c>
      <c r="B50" s="241" t="s">
        <v>492</v>
      </c>
    </row>
    <row r="51" spans="1:2" ht="153" x14ac:dyDescent="0.25">
      <c r="A51" s="248" t="s">
        <v>811</v>
      </c>
      <c r="B51" s="241" t="s">
        <v>849</v>
      </c>
    </row>
    <row r="52" spans="1:2" ht="114.75" x14ac:dyDescent="0.25">
      <c r="A52" s="246" t="s">
        <v>812</v>
      </c>
      <c r="B52" s="237"/>
    </row>
    <row r="53" spans="1:2" ht="90" thickBot="1" x14ac:dyDescent="0.3">
      <c r="A53" s="247" t="s">
        <v>813</v>
      </c>
      <c r="B53" s="240"/>
    </row>
  </sheetData>
  <mergeCells count="2">
    <mergeCell ref="A3:B3"/>
    <mergeCell ref="A5:B5"/>
  </mergeCells>
  <hyperlinks>
    <hyperlink ref="A6" r:id="rId1" xr:uid="{AB27A3E1-3F01-434E-860F-A75D623B2557}"/>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4"/>
  <sheetViews>
    <sheetView topLeftCell="A34" workbookViewId="0">
      <selection activeCell="O67" sqref="O67"/>
    </sheetView>
  </sheetViews>
  <sheetFormatPr defaultRowHeight="15" x14ac:dyDescent="0.25"/>
  <cols>
    <col min="2" max="2" width="10.42578125" customWidth="1"/>
    <col min="3" max="3" width="11.28515625" customWidth="1"/>
    <col min="4" max="4" width="11.140625" customWidth="1"/>
  </cols>
  <sheetData>
    <row r="1" spans="1:11" ht="19.5" x14ac:dyDescent="0.3">
      <c r="A1" s="69" t="s">
        <v>1199</v>
      </c>
    </row>
    <row r="2" spans="1:11" ht="13.5" customHeight="1" x14ac:dyDescent="0.25">
      <c r="A2" s="105"/>
    </row>
    <row r="3" spans="1:11" ht="15" customHeight="1" x14ac:dyDescent="0.25">
      <c r="A3" s="405" t="s">
        <v>782</v>
      </c>
    </row>
    <row r="4" spans="1:11" ht="15" customHeight="1" x14ac:dyDescent="0.25">
      <c r="A4" t="s">
        <v>1200</v>
      </c>
      <c r="K4" s="1"/>
    </row>
    <row r="5" spans="1:11" ht="15" customHeight="1" x14ac:dyDescent="0.25">
      <c r="K5" s="1"/>
    </row>
    <row r="6" spans="1:11" ht="15" customHeight="1" x14ac:dyDescent="0.25">
      <c r="A6" t="s">
        <v>1204</v>
      </c>
      <c r="K6" s="1"/>
    </row>
    <row r="7" spans="1:11" ht="15" customHeight="1" x14ac:dyDescent="0.25">
      <c r="A7" t="s">
        <v>1201</v>
      </c>
      <c r="B7" s="407"/>
      <c r="C7" s="407"/>
    </row>
    <row r="8" spans="1:11" x14ac:dyDescent="0.25">
      <c r="A8" t="s">
        <v>1202</v>
      </c>
    </row>
    <row r="9" spans="1:11" x14ac:dyDescent="0.25">
      <c r="A9" t="s">
        <v>1203</v>
      </c>
    </row>
    <row r="12" spans="1:11" ht="15.75" x14ac:dyDescent="0.25">
      <c r="A12" s="405" t="s">
        <v>783</v>
      </c>
    </row>
    <row r="13" spans="1:11" x14ac:dyDescent="0.25">
      <c r="A13" t="s">
        <v>1205</v>
      </c>
    </row>
    <row r="14" spans="1:11" x14ac:dyDescent="0.25">
      <c r="B14" t="s">
        <v>1206</v>
      </c>
    </row>
    <row r="15" spans="1:11" x14ac:dyDescent="0.25">
      <c r="B15" t="s">
        <v>1207</v>
      </c>
    </row>
    <row r="16" spans="1:11" x14ac:dyDescent="0.25">
      <c r="B16" t="s">
        <v>738</v>
      </c>
    </row>
    <row r="17" spans="1:9" x14ac:dyDescent="0.25">
      <c r="B17" t="s">
        <v>1208</v>
      </c>
    </row>
    <row r="19" spans="1:9" x14ac:dyDescent="0.25">
      <c r="B19" s="115" t="s">
        <v>763</v>
      </c>
      <c r="C19" s="375" t="s">
        <v>295</v>
      </c>
      <c r="D19" s="376" t="s">
        <v>1213</v>
      </c>
      <c r="E19" s="376"/>
      <c r="F19" s="115"/>
      <c r="G19" s="115"/>
      <c r="H19" s="115"/>
      <c r="I19" s="115"/>
    </row>
    <row r="20" spans="1:9" x14ac:dyDescent="0.25">
      <c r="B20" s="115"/>
      <c r="C20" s="375" t="s">
        <v>573</v>
      </c>
      <c r="D20" s="376" t="s">
        <v>1214</v>
      </c>
      <c r="E20" s="376"/>
      <c r="F20" s="115"/>
      <c r="G20" s="115"/>
      <c r="H20" s="115"/>
      <c r="I20" s="115"/>
    </row>
    <row r="21" spans="1:9" x14ac:dyDescent="0.25">
      <c r="B21" s="115"/>
      <c r="C21" s="375"/>
      <c r="D21" s="376" t="s">
        <v>1215</v>
      </c>
      <c r="E21" s="376"/>
      <c r="F21" s="115"/>
      <c r="G21" s="115"/>
      <c r="H21" s="115"/>
      <c r="I21" s="115"/>
    </row>
    <row r="22" spans="1:9" x14ac:dyDescent="0.25">
      <c r="B22" s="115"/>
    </row>
    <row r="23" spans="1:9" x14ac:dyDescent="0.25">
      <c r="A23" t="s">
        <v>1209</v>
      </c>
    </row>
    <row r="24" spans="1:9" x14ac:dyDescent="0.25">
      <c r="B24" t="s">
        <v>1210</v>
      </c>
    </row>
    <row r="25" spans="1:9" x14ac:dyDescent="0.25">
      <c r="B25" t="s">
        <v>1212</v>
      </c>
    </row>
    <row r="26" spans="1:9" x14ac:dyDescent="0.25">
      <c r="B26" t="s">
        <v>1211</v>
      </c>
    </row>
    <row r="28" spans="1:9" x14ac:dyDescent="0.25">
      <c r="A28" t="s">
        <v>215</v>
      </c>
    </row>
    <row r="29" spans="1:9" x14ac:dyDescent="0.25">
      <c r="B29" t="s">
        <v>1051</v>
      </c>
    </row>
    <row r="30" spans="1:9" x14ac:dyDescent="0.25">
      <c r="B30" t="s">
        <v>1047</v>
      </c>
    </row>
    <row r="31" spans="1:9" x14ac:dyDescent="0.25">
      <c r="B31" t="s">
        <v>1048</v>
      </c>
    </row>
    <row r="33" spans="1:13" x14ac:dyDescent="0.25">
      <c r="A33" t="s">
        <v>1044</v>
      </c>
    </row>
    <row r="35" spans="1:13" ht="15.75" thickBot="1" x14ac:dyDescent="0.3">
      <c r="A35" s="1" t="s">
        <v>766</v>
      </c>
    </row>
    <row r="36" spans="1:13" ht="17.25" x14ac:dyDescent="0.25">
      <c r="A36" s="71"/>
      <c r="B36" s="708" t="s">
        <v>768</v>
      </c>
      <c r="C36" s="709"/>
      <c r="D36" s="709"/>
      <c r="E36" s="709"/>
      <c r="F36" s="710"/>
      <c r="G36" s="708" t="s">
        <v>216</v>
      </c>
      <c r="H36" s="709"/>
      <c r="I36" s="711"/>
    </row>
    <row r="37" spans="1:13" ht="42.75" customHeight="1" thickBot="1" x14ac:dyDescent="0.3">
      <c r="A37" s="72"/>
      <c r="B37" s="73" t="s">
        <v>732</v>
      </c>
      <c r="C37" s="73" t="s">
        <v>115</v>
      </c>
      <c r="D37" s="74" t="s">
        <v>89</v>
      </c>
      <c r="E37" s="74" t="s">
        <v>112</v>
      </c>
      <c r="F37" s="75" t="s">
        <v>82</v>
      </c>
      <c r="G37" s="406" t="s">
        <v>765</v>
      </c>
      <c r="H37" s="362" t="s">
        <v>769</v>
      </c>
      <c r="I37" s="76" t="s">
        <v>764</v>
      </c>
    </row>
    <row r="38" spans="1:13" ht="18.75" x14ac:dyDescent="0.35">
      <c r="A38" s="77" t="s">
        <v>217</v>
      </c>
      <c r="B38" s="78">
        <v>70</v>
      </c>
      <c r="C38" s="78">
        <v>60</v>
      </c>
      <c r="D38" s="79">
        <v>50</v>
      </c>
      <c r="E38" s="79">
        <v>40</v>
      </c>
      <c r="F38" s="81">
        <v>20</v>
      </c>
      <c r="G38" s="78">
        <v>5</v>
      </c>
      <c r="H38" s="363">
        <v>10</v>
      </c>
      <c r="I38" s="80">
        <v>5</v>
      </c>
    </row>
    <row r="39" spans="1:13" ht="18.75" x14ac:dyDescent="0.35">
      <c r="A39" s="85" t="s">
        <v>218</v>
      </c>
      <c r="B39" s="86">
        <v>70</v>
      </c>
      <c r="C39" s="86">
        <v>60</v>
      </c>
      <c r="D39" s="87">
        <v>50</v>
      </c>
      <c r="E39" s="87">
        <v>40</v>
      </c>
      <c r="F39" s="89">
        <v>20</v>
      </c>
      <c r="G39" s="86">
        <v>5</v>
      </c>
      <c r="H39" s="364">
        <v>10</v>
      </c>
      <c r="I39" s="88">
        <v>5</v>
      </c>
    </row>
    <row r="40" spans="1:13" ht="18.75" customHeight="1" thickBot="1" x14ac:dyDescent="0.3">
      <c r="A40" s="106" t="s">
        <v>296</v>
      </c>
      <c r="B40" s="107"/>
      <c r="C40" s="107"/>
      <c r="D40" s="97">
        <v>50</v>
      </c>
      <c r="E40" s="97"/>
      <c r="F40" s="96"/>
      <c r="G40" s="107">
        <v>5</v>
      </c>
      <c r="H40" s="365">
        <v>10</v>
      </c>
      <c r="I40" s="98">
        <v>5</v>
      </c>
    </row>
    <row r="41" spans="1:13" ht="10.5" customHeight="1" x14ac:dyDescent="0.25"/>
    <row r="42" spans="1:13" ht="15.75" thickBot="1" x14ac:dyDescent="0.3">
      <c r="A42" s="1" t="s">
        <v>767</v>
      </c>
    </row>
    <row r="43" spans="1:13" x14ac:dyDescent="0.25">
      <c r="A43" s="83"/>
      <c r="B43" s="708" t="s">
        <v>297</v>
      </c>
      <c r="C43" s="712"/>
      <c r="D43" s="712"/>
      <c r="E43" s="711"/>
      <c r="F43" s="708" t="s">
        <v>216</v>
      </c>
      <c r="G43" s="709"/>
      <c r="H43" s="709"/>
      <c r="I43" s="711"/>
    </row>
    <row r="44" spans="1:13" ht="46.5" customHeight="1" thickBot="1" x14ac:dyDescent="0.3">
      <c r="A44" s="72"/>
      <c r="B44" s="84" t="s">
        <v>733</v>
      </c>
      <c r="C44" s="362" t="s">
        <v>734</v>
      </c>
      <c r="D44" s="362" t="s">
        <v>817</v>
      </c>
      <c r="E44" s="362" t="s">
        <v>818</v>
      </c>
      <c r="F44" s="406" t="s">
        <v>765</v>
      </c>
      <c r="G44" s="367" t="s">
        <v>769</v>
      </c>
      <c r="H44" s="370" t="s">
        <v>298</v>
      </c>
      <c r="I44" s="76" t="s">
        <v>735</v>
      </c>
      <c r="M44" s="371"/>
    </row>
    <row r="45" spans="1:13" x14ac:dyDescent="0.25">
      <c r="A45" s="77" t="s">
        <v>299</v>
      </c>
      <c r="B45" s="78">
        <v>60</v>
      </c>
      <c r="C45" s="363">
        <v>30</v>
      </c>
      <c r="D45" s="363">
        <v>15</v>
      </c>
      <c r="E45" s="420">
        <v>10</v>
      </c>
      <c r="F45" s="78">
        <v>5</v>
      </c>
      <c r="G45" s="79">
        <v>10</v>
      </c>
      <c r="H45" s="79">
        <v>10</v>
      </c>
      <c r="I45" s="80">
        <v>5</v>
      </c>
    </row>
    <row r="46" spans="1:13" ht="15.75" thickBot="1" x14ac:dyDescent="0.3">
      <c r="A46" s="72" t="s">
        <v>300</v>
      </c>
      <c r="B46" s="82">
        <v>10</v>
      </c>
      <c r="C46" s="366">
        <v>5</v>
      </c>
      <c r="D46" s="366">
        <v>2.5</v>
      </c>
      <c r="E46" s="369">
        <v>2</v>
      </c>
      <c r="F46" s="437">
        <v>1</v>
      </c>
      <c r="G46" s="438">
        <v>1.5</v>
      </c>
      <c r="H46" s="368">
        <v>5</v>
      </c>
      <c r="I46" s="369">
        <v>5</v>
      </c>
    </row>
    <row r="47" spans="1:13" x14ac:dyDescent="0.25">
      <c r="B47" s="90"/>
    </row>
    <row r="48" spans="1:13" s="91" customFormat="1" ht="12.75" x14ac:dyDescent="0.2">
      <c r="A48" s="439" t="s">
        <v>851</v>
      </c>
      <c r="B48" s="439"/>
      <c r="C48" s="439"/>
      <c r="D48" s="439"/>
      <c r="E48" s="439"/>
      <c r="F48" s="439"/>
      <c r="G48" s="439"/>
    </row>
    <row r="49" spans="1:5" s="91" customFormat="1" ht="12.75" x14ac:dyDescent="0.2">
      <c r="A49" s="91" t="s">
        <v>1216</v>
      </c>
    </row>
    <row r="50" spans="1:5" s="91" customFormat="1" ht="12.75" x14ac:dyDescent="0.2">
      <c r="A50" s="91" t="s">
        <v>1217</v>
      </c>
    </row>
    <row r="51" spans="1:5" s="91" customFormat="1" ht="12.75" x14ac:dyDescent="0.2">
      <c r="B51" s="91" t="s">
        <v>1049</v>
      </c>
    </row>
    <row r="52" spans="1:5" s="91" customFormat="1" ht="12.75" x14ac:dyDescent="0.2">
      <c r="B52" s="91" t="s">
        <v>219</v>
      </c>
    </row>
    <row r="53" spans="1:5" s="91" customFormat="1" ht="12.75" x14ac:dyDescent="0.2">
      <c r="B53" s="91" t="s">
        <v>1218</v>
      </c>
    </row>
    <row r="54" spans="1:5" s="91" customFormat="1" ht="12.75" x14ac:dyDescent="0.2">
      <c r="B54" s="91" t="s">
        <v>473</v>
      </c>
      <c r="C54" s="91" t="s">
        <v>474</v>
      </c>
    </row>
    <row r="55" spans="1:5" s="91" customFormat="1" ht="12.75" x14ac:dyDescent="0.2">
      <c r="C55" s="91" t="s">
        <v>472</v>
      </c>
    </row>
    <row r="56" spans="1:5" s="91" customFormat="1" ht="12.75" x14ac:dyDescent="0.2">
      <c r="A56" s="91" t="s">
        <v>1219</v>
      </c>
    </row>
    <row r="57" spans="1:5" x14ac:dyDescent="0.25">
      <c r="B57" s="91" t="s">
        <v>1220</v>
      </c>
      <c r="C57" s="91"/>
      <c r="D57" s="91"/>
    </row>
    <row r="58" spans="1:5" x14ac:dyDescent="0.25">
      <c r="B58" s="91" t="s">
        <v>760</v>
      </c>
      <c r="C58" s="91"/>
      <c r="D58" s="91"/>
    </row>
    <row r="60" spans="1:5" ht="15.75" thickBot="1" x14ac:dyDescent="0.3">
      <c r="A60" s="1" t="s">
        <v>1050</v>
      </c>
    </row>
    <row r="61" spans="1:5" ht="15.75" thickBot="1" x14ac:dyDescent="0.3">
      <c r="A61" s="92"/>
      <c r="B61" s="93" t="s">
        <v>220</v>
      </c>
      <c r="C61" s="94" t="s">
        <v>221</v>
      </c>
      <c r="D61" s="229" t="s">
        <v>222</v>
      </c>
      <c r="E61" s="108"/>
    </row>
    <row r="62" spans="1:5" ht="15.75" thickBot="1" x14ac:dyDescent="0.3">
      <c r="A62" s="95" t="s">
        <v>223</v>
      </c>
      <c r="B62" s="96">
        <v>50</v>
      </c>
      <c r="C62" s="97">
        <v>30</v>
      </c>
      <c r="D62" s="229">
        <v>20</v>
      </c>
      <c r="E62" s="108"/>
    </row>
    <row r="64" spans="1:5" x14ac:dyDescent="0.25">
      <c r="A64" t="s">
        <v>224</v>
      </c>
    </row>
    <row r="65" spans="1:4" x14ac:dyDescent="0.25">
      <c r="B65" t="s">
        <v>770</v>
      </c>
    </row>
    <row r="66" spans="1:4" x14ac:dyDescent="0.25">
      <c r="B66" t="s">
        <v>1221</v>
      </c>
    </row>
    <row r="67" spans="1:4" x14ac:dyDescent="0.25">
      <c r="B67" t="s">
        <v>771</v>
      </c>
    </row>
    <row r="68" spans="1:4" x14ac:dyDescent="0.25">
      <c r="B68" t="s">
        <v>1222</v>
      </c>
    </row>
    <row r="70" spans="1:4" x14ac:dyDescent="0.25">
      <c r="A70" s="1" t="s">
        <v>225</v>
      </c>
    </row>
    <row r="71" spans="1:4" x14ac:dyDescent="0.25">
      <c r="A71" t="s">
        <v>1225</v>
      </c>
    </row>
    <row r="72" spans="1:4" x14ac:dyDescent="0.25">
      <c r="A72" s="713" t="s">
        <v>1226</v>
      </c>
      <c r="B72" s="713"/>
      <c r="C72" s="713"/>
      <c r="D72" s="713"/>
    </row>
    <row r="73" spans="1:4" x14ac:dyDescent="0.25">
      <c r="A73" t="s">
        <v>1223</v>
      </c>
    </row>
    <row r="74" spans="1:4" x14ac:dyDescent="0.25">
      <c r="A74" t="s">
        <v>1224</v>
      </c>
    </row>
    <row r="77" spans="1:4" x14ac:dyDescent="0.25">
      <c r="A77" s="70" t="s">
        <v>1227</v>
      </c>
    </row>
    <row r="78" spans="1:4" x14ac:dyDescent="0.25">
      <c r="A78" t="s">
        <v>292</v>
      </c>
    </row>
    <row r="79" spans="1:4" x14ac:dyDescent="0.25">
      <c r="A79" t="s">
        <v>293</v>
      </c>
    </row>
    <row r="80" spans="1:4" x14ac:dyDescent="0.25">
      <c r="A80" t="s">
        <v>1228</v>
      </c>
    </row>
    <row r="81" spans="1:2" x14ac:dyDescent="0.25">
      <c r="A81" t="s">
        <v>294</v>
      </c>
    </row>
    <row r="83" spans="1:2" x14ac:dyDescent="0.25">
      <c r="A83" t="s">
        <v>773</v>
      </c>
    </row>
    <row r="84" spans="1:2" x14ac:dyDescent="0.25">
      <c r="B84" t="s">
        <v>772</v>
      </c>
    </row>
  </sheetData>
  <mergeCells count="5">
    <mergeCell ref="B36:F36"/>
    <mergeCell ref="G36:I36"/>
    <mergeCell ref="F43:I43"/>
    <mergeCell ref="B43:E43"/>
    <mergeCell ref="A72:D7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97"/>
  <sheetViews>
    <sheetView tabSelected="1" workbookViewId="0">
      <pane ySplit="8" topLeftCell="A68" activePane="bottomLeft" state="frozen"/>
      <selection pane="bottomLeft" activeCell="K274" sqref="K274"/>
    </sheetView>
  </sheetViews>
  <sheetFormatPr defaultRowHeight="15" x14ac:dyDescent="0.25"/>
  <cols>
    <col min="1" max="1" width="4.28515625" customWidth="1"/>
    <col min="2" max="2" width="82.28515625" style="2" customWidth="1"/>
    <col min="3" max="3" width="22.7109375" style="2" customWidth="1"/>
    <col min="4" max="4" width="9.85546875" style="2" customWidth="1"/>
    <col min="5" max="6" width="10.140625" style="2" customWidth="1"/>
    <col min="7" max="8" width="9.140625" style="3"/>
    <col min="10" max="10" width="10.42578125" customWidth="1"/>
    <col min="11" max="11" width="11" customWidth="1"/>
    <col min="12" max="12" width="9.28515625" customWidth="1"/>
    <col min="13" max="13" width="9.140625" style="1"/>
    <col min="15" max="15" width="9.140625" style="1"/>
    <col min="17" max="17" width="9.5703125" customWidth="1"/>
    <col min="19" max="19" width="9.140625" style="1"/>
  </cols>
  <sheetData>
    <row r="1" spans="1:19" x14ac:dyDescent="0.25">
      <c r="A1" s="1" t="s">
        <v>857</v>
      </c>
    </row>
    <row r="2" spans="1:19" x14ac:dyDescent="0.25">
      <c r="A2" t="s">
        <v>960</v>
      </c>
    </row>
    <row r="3" spans="1:19" x14ac:dyDescent="0.25">
      <c r="C3" t="s">
        <v>283</v>
      </c>
    </row>
    <row r="4" spans="1:19" x14ac:dyDescent="0.25">
      <c r="B4" s="100" t="s">
        <v>786</v>
      </c>
      <c r="E4"/>
      <c r="F4"/>
    </row>
    <row r="5" spans="1:19" x14ac:dyDescent="0.25">
      <c r="A5" s="104" t="s">
        <v>693</v>
      </c>
      <c r="B5" s="3" t="s">
        <v>1134</v>
      </c>
      <c r="E5"/>
      <c r="F5"/>
    </row>
    <row r="6" spans="1:19" x14ac:dyDescent="0.25">
      <c r="A6" s="559" t="s">
        <v>1133</v>
      </c>
      <c r="B6" s="3" t="s">
        <v>1148</v>
      </c>
      <c r="E6"/>
      <c r="F6"/>
    </row>
    <row r="7" spans="1:19" ht="15.75" thickBot="1" x14ac:dyDescent="0.3">
      <c r="B7" s="320" t="s">
        <v>1135</v>
      </c>
      <c r="C7" s="100"/>
      <c r="E7"/>
      <c r="F7"/>
    </row>
    <row r="8" spans="1:19" s="1" customFormat="1" ht="60" x14ac:dyDescent="0.25">
      <c r="A8" s="5"/>
      <c r="B8" s="6" t="s">
        <v>0</v>
      </c>
      <c r="C8" s="7" t="s">
        <v>1</v>
      </c>
      <c r="D8" s="8" t="s">
        <v>2</v>
      </c>
      <c r="E8" s="9" t="s">
        <v>3</v>
      </c>
      <c r="F8" s="8" t="s">
        <v>404</v>
      </c>
      <c r="G8" s="374" t="s">
        <v>4</v>
      </c>
      <c r="H8" s="8" t="s">
        <v>5</v>
      </c>
      <c r="I8" s="10" t="s">
        <v>6</v>
      </c>
      <c r="J8" s="10" t="s">
        <v>743</v>
      </c>
      <c r="K8" s="10" t="s">
        <v>642</v>
      </c>
      <c r="L8" s="10" t="s">
        <v>285</v>
      </c>
      <c r="M8" s="11" t="s">
        <v>7</v>
      </c>
      <c r="N8" s="12" t="s">
        <v>8</v>
      </c>
      <c r="O8" s="11" t="s">
        <v>9</v>
      </c>
      <c r="P8" s="7" t="s">
        <v>10</v>
      </c>
      <c r="Q8" s="10" t="s">
        <v>11</v>
      </c>
      <c r="R8" s="286" t="s">
        <v>643</v>
      </c>
      <c r="S8" s="287"/>
    </row>
    <row r="9" spans="1:19" ht="16.5" customHeight="1" x14ac:dyDescent="0.25">
      <c r="A9" s="302"/>
      <c r="B9" s="319" t="s">
        <v>1190</v>
      </c>
      <c r="C9" s="303"/>
      <c r="D9" s="304"/>
      <c r="E9" s="305"/>
      <c r="F9" s="306"/>
      <c r="G9" s="307"/>
      <c r="H9" s="308"/>
      <c r="I9" s="309"/>
      <c r="J9" s="714" t="s">
        <v>394</v>
      </c>
      <c r="K9" s="715"/>
      <c r="L9" s="716"/>
      <c r="M9" s="310"/>
      <c r="N9" s="306"/>
      <c r="O9" s="310"/>
      <c r="P9" s="311"/>
      <c r="Q9" s="312"/>
      <c r="R9" s="313"/>
      <c r="S9" s="314"/>
    </row>
    <row r="10" spans="1:19" ht="51.75" x14ac:dyDescent="0.25">
      <c r="A10" s="58" t="s">
        <v>1133</v>
      </c>
      <c r="B10" s="513" t="s">
        <v>957</v>
      </c>
      <c r="C10" s="539" t="s">
        <v>1053</v>
      </c>
      <c r="D10" s="540" t="s">
        <v>112</v>
      </c>
      <c r="E10" s="515" t="s">
        <v>958</v>
      </c>
      <c r="F10" s="323">
        <v>2023</v>
      </c>
      <c r="G10" s="382">
        <v>0</v>
      </c>
      <c r="H10" s="466"/>
      <c r="I10" s="529"/>
      <c r="J10" s="529"/>
      <c r="K10" s="530"/>
      <c r="L10" s="531"/>
      <c r="M10" s="34">
        <f t="shared" ref="M10:M11" si="0">G10+H10+I10+L10</f>
        <v>0</v>
      </c>
      <c r="N10" s="465"/>
      <c r="O10" s="467"/>
      <c r="P10" s="468"/>
      <c r="Q10" s="629"/>
      <c r="R10" s="568"/>
      <c r="S10" s="34"/>
    </row>
    <row r="11" spans="1:19" ht="53.25" customHeight="1" x14ac:dyDescent="0.25">
      <c r="A11" s="58">
        <v>1</v>
      </c>
      <c r="B11" s="464" t="s">
        <v>956</v>
      </c>
      <c r="C11" s="539" t="s">
        <v>1052</v>
      </c>
      <c r="D11" s="540" t="s">
        <v>82</v>
      </c>
      <c r="E11" s="276" t="s">
        <v>978</v>
      </c>
      <c r="F11" s="323">
        <v>2023</v>
      </c>
      <c r="G11" s="382">
        <v>20</v>
      </c>
      <c r="H11" s="58">
        <v>5</v>
      </c>
      <c r="I11" s="529"/>
      <c r="J11" s="530">
        <v>0</v>
      </c>
      <c r="K11" s="530">
        <v>0</v>
      </c>
      <c r="L11" s="536">
        <f t="shared" ref="L11:L24" si="1">K11*5</f>
        <v>0</v>
      </c>
      <c r="M11" s="34">
        <f t="shared" si="0"/>
        <v>25</v>
      </c>
      <c r="N11" s="465">
        <v>100</v>
      </c>
      <c r="O11" s="34">
        <f t="shared" ref="O11:O24" si="2">N11*M11/100</f>
        <v>25</v>
      </c>
      <c r="P11" s="562">
        <v>2</v>
      </c>
      <c r="Q11" s="44">
        <f t="shared" ref="Q11:Q24" si="3">O11/P11</f>
        <v>12.5</v>
      </c>
      <c r="R11" s="568" t="s">
        <v>36</v>
      </c>
      <c r="S11" s="34">
        <f>Q11*1</f>
        <v>12.5</v>
      </c>
    </row>
    <row r="12" spans="1:19" ht="54" customHeight="1" x14ac:dyDescent="0.25">
      <c r="A12" s="58" t="s">
        <v>1189</v>
      </c>
      <c r="B12" s="527" t="s">
        <v>956</v>
      </c>
      <c r="C12" s="528" t="s">
        <v>1052</v>
      </c>
      <c r="D12" s="521" t="s">
        <v>82</v>
      </c>
      <c r="E12" s="521" t="s">
        <v>99</v>
      </c>
      <c r="F12" s="522">
        <v>2023</v>
      </c>
      <c r="G12" s="523"/>
      <c r="H12" s="552"/>
      <c r="I12" s="532"/>
      <c r="J12" s="533"/>
      <c r="K12" s="533"/>
      <c r="L12" s="534"/>
      <c r="M12" s="524"/>
      <c r="N12" s="525"/>
      <c r="O12" s="524"/>
      <c r="P12" s="563"/>
      <c r="Q12" s="630"/>
      <c r="R12" s="568" t="s">
        <v>99</v>
      </c>
      <c r="S12" s="34">
        <f>Q11*1</f>
        <v>12.5</v>
      </c>
    </row>
    <row r="13" spans="1:19" ht="39" x14ac:dyDescent="0.25">
      <c r="A13" s="58">
        <v>2</v>
      </c>
      <c r="B13" s="464" t="s">
        <v>955</v>
      </c>
      <c r="C13" s="539" t="s">
        <v>1054</v>
      </c>
      <c r="D13" s="540" t="s">
        <v>112</v>
      </c>
      <c r="E13" s="276" t="s">
        <v>25</v>
      </c>
      <c r="F13" s="323">
        <v>2023</v>
      </c>
      <c r="G13" s="382">
        <v>40</v>
      </c>
      <c r="H13" s="58">
        <v>5</v>
      </c>
      <c r="I13" s="529"/>
      <c r="J13" s="530">
        <v>0</v>
      </c>
      <c r="K13" s="530">
        <v>0</v>
      </c>
      <c r="L13" s="536">
        <f t="shared" si="1"/>
        <v>0</v>
      </c>
      <c r="M13" s="34">
        <f t="shared" ref="M13:M24" si="4">G13+H13+I13+L13</f>
        <v>45</v>
      </c>
      <c r="N13" s="465">
        <v>100</v>
      </c>
      <c r="O13" s="34">
        <f t="shared" si="2"/>
        <v>45</v>
      </c>
      <c r="P13" s="562">
        <v>1</v>
      </c>
      <c r="Q13" s="44">
        <f t="shared" si="3"/>
        <v>45</v>
      </c>
      <c r="R13" s="568" t="s">
        <v>25</v>
      </c>
      <c r="S13" s="34">
        <f>Q13</f>
        <v>45</v>
      </c>
    </row>
    <row r="14" spans="1:19" ht="39" x14ac:dyDescent="0.25">
      <c r="A14" s="58">
        <v>3</v>
      </c>
      <c r="B14" s="464" t="s">
        <v>954</v>
      </c>
      <c r="C14" s="539" t="s">
        <v>1055</v>
      </c>
      <c r="D14" s="540" t="s">
        <v>89</v>
      </c>
      <c r="E14" s="276" t="s">
        <v>653</v>
      </c>
      <c r="F14" s="323">
        <v>2023</v>
      </c>
      <c r="G14" s="382">
        <v>50</v>
      </c>
      <c r="H14" s="58"/>
      <c r="I14" s="529"/>
      <c r="J14" s="530">
        <v>0</v>
      </c>
      <c r="K14" s="530">
        <v>0</v>
      </c>
      <c r="L14" s="536">
        <f t="shared" si="1"/>
        <v>0</v>
      </c>
      <c r="M14" s="34">
        <f t="shared" si="4"/>
        <v>50</v>
      </c>
      <c r="N14" s="465">
        <v>100</v>
      </c>
      <c r="O14" s="34">
        <f t="shared" si="2"/>
        <v>50</v>
      </c>
      <c r="P14" s="562">
        <v>1</v>
      </c>
      <c r="Q14" s="44">
        <f t="shared" si="3"/>
        <v>50</v>
      </c>
      <c r="R14" s="568" t="s">
        <v>104</v>
      </c>
      <c r="S14" s="34">
        <f>Q14</f>
        <v>50</v>
      </c>
    </row>
    <row r="15" spans="1:19" ht="42.6" customHeight="1" x14ac:dyDescent="0.25">
      <c r="A15" s="58">
        <v>4</v>
      </c>
      <c r="B15" s="464" t="s">
        <v>953</v>
      </c>
      <c r="C15" s="539" t="s">
        <v>1056</v>
      </c>
      <c r="D15" s="540" t="s">
        <v>112</v>
      </c>
      <c r="E15" s="276" t="s">
        <v>25</v>
      </c>
      <c r="F15" s="323">
        <v>2023</v>
      </c>
      <c r="G15" s="382">
        <v>40</v>
      </c>
      <c r="H15" s="58">
        <v>5</v>
      </c>
      <c r="I15" s="529"/>
      <c r="J15" s="530">
        <v>0</v>
      </c>
      <c r="K15" s="530">
        <v>0</v>
      </c>
      <c r="L15" s="536">
        <f t="shared" si="1"/>
        <v>0</v>
      </c>
      <c r="M15" s="34">
        <f t="shared" si="4"/>
        <v>45</v>
      </c>
      <c r="N15" s="465">
        <v>100</v>
      </c>
      <c r="O15" s="34">
        <f t="shared" si="2"/>
        <v>45</v>
      </c>
      <c r="P15" s="562">
        <v>1</v>
      </c>
      <c r="Q15" s="44">
        <f t="shared" si="3"/>
        <v>45</v>
      </c>
      <c r="R15" s="568" t="s">
        <v>25</v>
      </c>
      <c r="S15" s="34">
        <f t="shared" ref="S15:S23" si="5">Q15</f>
        <v>45</v>
      </c>
    </row>
    <row r="16" spans="1:19" ht="64.5" x14ac:dyDescent="0.25">
      <c r="A16" s="58">
        <v>5</v>
      </c>
      <c r="B16" s="464" t="s">
        <v>952</v>
      </c>
      <c r="C16" s="539" t="s">
        <v>1057</v>
      </c>
      <c r="D16" s="540" t="s">
        <v>82</v>
      </c>
      <c r="E16" s="276" t="s">
        <v>99</v>
      </c>
      <c r="F16" s="323">
        <v>2023</v>
      </c>
      <c r="G16" s="382">
        <v>20</v>
      </c>
      <c r="H16" s="58">
        <v>5</v>
      </c>
      <c r="I16" s="529"/>
      <c r="J16" s="530">
        <v>0</v>
      </c>
      <c r="K16" s="530">
        <v>0</v>
      </c>
      <c r="L16" s="536">
        <f t="shared" si="1"/>
        <v>0</v>
      </c>
      <c r="M16" s="34">
        <f t="shared" si="4"/>
        <v>25</v>
      </c>
      <c r="N16" s="465">
        <v>100</v>
      </c>
      <c r="O16" s="34">
        <f t="shared" si="2"/>
        <v>25</v>
      </c>
      <c r="P16" s="562">
        <v>1</v>
      </c>
      <c r="Q16" s="44">
        <f t="shared" si="3"/>
        <v>25</v>
      </c>
      <c r="R16" s="568" t="s">
        <v>99</v>
      </c>
      <c r="S16" s="34">
        <f t="shared" si="5"/>
        <v>25</v>
      </c>
    </row>
    <row r="17" spans="1:19" ht="39" x14ac:dyDescent="0.25">
      <c r="A17" s="58">
        <v>6</v>
      </c>
      <c r="B17" s="464" t="s">
        <v>951</v>
      </c>
      <c r="C17" s="539" t="s">
        <v>1058</v>
      </c>
      <c r="D17" s="541" t="s">
        <v>89</v>
      </c>
      <c r="E17" s="275" t="s">
        <v>121</v>
      </c>
      <c r="F17" s="323">
        <v>2023</v>
      </c>
      <c r="G17" s="382">
        <v>50</v>
      </c>
      <c r="H17" s="41">
        <v>5</v>
      </c>
      <c r="I17" s="535"/>
      <c r="J17" s="530">
        <v>0</v>
      </c>
      <c r="K17" s="530">
        <v>0</v>
      </c>
      <c r="L17" s="536">
        <f t="shared" si="1"/>
        <v>0</v>
      </c>
      <c r="M17" s="34">
        <f t="shared" si="4"/>
        <v>55</v>
      </c>
      <c r="N17" s="465">
        <v>100</v>
      </c>
      <c r="O17" s="34">
        <f t="shared" si="2"/>
        <v>55</v>
      </c>
      <c r="P17" s="562">
        <v>1</v>
      </c>
      <c r="Q17" s="44">
        <f t="shared" si="3"/>
        <v>55</v>
      </c>
      <c r="R17" s="568" t="s">
        <v>121</v>
      </c>
      <c r="S17" s="34">
        <f t="shared" si="5"/>
        <v>55</v>
      </c>
    </row>
    <row r="18" spans="1:19" ht="41.45" customHeight="1" x14ac:dyDescent="0.25">
      <c r="A18" s="58">
        <v>7</v>
      </c>
      <c r="B18" s="469" t="s">
        <v>950</v>
      </c>
      <c r="C18" s="539" t="s">
        <v>1059</v>
      </c>
      <c r="D18" s="540" t="s">
        <v>89</v>
      </c>
      <c r="E18" s="276" t="s">
        <v>28</v>
      </c>
      <c r="F18" s="323">
        <v>2023</v>
      </c>
      <c r="G18" s="382">
        <v>50</v>
      </c>
      <c r="H18" s="58">
        <v>5</v>
      </c>
      <c r="I18" s="529"/>
      <c r="J18" s="530">
        <v>0</v>
      </c>
      <c r="K18" s="530">
        <v>0</v>
      </c>
      <c r="L18" s="536">
        <f t="shared" si="1"/>
        <v>0</v>
      </c>
      <c r="M18" s="34">
        <f t="shared" si="4"/>
        <v>55</v>
      </c>
      <c r="N18" s="465">
        <v>100</v>
      </c>
      <c r="O18" s="34">
        <f t="shared" si="2"/>
        <v>55</v>
      </c>
      <c r="P18" s="562">
        <v>1</v>
      </c>
      <c r="Q18" s="44">
        <f t="shared" si="3"/>
        <v>55</v>
      </c>
      <c r="R18" s="568" t="s">
        <v>28</v>
      </c>
      <c r="S18" s="34">
        <f t="shared" si="5"/>
        <v>55</v>
      </c>
    </row>
    <row r="19" spans="1:19" ht="88.15" customHeight="1" x14ac:dyDescent="0.25">
      <c r="A19" s="58">
        <v>8</v>
      </c>
      <c r="B19" s="464" t="s">
        <v>949</v>
      </c>
      <c r="C19" s="539" t="s">
        <v>1060</v>
      </c>
      <c r="D19" s="540" t="s">
        <v>89</v>
      </c>
      <c r="E19" s="276" t="s">
        <v>28</v>
      </c>
      <c r="F19" s="323">
        <v>2023</v>
      </c>
      <c r="G19" s="382">
        <v>50</v>
      </c>
      <c r="H19" s="58">
        <v>5</v>
      </c>
      <c r="I19" s="58">
        <v>10</v>
      </c>
      <c r="J19" s="530">
        <v>0</v>
      </c>
      <c r="K19" s="530">
        <v>0</v>
      </c>
      <c r="L19" s="536">
        <f t="shared" si="1"/>
        <v>0</v>
      </c>
      <c r="M19" s="34">
        <f t="shared" si="4"/>
        <v>65</v>
      </c>
      <c r="N19" s="465">
        <v>100</v>
      </c>
      <c r="O19" s="34">
        <f t="shared" si="2"/>
        <v>65</v>
      </c>
      <c r="P19" s="562">
        <v>1</v>
      </c>
      <c r="Q19" s="44">
        <f t="shared" si="3"/>
        <v>65</v>
      </c>
      <c r="R19" s="568" t="s">
        <v>28</v>
      </c>
      <c r="S19" s="34">
        <f t="shared" si="5"/>
        <v>65</v>
      </c>
    </row>
    <row r="20" spans="1:19" ht="51.75" x14ac:dyDescent="0.25">
      <c r="A20" s="58">
        <v>9</v>
      </c>
      <c r="B20" s="464" t="s">
        <v>948</v>
      </c>
      <c r="C20" s="539" t="s">
        <v>1061</v>
      </c>
      <c r="D20" s="540" t="s">
        <v>89</v>
      </c>
      <c r="E20" s="276" t="s">
        <v>35</v>
      </c>
      <c r="F20" s="323">
        <v>2023</v>
      </c>
      <c r="G20" s="382">
        <v>50</v>
      </c>
      <c r="H20" s="530">
        <v>5</v>
      </c>
      <c r="I20" s="529"/>
      <c r="J20" s="530">
        <v>1</v>
      </c>
      <c r="K20" s="530">
        <v>1</v>
      </c>
      <c r="L20" s="536">
        <f t="shared" si="1"/>
        <v>5</v>
      </c>
      <c r="M20" s="34">
        <f t="shared" si="4"/>
        <v>60</v>
      </c>
      <c r="N20" s="465">
        <v>100</v>
      </c>
      <c r="O20" s="34">
        <f t="shared" si="2"/>
        <v>60</v>
      </c>
      <c r="P20" s="562">
        <v>1</v>
      </c>
      <c r="Q20" s="44">
        <f t="shared" si="3"/>
        <v>60</v>
      </c>
      <c r="R20" s="568" t="s">
        <v>35</v>
      </c>
      <c r="S20" s="34">
        <f t="shared" si="5"/>
        <v>60</v>
      </c>
    </row>
    <row r="21" spans="1:19" ht="51.75" x14ac:dyDescent="0.25">
      <c r="A21" s="58">
        <v>10</v>
      </c>
      <c r="B21" s="464" t="s">
        <v>947</v>
      </c>
      <c r="C21" s="539" t="s">
        <v>1062</v>
      </c>
      <c r="D21" s="540" t="s">
        <v>112</v>
      </c>
      <c r="E21" s="276" t="s">
        <v>25</v>
      </c>
      <c r="F21" s="323">
        <v>2023</v>
      </c>
      <c r="G21" s="382">
        <v>40</v>
      </c>
      <c r="H21" s="530">
        <v>5</v>
      </c>
      <c r="I21" s="529"/>
      <c r="J21" s="530">
        <v>0</v>
      </c>
      <c r="K21" s="530">
        <v>0</v>
      </c>
      <c r="L21" s="536">
        <f t="shared" si="1"/>
        <v>0</v>
      </c>
      <c r="M21" s="34">
        <f t="shared" si="4"/>
        <v>45</v>
      </c>
      <c r="N21" s="465">
        <v>100</v>
      </c>
      <c r="O21" s="34">
        <f t="shared" si="2"/>
        <v>45</v>
      </c>
      <c r="P21" s="562">
        <v>1</v>
      </c>
      <c r="Q21" s="44">
        <f t="shared" si="3"/>
        <v>45</v>
      </c>
      <c r="R21" s="568" t="s">
        <v>25</v>
      </c>
      <c r="S21" s="34">
        <f t="shared" si="5"/>
        <v>45</v>
      </c>
    </row>
    <row r="22" spans="1:19" ht="39" x14ac:dyDescent="0.25">
      <c r="A22" s="58">
        <v>11</v>
      </c>
      <c r="B22" s="464" t="s">
        <v>946</v>
      </c>
      <c r="C22" s="539" t="s">
        <v>1063</v>
      </c>
      <c r="D22" s="540" t="s">
        <v>82</v>
      </c>
      <c r="E22" s="276" t="s">
        <v>44</v>
      </c>
      <c r="F22" s="323">
        <v>2023</v>
      </c>
      <c r="G22" s="382">
        <v>20</v>
      </c>
      <c r="H22" s="530"/>
      <c r="I22" s="529"/>
      <c r="J22" s="530">
        <v>0</v>
      </c>
      <c r="K22" s="530">
        <v>0</v>
      </c>
      <c r="L22" s="536">
        <f t="shared" si="1"/>
        <v>0</v>
      </c>
      <c r="M22" s="34">
        <f t="shared" si="4"/>
        <v>20</v>
      </c>
      <c r="N22" s="465">
        <v>100</v>
      </c>
      <c r="O22" s="34">
        <f t="shared" si="2"/>
        <v>20</v>
      </c>
      <c r="P22" s="562">
        <v>1</v>
      </c>
      <c r="Q22" s="44">
        <f t="shared" si="3"/>
        <v>20</v>
      </c>
      <c r="R22" s="568" t="s">
        <v>44</v>
      </c>
      <c r="S22" s="34">
        <f t="shared" si="5"/>
        <v>20</v>
      </c>
    </row>
    <row r="23" spans="1:19" ht="39" x14ac:dyDescent="0.25">
      <c r="A23" s="58">
        <v>12</v>
      </c>
      <c r="B23" s="464" t="s">
        <v>945</v>
      </c>
      <c r="C23" s="539" t="s">
        <v>1064</v>
      </c>
      <c r="D23" s="540" t="s">
        <v>89</v>
      </c>
      <c r="E23" s="276" t="s">
        <v>28</v>
      </c>
      <c r="F23" s="323">
        <v>2023</v>
      </c>
      <c r="G23" s="382">
        <v>50</v>
      </c>
      <c r="H23" s="530">
        <v>5</v>
      </c>
      <c r="I23" s="529"/>
      <c r="J23" s="530">
        <v>0</v>
      </c>
      <c r="K23" s="530">
        <v>0</v>
      </c>
      <c r="L23" s="536">
        <f t="shared" si="1"/>
        <v>0</v>
      </c>
      <c r="M23" s="34">
        <f t="shared" si="4"/>
        <v>55</v>
      </c>
      <c r="N23" s="465">
        <v>100</v>
      </c>
      <c r="O23" s="34">
        <f t="shared" si="2"/>
        <v>55</v>
      </c>
      <c r="P23" s="562">
        <v>1</v>
      </c>
      <c r="Q23" s="44">
        <f t="shared" si="3"/>
        <v>55</v>
      </c>
      <c r="R23" s="568" t="s">
        <v>28</v>
      </c>
      <c r="S23" s="34">
        <f t="shared" si="5"/>
        <v>55</v>
      </c>
    </row>
    <row r="24" spans="1:19" ht="39" x14ac:dyDescent="0.25">
      <c r="A24" s="58">
        <v>13</v>
      </c>
      <c r="B24" s="464" t="s">
        <v>1127</v>
      </c>
      <c r="C24" s="539" t="s">
        <v>1065</v>
      </c>
      <c r="D24" s="540" t="s">
        <v>112</v>
      </c>
      <c r="E24" s="276" t="s">
        <v>944</v>
      </c>
      <c r="F24" s="323">
        <v>2023</v>
      </c>
      <c r="G24" s="382">
        <v>40</v>
      </c>
      <c r="H24" s="530">
        <v>5</v>
      </c>
      <c r="I24" s="529"/>
      <c r="J24" s="530">
        <v>0</v>
      </c>
      <c r="K24" s="530">
        <v>0</v>
      </c>
      <c r="L24" s="536">
        <f t="shared" si="1"/>
        <v>0</v>
      </c>
      <c r="M24" s="34">
        <f t="shared" si="4"/>
        <v>45</v>
      </c>
      <c r="N24" s="465">
        <v>100</v>
      </c>
      <c r="O24" s="34">
        <f t="shared" si="2"/>
        <v>45</v>
      </c>
      <c r="P24" s="562">
        <v>2</v>
      </c>
      <c r="Q24" s="44">
        <f t="shared" si="3"/>
        <v>22.5</v>
      </c>
      <c r="R24" s="568" t="s">
        <v>18</v>
      </c>
      <c r="S24" s="34">
        <f>Q24*1</f>
        <v>22.5</v>
      </c>
    </row>
    <row r="25" spans="1:19" ht="39" x14ac:dyDescent="0.25">
      <c r="A25" s="58" t="s">
        <v>1189</v>
      </c>
      <c r="B25" s="527" t="s">
        <v>943</v>
      </c>
      <c r="C25" s="528" t="s">
        <v>1065</v>
      </c>
      <c r="D25" s="521" t="s">
        <v>112</v>
      </c>
      <c r="E25" s="521" t="s">
        <v>35</v>
      </c>
      <c r="F25" s="522">
        <v>2023</v>
      </c>
      <c r="G25" s="532"/>
      <c r="H25" s="532"/>
      <c r="I25" s="532"/>
      <c r="J25" s="533"/>
      <c r="K25" s="533"/>
      <c r="L25" s="534"/>
      <c r="M25" s="524"/>
      <c r="N25" s="525"/>
      <c r="O25" s="524"/>
      <c r="P25" s="526"/>
      <c r="Q25" s="630"/>
      <c r="R25" s="568" t="s">
        <v>35</v>
      </c>
      <c r="S25" s="34">
        <f>Q24*1</f>
        <v>22.5</v>
      </c>
    </row>
    <row r="26" spans="1:19" ht="53.25" customHeight="1" x14ac:dyDescent="0.25">
      <c r="A26" s="58">
        <v>14</v>
      </c>
      <c r="B26" s="464" t="s">
        <v>1128</v>
      </c>
      <c r="C26" s="539" t="s">
        <v>1066</v>
      </c>
      <c r="D26" s="540" t="s">
        <v>82</v>
      </c>
      <c r="E26" s="276" t="s">
        <v>44</v>
      </c>
      <c r="F26" s="323">
        <v>2023</v>
      </c>
      <c r="G26" s="383">
        <v>20</v>
      </c>
      <c r="H26" s="530"/>
      <c r="I26" s="529"/>
      <c r="J26" s="530">
        <v>0</v>
      </c>
      <c r="K26" s="530">
        <v>0</v>
      </c>
      <c r="L26" s="536">
        <f t="shared" ref="L26:L31" si="6">K26*5</f>
        <v>0</v>
      </c>
      <c r="M26" s="34">
        <f t="shared" ref="M26:M27" si="7">G26+H26+I26+L26</f>
        <v>20</v>
      </c>
      <c r="N26" s="465">
        <v>20</v>
      </c>
      <c r="O26" s="34">
        <f t="shared" ref="O26:O31" si="8">N26*M26/100</f>
        <v>4</v>
      </c>
      <c r="P26" s="562">
        <v>1</v>
      </c>
      <c r="Q26" s="44">
        <f t="shared" ref="Q26:Q31" si="9">O26/P26</f>
        <v>4</v>
      </c>
      <c r="R26" s="568" t="s">
        <v>44</v>
      </c>
      <c r="S26" s="34">
        <f t="shared" ref="S26:S30" si="10">Q26</f>
        <v>4</v>
      </c>
    </row>
    <row r="27" spans="1:19" ht="44.25" customHeight="1" x14ac:dyDescent="0.25">
      <c r="A27" s="58">
        <v>15</v>
      </c>
      <c r="B27" s="464" t="s">
        <v>942</v>
      </c>
      <c r="C27" s="539" t="s">
        <v>1067</v>
      </c>
      <c r="D27" s="540" t="s">
        <v>89</v>
      </c>
      <c r="E27" s="276" t="s">
        <v>28</v>
      </c>
      <c r="F27" s="323">
        <v>2023</v>
      </c>
      <c r="G27" s="383">
        <v>50</v>
      </c>
      <c r="H27" s="530">
        <v>5</v>
      </c>
      <c r="I27" s="529"/>
      <c r="J27" s="530">
        <v>0</v>
      </c>
      <c r="K27" s="530">
        <v>0</v>
      </c>
      <c r="L27" s="536">
        <f t="shared" si="6"/>
        <v>0</v>
      </c>
      <c r="M27" s="34">
        <f t="shared" si="7"/>
        <v>55</v>
      </c>
      <c r="N27" s="465">
        <v>100</v>
      </c>
      <c r="O27" s="34">
        <f t="shared" si="8"/>
        <v>55</v>
      </c>
      <c r="P27" s="562">
        <v>1</v>
      </c>
      <c r="Q27" s="44">
        <f t="shared" si="9"/>
        <v>55</v>
      </c>
      <c r="R27" s="568" t="s">
        <v>28</v>
      </c>
      <c r="S27" s="34">
        <f t="shared" si="10"/>
        <v>55</v>
      </c>
    </row>
    <row r="28" spans="1:19" ht="39" x14ac:dyDescent="0.25">
      <c r="A28" s="58">
        <v>16</v>
      </c>
      <c r="B28" s="464" t="s">
        <v>941</v>
      </c>
      <c r="C28" s="539" t="s">
        <v>1068</v>
      </c>
      <c r="D28" s="540" t="s">
        <v>112</v>
      </c>
      <c r="E28" s="276" t="s">
        <v>28</v>
      </c>
      <c r="F28" s="323">
        <v>2023</v>
      </c>
      <c r="G28" s="382">
        <v>40</v>
      </c>
      <c r="H28" s="530">
        <v>5</v>
      </c>
      <c r="I28" s="529"/>
      <c r="J28" s="530">
        <v>0</v>
      </c>
      <c r="K28" s="530">
        <v>0</v>
      </c>
      <c r="L28" s="536">
        <f t="shared" si="6"/>
        <v>0</v>
      </c>
      <c r="M28" s="34">
        <f>G28+H28+I28+L28</f>
        <v>45</v>
      </c>
      <c r="N28" s="465">
        <v>100</v>
      </c>
      <c r="O28" s="34">
        <f t="shared" si="8"/>
        <v>45</v>
      </c>
      <c r="P28" s="562">
        <v>1</v>
      </c>
      <c r="Q28" s="44">
        <f t="shared" si="9"/>
        <v>45</v>
      </c>
      <c r="R28" s="568" t="s">
        <v>28</v>
      </c>
      <c r="S28" s="34">
        <f t="shared" si="10"/>
        <v>45</v>
      </c>
    </row>
    <row r="29" spans="1:19" ht="90" x14ac:dyDescent="0.25">
      <c r="A29" s="58">
        <v>17</v>
      </c>
      <c r="B29" s="464" t="s">
        <v>940</v>
      </c>
      <c r="C29" s="539" t="s">
        <v>1069</v>
      </c>
      <c r="D29" s="540" t="s">
        <v>89</v>
      </c>
      <c r="E29" s="276" t="s">
        <v>28</v>
      </c>
      <c r="F29" s="323">
        <v>2023</v>
      </c>
      <c r="G29" s="382">
        <v>50</v>
      </c>
      <c r="H29" s="530">
        <v>5</v>
      </c>
      <c r="I29" s="378">
        <v>10</v>
      </c>
      <c r="J29" s="530">
        <v>2</v>
      </c>
      <c r="K29" s="530">
        <v>2</v>
      </c>
      <c r="L29" s="536">
        <f t="shared" si="6"/>
        <v>10</v>
      </c>
      <c r="M29" s="34">
        <f t="shared" ref="M29:M31" si="11">G29+H29+I29+L29</f>
        <v>75</v>
      </c>
      <c r="N29" s="465">
        <v>100</v>
      </c>
      <c r="O29" s="34">
        <f t="shared" si="8"/>
        <v>75</v>
      </c>
      <c r="P29" s="562">
        <v>1</v>
      </c>
      <c r="Q29" s="44">
        <f t="shared" si="9"/>
        <v>75</v>
      </c>
      <c r="R29" s="568" t="s">
        <v>28</v>
      </c>
      <c r="S29" s="34">
        <f t="shared" si="10"/>
        <v>75</v>
      </c>
    </row>
    <row r="30" spans="1:19" ht="51.75" x14ac:dyDescent="0.25">
      <c r="A30" s="58">
        <v>18</v>
      </c>
      <c r="B30" s="464" t="s">
        <v>939</v>
      </c>
      <c r="C30" s="539" t="s">
        <v>1070</v>
      </c>
      <c r="D30" s="540" t="s">
        <v>1026</v>
      </c>
      <c r="E30" s="276" t="s">
        <v>28</v>
      </c>
      <c r="F30" s="323">
        <v>2023</v>
      </c>
      <c r="G30" s="382">
        <v>40</v>
      </c>
      <c r="H30" s="530">
        <v>5</v>
      </c>
      <c r="I30" s="529"/>
      <c r="J30" s="530">
        <v>0</v>
      </c>
      <c r="K30" s="530">
        <v>0</v>
      </c>
      <c r="L30" s="536">
        <f t="shared" si="6"/>
        <v>0</v>
      </c>
      <c r="M30" s="34">
        <f t="shared" si="11"/>
        <v>45</v>
      </c>
      <c r="N30" s="465">
        <v>100</v>
      </c>
      <c r="O30" s="34">
        <f t="shared" si="8"/>
        <v>45</v>
      </c>
      <c r="P30" s="562">
        <v>1</v>
      </c>
      <c r="Q30" s="44">
        <f t="shared" si="9"/>
        <v>45</v>
      </c>
      <c r="R30" s="568" t="s">
        <v>28</v>
      </c>
      <c r="S30" s="34">
        <f t="shared" si="10"/>
        <v>45</v>
      </c>
    </row>
    <row r="31" spans="1:19" ht="51.75" x14ac:dyDescent="0.25">
      <c r="A31" s="58">
        <v>19</v>
      </c>
      <c r="B31" s="464" t="s">
        <v>937</v>
      </c>
      <c r="C31" s="539" t="s">
        <v>1071</v>
      </c>
      <c r="D31" s="540" t="s">
        <v>1026</v>
      </c>
      <c r="E31" s="276" t="s">
        <v>938</v>
      </c>
      <c r="F31" s="323">
        <v>2023</v>
      </c>
      <c r="G31" s="382">
        <v>40</v>
      </c>
      <c r="H31" s="530">
        <v>5</v>
      </c>
      <c r="I31" s="529"/>
      <c r="J31" s="530">
        <v>0</v>
      </c>
      <c r="K31" s="530">
        <v>0</v>
      </c>
      <c r="L31" s="536">
        <f t="shared" si="6"/>
        <v>0</v>
      </c>
      <c r="M31" s="34">
        <f t="shared" si="11"/>
        <v>45</v>
      </c>
      <c r="N31" s="465">
        <v>100</v>
      </c>
      <c r="O31" s="34">
        <f t="shared" si="8"/>
        <v>45</v>
      </c>
      <c r="P31" s="562">
        <v>3</v>
      </c>
      <c r="Q31" s="44">
        <f t="shared" si="9"/>
        <v>15</v>
      </c>
      <c r="R31" s="568" t="s">
        <v>20</v>
      </c>
      <c r="S31" s="34">
        <f>Q31*1</f>
        <v>15</v>
      </c>
    </row>
    <row r="32" spans="1:19" ht="51.75" x14ac:dyDescent="0.25">
      <c r="A32" s="58" t="s">
        <v>1189</v>
      </c>
      <c r="B32" s="527" t="s">
        <v>937</v>
      </c>
      <c r="C32" s="528" t="s">
        <v>1071</v>
      </c>
      <c r="D32" s="521" t="s">
        <v>1026</v>
      </c>
      <c r="E32" s="521" t="s">
        <v>1126</v>
      </c>
      <c r="F32" s="522">
        <v>2023</v>
      </c>
      <c r="G32" s="532"/>
      <c r="H32" s="532"/>
      <c r="I32" s="532"/>
      <c r="J32" s="533"/>
      <c r="K32" s="533"/>
      <c r="L32" s="534"/>
      <c r="M32" s="524"/>
      <c r="N32" s="525"/>
      <c r="O32" s="524"/>
      <c r="P32" s="526"/>
      <c r="Q32" s="630"/>
      <c r="R32" s="568" t="s">
        <v>104</v>
      </c>
      <c r="S32" s="34">
        <f>Q31*2</f>
        <v>30</v>
      </c>
    </row>
    <row r="33" spans="1:19" ht="39" x14ac:dyDescent="0.25">
      <c r="A33" s="58">
        <v>20</v>
      </c>
      <c r="B33" s="464" t="s">
        <v>936</v>
      </c>
      <c r="C33" s="539" t="s">
        <v>1072</v>
      </c>
      <c r="D33" s="540" t="s">
        <v>1005</v>
      </c>
      <c r="E33" s="276" t="s">
        <v>213</v>
      </c>
      <c r="F33" s="323">
        <v>2023</v>
      </c>
      <c r="G33" s="382">
        <v>0</v>
      </c>
      <c r="H33" s="530"/>
      <c r="I33" s="378"/>
      <c r="J33" s="530"/>
      <c r="K33" s="530"/>
      <c r="L33" s="536"/>
      <c r="M33" s="34">
        <v>0</v>
      </c>
      <c r="N33" s="465">
        <v>100</v>
      </c>
      <c r="O33" s="34">
        <f t="shared" ref="O33:O71" si="12">N33*M33/100</f>
        <v>0</v>
      </c>
      <c r="P33" s="562">
        <v>1</v>
      </c>
      <c r="Q33" s="44">
        <f t="shared" ref="Q33:Q71" si="13">O33/P33</f>
        <v>0</v>
      </c>
      <c r="R33" s="568" t="s">
        <v>213</v>
      </c>
      <c r="S33" s="34">
        <f>Q33</f>
        <v>0</v>
      </c>
    </row>
    <row r="34" spans="1:19" ht="64.5" x14ac:dyDescent="0.25">
      <c r="A34" s="58">
        <v>21</v>
      </c>
      <c r="B34" s="464" t="s">
        <v>1136</v>
      </c>
      <c r="C34" s="539" t="s">
        <v>1073</v>
      </c>
      <c r="D34" s="540" t="s">
        <v>1035</v>
      </c>
      <c r="E34" s="276" t="s">
        <v>59</v>
      </c>
      <c r="F34" s="323">
        <v>2023</v>
      </c>
      <c r="G34" s="382">
        <v>60</v>
      </c>
      <c r="H34" s="530">
        <v>5</v>
      </c>
      <c r="I34" s="378"/>
      <c r="J34" s="530">
        <v>2</v>
      </c>
      <c r="K34" s="530">
        <v>2</v>
      </c>
      <c r="L34" s="536">
        <f t="shared" ref="L34:L71" si="14">K34*5</f>
        <v>10</v>
      </c>
      <c r="M34" s="34">
        <f t="shared" ref="M34:M78" si="15">G34+H34+I34+L34</f>
        <v>75</v>
      </c>
      <c r="N34" s="465">
        <v>15</v>
      </c>
      <c r="O34" s="34">
        <f t="shared" si="12"/>
        <v>11.25</v>
      </c>
      <c r="P34" s="562">
        <v>1</v>
      </c>
      <c r="Q34" s="44">
        <f t="shared" si="13"/>
        <v>11.25</v>
      </c>
      <c r="R34" s="568" t="s">
        <v>59</v>
      </c>
      <c r="S34" s="34">
        <f t="shared" ref="S34:S77" si="16">Q34</f>
        <v>11.25</v>
      </c>
    </row>
    <row r="35" spans="1:19" ht="51.75" x14ac:dyDescent="0.25">
      <c r="A35" s="58">
        <v>22</v>
      </c>
      <c r="B35" s="464" t="s">
        <v>935</v>
      </c>
      <c r="C35" s="539" t="s">
        <v>1074</v>
      </c>
      <c r="D35" s="540" t="s">
        <v>495</v>
      </c>
      <c r="E35" s="276" t="s">
        <v>36</v>
      </c>
      <c r="F35" s="323">
        <v>2023</v>
      </c>
      <c r="G35" s="382">
        <v>50</v>
      </c>
      <c r="H35" s="530">
        <v>5</v>
      </c>
      <c r="I35" s="378"/>
      <c r="J35" s="530">
        <v>0</v>
      </c>
      <c r="K35" s="530">
        <v>0</v>
      </c>
      <c r="L35" s="536">
        <f t="shared" si="14"/>
        <v>0</v>
      </c>
      <c r="M35" s="34">
        <f t="shared" si="15"/>
        <v>55</v>
      </c>
      <c r="N35" s="465">
        <v>100</v>
      </c>
      <c r="O35" s="34">
        <f t="shared" si="12"/>
        <v>55</v>
      </c>
      <c r="P35" s="562">
        <v>1</v>
      </c>
      <c r="Q35" s="44">
        <f t="shared" si="13"/>
        <v>55</v>
      </c>
      <c r="R35" s="568" t="s">
        <v>36</v>
      </c>
      <c r="S35" s="34">
        <f t="shared" si="16"/>
        <v>55</v>
      </c>
    </row>
    <row r="36" spans="1:19" ht="51.75" x14ac:dyDescent="0.25">
      <c r="A36" s="58">
        <v>23</v>
      </c>
      <c r="B36" s="464" t="s">
        <v>934</v>
      </c>
      <c r="C36" s="539" t="s">
        <v>1075</v>
      </c>
      <c r="D36" s="540" t="s">
        <v>1005</v>
      </c>
      <c r="E36" s="276" t="s">
        <v>104</v>
      </c>
      <c r="F36" s="323">
        <v>2023</v>
      </c>
      <c r="G36" s="382">
        <v>0</v>
      </c>
      <c r="H36" s="530"/>
      <c r="I36" s="378"/>
      <c r="J36" s="530">
        <v>0</v>
      </c>
      <c r="K36" s="530">
        <v>0</v>
      </c>
      <c r="L36" s="536">
        <f t="shared" si="14"/>
        <v>0</v>
      </c>
      <c r="M36" s="34">
        <v>0</v>
      </c>
      <c r="N36" s="465">
        <v>100</v>
      </c>
      <c r="O36" s="34">
        <f t="shared" si="12"/>
        <v>0</v>
      </c>
      <c r="P36" s="562">
        <v>1</v>
      </c>
      <c r="Q36" s="44">
        <f t="shared" si="13"/>
        <v>0</v>
      </c>
      <c r="R36" s="568" t="s">
        <v>104</v>
      </c>
      <c r="S36" s="34">
        <f t="shared" si="16"/>
        <v>0</v>
      </c>
    </row>
    <row r="37" spans="1:19" ht="39" x14ac:dyDescent="0.25">
      <c r="A37" s="58">
        <v>24</v>
      </c>
      <c r="B37" s="464" t="s">
        <v>933</v>
      </c>
      <c r="C37" s="539" t="s">
        <v>1076</v>
      </c>
      <c r="D37" s="540" t="s">
        <v>781</v>
      </c>
      <c r="E37" s="276" t="s">
        <v>25</v>
      </c>
      <c r="F37" s="323">
        <v>2023</v>
      </c>
      <c r="G37" s="382">
        <v>40</v>
      </c>
      <c r="H37" s="530">
        <v>5</v>
      </c>
      <c r="I37" s="378"/>
      <c r="J37" s="530">
        <v>0</v>
      </c>
      <c r="K37" s="530">
        <v>0</v>
      </c>
      <c r="L37" s="536">
        <f t="shared" si="14"/>
        <v>0</v>
      </c>
      <c r="M37" s="34">
        <f t="shared" si="15"/>
        <v>45</v>
      </c>
      <c r="N37" s="465">
        <v>100</v>
      </c>
      <c r="O37" s="34">
        <f t="shared" si="12"/>
        <v>45</v>
      </c>
      <c r="P37" s="562">
        <v>1</v>
      </c>
      <c r="Q37" s="44">
        <f t="shared" si="13"/>
        <v>45</v>
      </c>
      <c r="R37" s="568" t="s">
        <v>25</v>
      </c>
      <c r="S37" s="34">
        <f t="shared" si="16"/>
        <v>45</v>
      </c>
    </row>
    <row r="38" spans="1:19" ht="51.75" x14ac:dyDescent="0.25">
      <c r="A38" s="58">
        <v>25</v>
      </c>
      <c r="B38" s="464" t="s">
        <v>932</v>
      </c>
      <c r="C38" s="539" t="s">
        <v>1077</v>
      </c>
      <c r="D38" s="540" t="s">
        <v>1005</v>
      </c>
      <c r="E38" s="276" t="s">
        <v>59</v>
      </c>
      <c r="F38" s="323">
        <v>2023</v>
      </c>
      <c r="G38" s="382">
        <v>0</v>
      </c>
      <c r="H38" s="530"/>
      <c r="I38" s="378"/>
      <c r="J38" s="530">
        <v>0</v>
      </c>
      <c r="K38" s="530">
        <v>0</v>
      </c>
      <c r="L38" s="536">
        <f t="shared" si="14"/>
        <v>0</v>
      </c>
      <c r="M38" s="34">
        <v>0</v>
      </c>
      <c r="N38" s="465">
        <v>100</v>
      </c>
      <c r="O38" s="34">
        <f t="shared" si="12"/>
        <v>0</v>
      </c>
      <c r="P38" s="562">
        <v>1</v>
      </c>
      <c r="Q38" s="44">
        <f t="shared" si="13"/>
        <v>0</v>
      </c>
      <c r="R38" s="568" t="s">
        <v>59</v>
      </c>
      <c r="S38" s="34">
        <f t="shared" si="16"/>
        <v>0</v>
      </c>
    </row>
    <row r="39" spans="1:19" ht="51.75" x14ac:dyDescent="0.25">
      <c r="A39" s="58">
        <v>26</v>
      </c>
      <c r="B39" s="464" t="s">
        <v>931</v>
      </c>
      <c r="C39" s="539" t="s">
        <v>1078</v>
      </c>
      <c r="D39" s="540" t="s">
        <v>1034</v>
      </c>
      <c r="E39" s="276" t="s">
        <v>44</v>
      </c>
      <c r="F39" s="323">
        <v>2023</v>
      </c>
      <c r="G39" s="382">
        <v>50</v>
      </c>
      <c r="H39" s="530">
        <v>5</v>
      </c>
      <c r="I39" s="378"/>
      <c r="J39" s="530">
        <v>0</v>
      </c>
      <c r="K39" s="530">
        <v>0</v>
      </c>
      <c r="L39" s="536">
        <f t="shared" si="14"/>
        <v>0</v>
      </c>
      <c r="M39" s="34">
        <f t="shared" si="15"/>
        <v>55</v>
      </c>
      <c r="N39" s="465">
        <v>100</v>
      </c>
      <c r="O39" s="34">
        <f t="shared" si="12"/>
        <v>55</v>
      </c>
      <c r="P39" s="562">
        <v>1</v>
      </c>
      <c r="Q39" s="44">
        <f t="shared" si="13"/>
        <v>55</v>
      </c>
      <c r="R39" s="568" t="s">
        <v>44</v>
      </c>
      <c r="S39" s="34">
        <f t="shared" si="16"/>
        <v>55</v>
      </c>
    </row>
    <row r="40" spans="1:19" ht="39" x14ac:dyDescent="0.25">
      <c r="A40" s="58">
        <v>27</v>
      </c>
      <c r="B40" s="464" t="s">
        <v>930</v>
      </c>
      <c r="C40" s="539" t="s">
        <v>1079</v>
      </c>
      <c r="D40" s="540" t="s">
        <v>836</v>
      </c>
      <c r="E40" s="276" t="s">
        <v>44</v>
      </c>
      <c r="F40" s="323">
        <v>2023</v>
      </c>
      <c r="G40" s="382">
        <v>50</v>
      </c>
      <c r="H40" s="530">
        <v>5</v>
      </c>
      <c r="I40" s="378"/>
      <c r="J40" s="530">
        <v>0</v>
      </c>
      <c r="K40" s="530">
        <v>0</v>
      </c>
      <c r="L40" s="536">
        <f t="shared" si="14"/>
        <v>0</v>
      </c>
      <c r="M40" s="34">
        <f t="shared" si="15"/>
        <v>55</v>
      </c>
      <c r="N40" s="465">
        <v>100</v>
      </c>
      <c r="O40" s="34">
        <f t="shared" si="12"/>
        <v>55</v>
      </c>
      <c r="P40" s="562">
        <v>1</v>
      </c>
      <c r="Q40" s="44">
        <f t="shared" si="13"/>
        <v>55</v>
      </c>
      <c r="R40" s="568" t="s">
        <v>44</v>
      </c>
      <c r="S40" s="34">
        <f t="shared" si="16"/>
        <v>55</v>
      </c>
    </row>
    <row r="41" spans="1:19" ht="51.75" x14ac:dyDescent="0.25">
      <c r="A41" s="58">
        <v>28</v>
      </c>
      <c r="B41" s="464" t="s">
        <v>929</v>
      </c>
      <c r="C41" s="539" t="s">
        <v>1080</v>
      </c>
      <c r="D41" s="540" t="s">
        <v>1030</v>
      </c>
      <c r="E41" s="276" t="s">
        <v>28</v>
      </c>
      <c r="F41" s="323">
        <v>2023</v>
      </c>
      <c r="G41" s="382">
        <v>60</v>
      </c>
      <c r="H41" s="530">
        <v>5</v>
      </c>
      <c r="I41" s="378"/>
      <c r="J41" s="530">
        <v>0</v>
      </c>
      <c r="K41" s="530">
        <v>0</v>
      </c>
      <c r="L41" s="536">
        <f t="shared" si="14"/>
        <v>0</v>
      </c>
      <c r="M41" s="34">
        <f t="shared" si="15"/>
        <v>65</v>
      </c>
      <c r="N41" s="465">
        <v>100</v>
      </c>
      <c r="O41" s="34">
        <f t="shared" si="12"/>
        <v>65</v>
      </c>
      <c r="P41" s="562">
        <v>1</v>
      </c>
      <c r="Q41" s="44">
        <f t="shared" si="13"/>
        <v>65</v>
      </c>
      <c r="R41" s="568" t="s">
        <v>28</v>
      </c>
      <c r="S41" s="34">
        <f t="shared" si="16"/>
        <v>65</v>
      </c>
    </row>
    <row r="42" spans="1:19" ht="39" x14ac:dyDescent="0.25">
      <c r="A42" s="58">
        <v>29</v>
      </c>
      <c r="B42" s="464" t="s">
        <v>928</v>
      </c>
      <c r="C42" s="539" t="s">
        <v>1081</v>
      </c>
      <c r="D42" s="540" t="s">
        <v>1043</v>
      </c>
      <c r="E42" s="276" t="s">
        <v>20</v>
      </c>
      <c r="F42" s="323">
        <v>2023</v>
      </c>
      <c r="G42" s="382">
        <v>50</v>
      </c>
      <c r="H42" s="530">
        <v>5</v>
      </c>
      <c r="I42" s="378"/>
      <c r="J42" s="530">
        <v>0</v>
      </c>
      <c r="K42" s="530">
        <v>0</v>
      </c>
      <c r="L42" s="536">
        <f t="shared" si="14"/>
        <v>0</v>
      </c>
      <c r="M42" s="34">
        <f t="shared" si="15"/>
        <v>55</v>
      </c>
      <c r="N42" s="465">
        <v>100</v>
      </c>
      <c r="O42" s="34">
        <f t="shared" si="12"/>
        <v>55</v>
      </c>
      <c r="P42" s="562">
        <v>1</v>
      </c>
      <c r="Q42" s="44">
        <f t="shared" si="13"/>
        <v>55</v>
      </c>
      <c r="R42" s="568" t="s">
        <v>20</v>
      </c>
      <c r="S42" s="34">
        <f t="shared" si="16"/>
        <v>55</v>
      </c>
    </row>
    <row r="43" spans="1:19" ht="39" x14ac:dyDescent="0.25">
      <c r="A43" s="58">
        <v>30</v>
      </c>
      <c r="B43" s="464" t="s">
        <v>1137</v>
      </c>
      <c r="C43" s="539" t="s">
        <v>1082</v>
      </c>
      <c r="D43" s="540" t="s">
        <v>1033</v>
      </c>
      <c r="E43" s="276" t="s">
        <v>16</v>
      </c>
      <c r="F43" s="323">
        <v>2023</v>
      </c>
      <c r="G43" s="382">
        <v>60</v>
      </c>
      <c r="H43" s="530">
        <v>5</v>
      </c>
      <c r="I43" s="378"/>
      <c r="J43" s="530">
        <v>0</v>
      </c>
      <c r="K43" s="530">
        <v>0</v>
      </c>
      <c r="L43" s="536">
        <f t="shared" si="14"/>
        <v>0</v>
      </c>
      <c r="M43" s="34">
        <f t="shared" si="15"/>
        <v>65</v>
      </c>
      <c r="N43" s="465">
        <v>50</v>
      </c>
      <c r="O43" s="34">
        <f t="shared" si="12"/>
        <v>32.5</v>
      </c>
      <c r="P43" s="562">
        <v>1</v>
      </c>
      <c r="Q43" s="44">
        <f t="shared" si="13"/>
        <v>32.5</v>
      </c>
      <c r="R43" s="568" t="s">
        <v>16</v>
      </c>
      <c r="S43" s="34">
        <f t="shared" si="16"/>
        <v>32.5</v>
      </c>
    </row>
    <row r="44" spans="1:19" ht="41.25" customHeight="1" x14ac:dyDescent="0.25">
      <c r="A44" s="58">
        <v>31</v>
      </c>
      <c r="B44" s="464" t="s">
        <v>925</v>
      </c>
      <c r="C44" s="539" t="s">
        <v>1083</v>
      </c>
      <c r="D44" s="540" t="s">
        <v>781</v>
      </c>
      <c r="E44" s="276" t="s">
        <v>25</v>
      </c>
      <c r="F44" s="323">
        <v>2023</v>
      </c>
      <c r="G44" s="382">
        <v>40</v>
      </c>
      <c r="H44" s="530"/>
      <c r="I44" s="378"/>
      <c r="J44" s="530">
        <v>0</v>
      </c>
      <c r="K44" s="530">
        <v>0</v>
      </c>
      <c r="L44" s="536">
        <f t="shared" si="14"/>
        <v>0</v>
      </c>
      <c r="M44" s="34">
        <f t="shared" si="15"/>
        <v>40</v>
      </c>
      <c r="N44" s="465">
        <v>100</v>
      </c>
      <c r="O44" s="34">
        <f t="shared" si="12"/>
        <v>40</v>
      </c>
      <c r="P44" s="562">
        <v>1</v>
      </c>
      <c r="Q44" s="44">
        <f t="shared" si="13"/>
        <v>40</v>
      </c>
      <c r="R44" s="568" t="s">
        <v>25</v>
      </c>
      <c r="S44" s="34">
        <f t="shared" si="16"/>
        <v>40</v>
      </c>
    </row>
    <row r="45" spans="1:19" ht="39" x14ac:dyDescent="0.25">
      <c r="A45" s="58">
        <v>32</v>
      </c>
      <c r="B45" s="464" t="s">
        <v>1179</v>
      </c>
      <c r="C45" s="539" t="s">
        <v>1084</v>
      </c>
      <c r="D45" s="540" t="s">
        <v>67</v>
      </c>
      <c r="E45" s="276" t="s">
        <v>37</v>
      </c>
      <c r="F45" s="323">
        <v>2023</v>
      </c>
      <c r="G45" s="382">
        <v>40</v>
      </c>
      <c r="H45" s="530"/>
      <c r="I45" s="378"/>
      <c r="J45" s="530">
        <v>0</v>
      </c>
      <c r="K45" s="530">
        <v>0</v>
      </c>
      <c r="L45" s="536">
        <f t="shared" si="14"/>
        <v>0</v>
      </c>
      <c r="M45" s="34">
        <f t="shared" si="15"/>
        <v>40</v>
      </c>
      <c r="N45" s="465">
        <v>100</v>
      </c>
      <c r="O45" s="34">
        <f t="shared" si="12"/>
        <v>40</v>
      </c>
      <c r="P45" s="562">
        <v>1</v>
      </c>
      <c r="Q45" s="44">
        <f t="shared" si="13"/>
        <v>40</v>
      </c>
      <c r="R45" s="568" t="s">
        <v>37</v>
      </c>
      <c r="S45" s="34">
        <f t="shared" si="16"/>
        <v>40</v>
      </c>
    </row>
    <row r="46" spans="1:19" ht="51.75" x14ac:dyDescent="0.25">
      <c r="A46" s="58">
        <v>33</v>
      </c>
      <c r="B46" s="464" t="s">
        <v>927</v>
      </c>
      <c r="C46" s="539" t="s">
        <v>1085</v>
      </c>
      <c r="D46" s="540" t="s">
        <v>141</v>
      </c>
      <c r="E46" s="276" t="s">
        <v>44</v>
      </c>
      <c r="F46" s="323">
        <v>2023</v>
      </c>
      <c r="G46" s="382">
        <v>60</v>
      </c>
      <c r="H46" s="530">
        <v>5</v>
      </c>
      <c r="I46" s="378">
        <v>10</v>
      </c>
      <c r="J46" s="530">
        <v>1</v>
      </c>
      <c r="K46" s="530">
        <v>1</v>
      </c>
      <c r="L46" s="536">
        <f t="shared" si="14"/>
        <v>5</v>
      </c>
      <c r="M46" s="34">
        <f t="shared" si="15"/>
        <v>80</v>
      </c>
      <c r="N46" s="465">
        <v>100</v>
      </c>
      <c r="O46" s="34">
        <f t="shared" si="12"/>
        <v>80</v>
      </c>
      <c r="P46" s="562">
        <v>1</v>
      </c>
      <c r="Q46" s="44">
        <f t="shared" si="13"/>
        <v>80</v>
      </c>
      <c r="R46" s="568" t="s">
        <v>44</v>
      </c>
      <c r="S46" s="34">
        <f t="shared" si="16"/>
        <v>80</v>
      </c>
    </row>
    <row r="47" spans="1:19" ht="51.75" x14ac:dyDescent="0.25">
      <c r="A47" s="58">
        <v>34</v>
      </c>
      <c r="B47" s="464" t="s">
        <v>923</v>
      </c>
      <c r="C47" s="542" t="s">
        <v>1086</v>
      </c>
      <c r="D47" s="541" t="s">
        <v>1032</v>
      </c>
      <c r="E47" s="275" t="s">
        <v>28</v>
      </c>
      <c r="F47" s="51">
        <v>2023</v>
      </c>
      <c r="G47" s="383">
        <v>60</v>
      </c>
      <c r="H47" s="531">
        <v>5</v>
      </c>
      <c r="I47" s="378"/>
      <c r="J47" s="531">
        <v>0</v>
      </c>
      <c r="K47" s="531">
        <v>0</v>
      </c>
      <c r="L47" s="536">
        <f t="shared" si="14"/>
        <v>0</v>
      </c>
      <c r="M47" s="34">
        <f t="shared" si="15"/>
        <v>65</v>
      </c>
      <c r="N47" s="465">
        <v>100</v>
      </c>
      <c r="O47" s="34">
        <f t="shared" si="12"/>
        <v>65</v>
      </c>
      <c r="P47" s="562">
        <v>1</v>
      </c>
      <c r="Q47" s="44">
        <f t="shared" si="13"/>
        <v>65</v>
      </c>
      <c r="R47" s="568" t="s">
        <v>28</v>
      </c>
      <c r="S47" s="34">
        <f t="shared" si="16"/>
        <v>65</v>
      </c>
    </row>
    <row r="48" spans="1:19" ht="54.75" customHeight="1" x14ac:dyDescent="0.25">
      <c r="A48" s="58">
        <v>35</v>
      </c>
      <c r="B48" s="464" t="s">
        <v>1087</v>
      </c>
      <c r="C48" s="539" t="s">
        <v>1088</v>
      </c>
      <c r="D48" s="540" t="s">
        <v>1031</v>
      </c>
      <c r="E48" s="276" t="s">
        <v>51</v>
      </c>
      <c r="F48" s="323">
        <v>2023</v>
      </c>
      <c r="G48" s="382">
        <v>40</v>
      </c>
      <c r="H48" s="530">
        <v>5</v>
      </c>
      <c r="I48" s="378">
        <v>10</v>
      </c>
      <c r="J48" s="530">
        <v>0</v>
      </c>
      <c r="K48" s="530">
        <v>0</v>
      </c>
      <c r="L48" s="536">
        <f t="shared" si="14"/>
        <v>0</v>
      </c>
      <c r="M48" s="34">
        <f t="shared" si="15"/>
        <v>55</v>
      </c>
      <c r="N48" s="465">
        <v>100</v>
      </c>
      <c r="O48" s="34">
        <f t="shared" si="12"/>
        <v>55</v>
      </c>
      <c r="P48" s="562">
        <v>1</v>
      </c>
      <c r="Q48" s="44">
        <f t="shared" si="13"/>
        <v>55</v>
      </c>
      <c r="R48" s="568" t="s">
        <v>51</v>
      </c>
      <c r="S48" s="34">
        <f t="shared" si="16"/>
        <v>55</v>
      </c>
    </row>
    <row r="49" spans="1:19" ht="53.25" customHeight="1" x14ac:dyDescent="0.25">
      <c r="A49" s="58">
        <v>36</v>
      </c>
      <c r="B49" s="464" t="s">
        <v>1138</v>
      </c>
      <c r="C49" s="539" t="s">
        <v>1089</v>
      </c>
      <c r="D49" s="540" t="s">
        <v>1030</v>
      </c>
      <c r="E49" s="276" t="s">
        <v>16</v>
      </c>
      <c r="F49" s="323">
        <v>2023</v>
      </c>
      <c r="G49" s="382">
        <v>60</v>
      </c>
      <c r="H49" s="530">
        <v>5</v>
      </c>
      <c r="I49" s="378"/>
      <c r="J49" s="530">
        <v>0</v>
      </c>
      <c r="K49" s="530">
        <v>0</v>
      </c>
      <c r="L49" s="536">
        <f t="shared" si="14"/>
        <v>0</v>
      </c>
      <c r="M49" s="34">
        <f t="shared" si="15"/>
        <v>65</v>
      </c>
      <c r="N49" s="465">
        <v>40</v>
      </c>
      <c r="O49" s="34">
        <f t="shared" si="12"/>
        <v>26</v>
      </c>
      <c r="P49" s="562">
        <v>1</v>
      </c>
      <c r="Q49" s="44">
        <f t="shared" si="13"/>
        <v>26</v>
      </c>
      <c r="R49" s="568" t="s">
        <v>16</v>
      </c>
      <c r="S49" s="34">
        <f t="shared" si="16"/>
        <v>26</v>
      </c>
    </row>
    <row r="50" spans="1:19" ht="42.75" customHeight="1" x14ac:dyDescent="0.25">
      <c r="A50" s="58">
        <v>37</v>
      </c>
      <c r="B50" s="464" t="s">
        <v>1139</v>
      </c>
      <c r="C50" s="539" t="s">
        <v>922</v>
      </c>
      <c r="D50" s="540" t="s">
        <v>286</v>
      </c>
      <c r="E50" s="276" t="s">
        <v>51</v>
      </c>
      <c r="F50" s="323">
        <v>2023</v>
      </c>
      <c r="G50" s="382">
        <v>50</v>
      </c>
      <c r="H50" s="530">
        <v>5</v>
      </c>
      <c r="I50" s="378">
        <v>10</v>
      </c>
      <c r="J50" s="530">
        <v>0</v>
      </c>
      <c r="K50" s="530">
        <v>0</v>
      </c>
      <c r="L50" s="536">
        <f t="shared" si="14"/>
        <v>0</v>
      </c>
      <c r="M50" s="34">
        <f t="shared" si="15"/>
        <v>65</v>
      </c>
      <c r="N50" s="465">
        <v>50</v>
      </c>
      <c r="O50" s="34">
        <f t="shared" si="12"/>
        <v>32.5</v>
      </c>
      <c r="P50" s="562">
        <v>1</v>
      </c>
      <c r="Q50" s="44">
        <f t="shared" si="13"/>
        <v>32.5</v>
      </c>
      <c r="R50" s="568" t="s">
        <v>51</v>
      </c>
      <c r="S50" s="34">
        <f t="shared" si="16"/>
        <v>32.5</v>
      </c>
    </row>
    <row r="51" spans="1:19" ht="64.5" x14ac:dyDescent="0.25">
      <c r="A51" s="58">
        <v>38</v>
      </c>
      <c r="B51" s="464" t="s">
        <v>1140</v>
      </c>
      <c r="C51" s="539" t="s">
        <v>1090</v>
      </c>
      <c r="D51" s="540" t="s">
        <v>1029</v>
      </c>
      <c r="E51" s="276" t="s">
        <v>120</v>
      </c>
      <c r="F51" s="51">
        <v>2023</v>
      </c>
      <c r="G51" s="382">
        <v>40</v>
      </c>
      <c r="H51" s="530">
        <v>5</v>
      </c>
      <c r="I51" s="378">
        <v>10</v>
      </c>
      <c r="J51" s="530">
        <v>0</v>
      </c>
      <c r="K51" s="530">
        <v>1</v>
      </c>
      <c r="L51" s="536">
        <f t="shared" si="14"/>
        <v>5</v>
      </c>
      <c r="M51" s="34">
        <f t="shared" si="15"/>
        <v>60</v>
      </c>
      <c r="N51" s="465">
        <v>100</v>
      </c>
      <c r="O51" s="34">
        <f t="shared" si="12"/>
        <v>60</v>
      </c>
      <c r="P51" s="562">
        <v>1</v>
      </c>
      <c r="Q51" s="44">
        <f t="shared" si="13"/>
        <v>60</v>
      </c>
      <c r="R51" s="568" t="s">
        <v>120</v>
      </c>
      <c r="S51" s="34">
        <f t="shared" si="16"/>
        <v>60</v>
      </c>
    </row>
    <row r="52" spans="1:19" ht="39" x14ac:dyDescent="0.25">
      <c r="A52" s="58">
        <v>39</v>
      </c>
      <c r="B52" s="464" t="s">
        <v>921</v>
      </c>
      <c r="C52" s="539" t="s">
        <v>1091</v>
      </c>
      <c r="D52" s="540" t="s">
        <v>141</v>
      </c>
      <c r="E52" s="276" t="s">
        <v>35</v>
      </c>
      <c r="F52" s="323">
        <v>2023</v>
      </c>
      <c r="G52" s="382">
        <v>60</v>
      </c>
      <c r="H52" s="530">
        <v>5</v>
      </c>
      <c r="I52" s="378"/>
      <c r="J52" s="530">
        <v>0</v>
      </c>
      <c r="K52" s="530">
        <v>0</v>
      </c>
      <c r="L52" s="536">
        <f t="shared" si="14"/>
        <v>0</v>
      </c>
      <c r="M52" s="34">
        <f t="shared" si="15"/>
        <v>65</v>
      </c>
      <c r="N52" s="465">
        <v>100</v>
      </c>
      <c r="O52" s="34">
        <f t="shared" si="12"/>
        <v>65</v>
      </c>
      <c r="P52" s="562">
        <v>1</v>
      </c>
      <c r="Q52" s="44">
        <f t="shared" si="13"/>
        <v>65</v>
      </c>
      <c r="R52" s="568" t="s">
        <v>35</v>
      </c>
      <c r="S52" s="34">
        <f t="shared" si="16"/>
        <v>65</v>
      </c>
    </row>
    <row r="53" spans="1:19" ht="77.25" x14ac:dyDescent="0.25">
      <c r="A53" s="58">
        <v>40</v>
      </c>
      <c r="B53" s="464" t="s">
        <v>1141</v>
      </c>
      <c r="C53" s="539" t="s">
        <v>1092</v>
      </c>
      <c r="D53" s="540" t="s">
        <v>40</v>
      </c>
      <c r="E53" s="276" t="s">
        <v>16</v>
      </c>
      <c r="F53" s="323">
        <v>2023</v>
      </c>
      <c r="G53" s="382">
        <v>50</v>
      </c>
      <c r="H53" s="530">
        <v>5</v>
      </c>
      <c r="I53" s="378">
        <v>10</v>
      </c>
      <c r="J53" s="530">
        <v>0</v>
      </c>
      <c r="K53" s="530">
        <v>0</v>
      </c>
      <c r="L53" s="536">
        <f t="shared" si="14"/>
        <v>0</v>
      </c>
      <c r="M53" s="34">
        <f t="shared" si="15"/>
        <v>65</v>
      </c>
      <c r="N53" s="465">
        <v>50</v>
      </c>
      <c r="O53" s="34">
        <f t="shared" si="12"/>
        <v>32.5</v>
      </c>
      <c r="P53" s="562">
        <v>1</v>
      </c>
      <c r="Q53" s="44">
        <f t="shared" si="13"/>
        <v>32.5</v>
      </c>
      <c r="R53" s="568" t="s">
        <v>16</v>
      </c>
      <c r="S53" s="34">
        <f t="shared" si="16"/>
        <v>32.5</v>
      </c>
    </row>
    <row r="54" spans="1:19" ht="51.75" x14ac:dyDescent="0.25">
      <c r="A54" s="58">
        <v>41</v>
      </c>
      <c r="B54" s="464" t="s">
        <v>920</v>
      </c>
      <c r="C54" s="539" t="s">
        <v>1093</v>
      </c>
      <c r="D54" s="540" t="s">
        <v>790</v>
      </c>
      <c r="E54" s="276" t="s">
        <v>44</v>
      </c>
      <c r="F54" s="323">
        <v>2023</v>
      </c>
      <c r="G54" s="382">
        <v>60</v>
      </c>
      <c r="H54" s="530">
        <v>5</v>
      </c>
      <c r="I54" s="378"/>
      <c r="J54" s="530">
        <v>0</v>
      </c>
      <c r="K54" s="530">
        <v>0</v>
      </c>
      <c r="L54" s="536">
        <f t="shared" si="14"/>
        <v>0</v>
      </c>
      <c r="M54" s="34">
        <f t="shared" si="15"/>
        <v>65</v>
      </c>
      <c r="N54" s="465">
        <v>100</v>
      </c>
      <c r="O54" s="34">
        <f t="shared" si="12"/>
        <v>65</v>
      </c>
      <c r="P54" s="562">
        <v>1</v>
      </c>
      <c r="Q54" s="44">
        <f t="shared" si="13"/>
        <v>65</v>
      </c>
      <c r="R54" s="568" t="s">
        <v>44</v>
      </c>
      <c r="S54" s="34">
        <f t="shared" si="16"/>
        <v>65</v>
      </c>
    </row>
    <row r="55" spans="1:19" ht="39" x14ac:dyDescent="0.25">
      <c r="A55" s="58">
        <v>42</v>
      </c>
      <c r="B55" s="464" t="s">
        <v>919</v>
      </c>
      <c r="C55" s="539" t="s">
        <v>1094</v>
      </c>
      <c r="D55" s="540" t="s">
        <v>1028</v>
      </c>
      <c r="E55" s="276" t="s">
        <v>16</v>
      </c>
      <c r="F55" s="51">
        <v>2023</v>
      </c>
      <c r="G55" s="382">
        <v>40</v>
      </c>
      <c r="H55" s="530">
        <v>5</v>
      </c>
      <c r="I55" s="378"/>
      <c r="J55" s="530">
        <v>0</v>
      </c>
      <c r="K55" s="530">
        <v>0</v>
      </c>
      <c r="L55" s="536">
        <f t="shared" si="14"/>
        <v>0</v>
      </c>
      <c r="M55" s="34">
        <f t="shared" si="15"/>
        <v>45</v>
      </c>
      <c r="N55" s="465">
        <v>60</v>
      </c>
      <c r="O55" s="34">
        <f t="shared" si="12"/>
        <v>27</v>
      </c>
      <c r="P55" s="562">
        <v>1</v>
      </c>
      <c r="Q55" s="44">
        <f t="shared" si="13"/>
        <v>27</v>
      </c>
      <c r="R55" s="568" t="s">
        <v>16</v>
      </c>
      <c r="S55" s="34">
        <f t="shared" si="16"/>
        <v>27</v>
      </c>
    </row>
    <row r="56" spans="1:19" ht="51.75" x14ac:dyDescent="0.25">
      <c r="A56" s="58">
        <v>43</v>
      </c>
      <c r="B56" s="464" t="s">
        <v>1095</v>
      </c>
      <c r="C56" s="539" t="s">
        <v>1096</v>
      </c>
      <c r="D56" s="540" t="s">
        <v>741</v>
      </c>
      <c r="E56" s="276" t="s">
        <v>44</v>
      </c>
      <c r="F56" s="323">
        <v>2023</v>
      </c>
      <c r="G56" s="382">
        <v>50</v>
      </c>
      <c r="H56" s="530">
        <v>5</v>
      </c>
      <c r="I56" s="378"/>
      <c r="J56" s="530">
        <v>0</v>
      </c>
      <c r="K56" s="530">
        <v>0</v>
      </c>
      <c r="L56" s="536">
        <f t="shared" si="14"/>
        <v>0</v>
      </c>
      <c r="M56" s="34">
        <f t="shared" si="15"/>
        <v>55</v>
      </c>
      <c r="N56" s="465">
        <v>100</v>
      </c>
      <c r="O56" s="34">
        <f t="shared" si="12"/>
        <v>55</v>
      </c>
      <c r="P56" s="562">
        <v>1</v>
      </c>
      <c r="Q56" s="44">
        <f t="shared" si="13"/>
        <v>55</v>
      </c>
      <c r="R56" s="568" t="s">
        <v>44</v>
      </c>
      <c r="S56" s="34">
        <f t="shared" si="16"/>
        <v>55</v>
      </c>
    </row>
    <row r="57" spans="1:19" ht="39" x14ac:dyDescent="0.25">
      <c r="A57" s="58">
        <v>44</v>
      </c>
      <c r="B57" s="464" t="s">
        <v>1142</v>
      </c>
      <c r="C57" s="539" t="s">
        <v>1097</v>
      </c>
      <c r="D57" s="540" t="s">
        <v>1025</v>
      </c>
      <c r="E57" s="276" t="s">
        <v>16</v>
      </c>
      <c r="F57" s="323">
        <v>2023</v>
      </c>
      <c r="G57" s="382">
        <v>60</v>
      </c>
      <c r="H57" s="530">
        <v>5</v>
      </c>
      <c r="I57" s="378"/>
      <c r="J57" s="530">
        <v>1</v>
      </c>
      <c r="K57" s="530">
        <v>1</v>
      </c>
      <c r="L57" s="536">
        <f t="shared" si="14"/>
        <v>5</v>
      </c>
      <c r="M57" s="34">
        <f t="shared" si="15"/>
        <v>70</v>
      </c>
      <c r="N57" s="465">
        <v>36</v>
      </c>
      <c r="O57" s="34">
        <f t="shared" si="12"/>
        <v>25.2</v>
      </c>
      <c r="P57" s="562">
        <v>1</v>
      </c>
      <c r="Q57" s="44">
        <f t="shared" si="13"/>
        <v>25.2</v>
      </c>
      <c r="R57" s="568" t="s">
        <v>16</v>
      </c>
      <c r="S57" s="34">
        <f t="shared" si="16"/>
        <v>25.2</v>
      </c>
    </row>
    <row r="58" spans="1:19" ht="47.25" customHeight="1" x14ac:dyDescent="0.25">
      <c r="A58" s="58">
        <v>45</v>
      </c>
      <c r="B58" s="464" t="s">
        <v>1027</v>
      </c>
      <c r="C58" s="542" t="s">
        <v>1098</v>
      </c>
      <c r="D58" s="541" t="s">
        <v>836</v>
      </c>
      <c r="E58" s="275" t="s">
        <v>28</v>
      </c>
      <c r="F58" s="51">
        <v>2023</v>
      </c>
      <c r="G58" s="382">
        <v>50</v>
      </c>
      <c r="H58" s="530">
        <v>5</v>
      </c>
      <c r="I58" s="378"/>
      <c r="J58" s="530">
        <v>1</v>
      </c>
      <c r="K58" s="530">
        <v>1</v>
      </c>
      <c r="L58" s="536">
        <f t="shared" si="14"/>
        <v>5</v>
      </c>
      <c r="M58" s="34">
        <f t="shared" si="15"/>
        <v>60</v>
      </c>
      <c r="N58" s="465">
        <v>100</v>
      </c>
      <c r="O58" s="34">
        <f t="shared" si="12"/>
        <v>60</v>
      </c>
      <c r="P58" s="562">
        <v>1</v>
      </c>
      <c r="Q58" s="44">
        <f t="shared" si="13"/>
        <v>60</v>
      </c>
      <c r="R58" s="568" t="s">
        <v>28</v>
      </c>
      <c r="S58" s="34">
        <f t="shared" si="16"/>
        <v>60</v>
      </c>
    </row>
    <row r="59" spans="1:19" ht="51.75" x14ac:dyDescent="0.25">
      <c r="A59" s="58">
        <v>46</v>
      </c>
      <c r="B59" s="514" t="s">
        <v>918</v>
      </c>
      <c r="C59" s="539" t="s">
        <v>1099</v>
      </c>
      <c r="D59" s="540" t="s">
        <v>75</v>
      </c>
      <c r="E59" s="276" t="s">
        <v>44</v>
      </c>
      <c r="F59" s="323">
        <v>2023</v>
      </c>
      <c r="G59" s="382">
        <v>60</v>
      </c>
      <c r="H59" s="530">
        <v>5</v>
      </c>
      <c r="I59" s="378"/>
      <c r="J59" s="530">
        <v>0</v>
      </c>
      <c r="K59" s="530">
        <v>1</v>
      </c>
      <c r="L59" s="536">
        <f t="shared" si="14"/>
        <v>5</v>
      </c>
      <c r="M59" s="34">
        <f t="shared" si="15"/>
        <v>70</v>
      </c>
      <c r="N59" s="465">
        <v>40</v>
      </c>
      <c r="O59" s="34">
        <f t="shared" si="12"/>
        <v>28</v>
      </c>
      <c r="P59" s="562">
        <v>1</v>
      </c>
      <c r="Q59" s="44">
        <f t="shared" si="13"/>
        <v>28</v>
      </c>
      <c r="R59" s="568" t="s">
        <v>44</v>
      </c>
      <c r="S59" s="34">
        <f t="shared" si="16"/>
        <v>28</v>
      </c>
    </row>
    <row r="60" spans="1:19" ht="51.75" x14ac:dyDescent="0.25">
      <c r="A60" s="58">
        <v>47</v>
      </c>
      <c r="B60" s="464" t="s">
        <v>917</v>
      </c>
      <c r="C60" s="542" t="s">
        <v>1100</v>
      </c>
      <c r="D60" s="541" t="s">
        <v>1026</v>
      </c>
      <c r="E60" s="275" t="s">
        <v>99</v>
      </c>
      <c r="F60" s="51">
        <v>2023</v>
      </c>
      <c r="G60" s="382">
        <v>40</v>
      </c>
      <c r="H60" s="530">
        <v>5</v>
      </c>
      <c r="I60" s="378"/>
      <c r="J60" s="530">
        <v>0</v>
      </c>
      <c r="K60" s="530">
        <v>0</v>
      </c>
      <c r="L60" s="536">
        <f t="shared" si="14"/>
        <v>0</v>
      </c>
      <c r="M60" s="34">
        <f t="shared" si="15"/>
        <v>45</v>
      </c>
      <c r="N60" s="276">
        <v>100</v>
      </c>
      <c r="O60" s="34">
        <f t="shared" si="12"/>
        <v>45</v>
      </c>
      <c r="P60" s="562">
        <v>1</v>
      </c>
      <c r="Q60" s="44">
        <f t="shared" si="13"/>
        <v>45</v>
      </c>
      <c r="R60" s="568" t="s">
        <v>99</v>
      </c>
      <c r="S60" s="34">
        <f t="shared" si="16"/>
        <v>45</v>
      </c>
    </row>
    <row r="61" spans="1:19" ht="51.75" x14ac:dyDescent="0.25">
      <c r="A61" s="58">
        <v>48</v>
      </c>
      <c r="B61" s="54" t="s">
        <v>160</v>
      </c>
      <c r="C61" s="543" t="s">
        <v>567</v>
      </c>
      <c r="D61" s="544" t="s">
        <v>496</v>
      </c>
      <c r="E61" s="274" t="s">
        <v>18</v>
      </c>
      <c r="F61" s="516">
        <v>2023</v>
      </c>
      <c r="G61" s="382">
        <v>50</v>
      </c>
      <c r="H61" s="530">
        <v>5</v>
      </c>
      <c r="I61" s="378"/>
      <c r="J61" s="530">
        <v>0</v>
      </c>
      <c r="K61" s="530">
        <v>0</v>
      </c>
      <c r="L61" s="536">
        <f t="shared" si="14"/>
        <v>0</v>
      </c>
      <c r="M61" s="34">
        <f t="shared" si="15"/>
        <v>55</v>
      </c>
      <c r="N61" s="315">
        <v>100</v>
      </c>
      <c r="O61" s="34">
        <f t="shared" si="12"/>
        <v>55</v>
      </c>
      <c r="P61" s="562">
        <v>1</v>
      </c>
      <c r="Q61" s="44">
        <f t="shared" si="13"/>
        <v>55</v>
      </c>
      <c r="R61" s="568" t="s">
        <v>18</v>
      </c>
      <c r="S61" s="34">
        <f t="shared" si="16"/>
        <v>55</v>
      </c>
    </row>
    <row r="62" spans="1:19" ht="51.75" x14ac:dyDescent="0.25">
      <c r="A62" s="58">
        <v>49</v>
      </c>
      <c r="B62" s="464" t="s">
        <v>916</v>
      </c>
      <c r="C62" s="542" t="s">
        <v>666</v>
      </c>
      <c r="D62" s="540" t="s">
        <v>34</v>
      </c>
      <c r="E62" s="276" t="s">
        <v>35</v>
      </c>
      <c r="F62" s="516">
        <v>2023</v>
      </c>
      <c r="G62" s="382">
        <v>50</v>
      </c>
      <c r="H62" s="530">
        <v>5</v>
      </c>
      <c r="I62" s="378"/>
      <c r="J62" s="530">
        <v>0</v>
      </c>
      <c r="K62" s="530">
        <v>0</v>
      </c>
      <c r="L62" s="536">
        <f t="shared" si="14"/>
        <v>0</v>
      </c>
      <c r="M62" s="34">
        <f t="shared" si="15"/>
        <v>55</v>
      </c>
      <c r="N62" s="465">
        <v>100</v>
      </c>
      <c r="O62" s="34">
        <f t="shared" si="12"/>
        <v>55</v>
      </c>
      <c r="P62" s="562">
        <v>1</v>
      </c>
      <c r="Q62" s="44">
        <f t="shared" si="13"/>
        <v>55</v>
      </c>
      <c r="R62" s="568" t="s">
        <v>35</v>
      </c>
      <c r="S62" s="34">
        <f t="shared" si="16"/>
        <v>55</v>
      </c>
    </row>
    <row r="63" spans="1:19" ht="39" x14ac:dyDescent="0.25">
      <c r="A63" s="58">
        <v>50</v>
      </c>
      <c r="B63" s="464" t="s">
        <v>1143</v>
      </c>
      <c r="C63" s="539" t="s">
        <v>745</v>
      </c>
      <c r="D63" s="540" t="s">
        <v>1131</v>
      </c>
      <c r="E63" s="276" t="s">
        <v>44</v>
      </c>
      <c r="F63" s="516">
        <v>2023</v>
      </c>
      <c r="G63" s="382">
        <v>70</v>
      </c>
      <c r="H63" s="530">
        <v>5</v>
      </c>
      <c r="I63" s="378"/>
      <c r="J63" s="530">
        <v>3</v>
      </c>
      <c r="K63" s="530">
        <v>3</v>
      </c>
      <c r="L63" s="536">
        <f t="shared" si="14"/>
        <v>15</v>
      </c>
      <c r="M63" s="34">
        <f t="shared" si="15"/>
        <v>90</v>
      </c>
      <c r="N63" s="465">
        <v>50</v>
      </c>
      <c r="O63" s="34">
        <f t="shared" si="12"/>
        <v>45</v>
      </c>
      <c r="P63" s="562">
        <v>1</v>
      </c>
      <c r="Q63" s="44">
        <f t="shared" si="13"/>
        <v>45</v>
      </c>
      <c r="R63" s="568" t="s">
        <v>44</v>
      </c>
      <c r="S63" s="34">
        <f t="shared" si="16"/>
        <v>45</v>
      </c>
    </row>
    <row r="64" spans="1:19" ht="51.75" x14ac:dyDescent="0.25">
      <c r="A64" s="58">
        <v>51</v>
      </c>
      <c r="B64" s="464" t="s">
        <v>1144</v>
      </c>
      <c r="C64" s="545" t="s">
        <v>1101</v>
      </c>
      <c r="D64" s="540" t="s">
        <v>289</v>
      </c>
      <c r="E64" s="276" t="s">
        <v>16</v>
      </c>
      <c r="F64" s="516">
        <v>2023</v>
      </c>
      <c r="G64" s="382">
        <v>50</v>
      </c>
      <c r="H64" s="530">
        <v>5</v>
      </c>
      <c r="I64" s="378"/>
      <c r="J64" s="530">
        <v>0</v>
      </c>
      <c r="K64" s="530">
        <v>0</v>
      </c>
      <c r="L64" s="536">
        <f t="shared" si="14"/>
        <v>0</v>
      </c>
      <c r="M64" s="34">
        <f t="shared" si="15"/>
        <v>55</v>
      </c>
      <c r="N64" s="465">
        <v>50</v>
      </c>
      <c r="O64" s="34">
        <f t="shared" si="12"/>
        <v>27.5</v>
      </c>
      <c r="P64" s="562">
        <v>1</v>
      </c>
      <c r="Q64" s="44">
        <f t="shared" si="13"/>
        <v>27.5</v>
      </c>
      <c r="R64" s="568" t="s">
        <v>16</v>
      </c>
      <c r="S64" s="34">
        <f t="shared" si="16"/>
        <v>27.5</v>
      </c>
    </row>
    <row r="65" spans="1:19" ht="128.25" x14ac:dyDescent="0.25">
      <c r="A65" s="58">
        <v>52</v>
      </c>
      <c r="B65" s="464" t="s">
        <v>924</v>
      </c>
      <c r="C65" s="542" t="s">
        <v>915</v>
      </c>
      <c r="D65" s="540" t="s">
        <v>1005</v>
      </c>
      <c r="E65" s="276" t="s">
        <v>35</v>
      </c>
      <c r="F65" s="323">
        <v>2023</v>
      </c>
      <c r="G65" s="382">
        <v>0</v>
      </c>
      <c r="H65" s="530"/>
      <c r="I65" s="378"/>
      <c r="J65" s="530"/>
      <c r="K65" s="530"/>
      <c r="L65" s="536"/>
      <c r="M65" s="34">
        <v>0</v>
      </c>
      <c r="N65" s="465">
        <v>100</v>
      </c>
      <c r="O65" s="34">
        <f t="shared" si="12"/>
        <v>0</v>
      </c>
      <c r="P65" s="562">
        <v>1</v>
      </c>
      <c r="Q65" s="44">
        <f t="shared" si="13"/>
        <v>0</v>
      </c>
      <c r="R65" s="568" t="s">
        <v>35</v>
      </c>
      <c r="S65" s="34">
        <f t="shared" si="16"/>
        <v>0</v>
      </c>
    </row>
    <row r="66" spans="1:19" ht="51.75" x14ac:dyDescent="0.25">
      <c r="A66" s="58">
        <v>53</v>
      </c>
      <c r="B66" s="464" t="s">
        <v>897</v>
      </c>
      <c r="C66" s="542" t="s">
        <v>667</v>
      </c>
      <c r="D66" s="541" t="s">
        <v>663</v>
      </c>
      <c r="E66" s="275" t="s">
        <v>35</v>
      </c>
      <c r="F66" s="51">
        <v>2023</v>
      </c>
      <c r="G66" s="382">
        <v>50</v>
      </c>
      <c r="H66" s="530">
        <v>5</v>
      </c>
      <c r="I66" s="378"/>
      <c r="J66" s="530">
        <v>2</v>
      </c>
      <c r="K66" s="530">
        <v>2</v>
      </c>
      <c r="L66" s="536">
        <f t="shared" si="14"/>
        <v>10</v>
      </c>
      <c r="M66" s="34">
        <f t="shared" si="15"/>
        <v>65</v>
      </c>
      <c r="N66" s="275">
        <v>100</v>
      </c>
      <c r="O66" s="34">
        <f t="shared" si="12"/>
        <v>65</v>
      </c>
      <c r="P66" s="562">
        <v>1</v>
      </c>
      <c r="Q66" s="44">
        <f t="shared" si="13"/>
        <v>65</v>
      </c>
      <c r="R66" s="568" t="s">
        <v>35</v>
      </c>
      <c r="S66" s="34">
        <f t="shared" si="16"/>
        <v>65</v>
      </c>
    </row>
    <row r="67" spans="1:19" ht="39" x14ac:dyDescent="0.25">
      <c r="A67" s="58">
        <v>54</v>
      </c>
      <c r="B67" s="387" t="s">
        <v>912</v>
      </c>
      <c r="C67" s="545" t="s">
        <v>1102</v>
      </c>
      <c r="D67" s="540" t="s">
        <v>112</v>
      </c>
      <c r="E67" s="276" t="s">
        <v>44</v>
      </c>
      <c r="F67" s="323">
        <v>2022</v>
      </c>
      <c r="G67" s="382">
        <v>40</v>
      </c>
      <c r="H67" s="530"/>
      <c r="I67" s="378"/>
      <c r="J67" s="530">
        <v>0</v>
      </c>
      <c r="K67" s="530">
        <v>0</v>
      </c>
      <c r="L67" s="536">
        <f t="shared" si="14"/>
        <v>0</v>
      </c>
      <c r="M67" s="34">
        <f t="shared" si="15"/>
        <v>40</v>
      </c>
      <c r="N67" s="465">
        <v>100</v>
      </c>
      <c r="O67" s="34">
        <f t="shared" si="12"/>
        <v>40</v>
      </c>
      <c r="P67" s="562">
        <v>1</v>
      </c>
      <c r="Q67" s="44">
        <f t="shared" si="13"/>
        <v>40</v>
      </c>
      <c r="R67" s="568" t="s">
        <v>44</v>
      </c>
      <c r="S67" s="34">
        <f t="shared" si="16"/>
        <v>40</v>
      </c>
    </row>
    <row r="68" spans="1:19" ht="51.75" x14ac:dyDescent="0.25">
      <c r="A68" s="58">
        <v>55</v>
      </c>
      <c r="B68" s="387" t="s">
        <v>913</v>
      </c>
      <c r="C68" s="545" t="s">
        <v>1103</v>
      </c>
      <c r="D68" s="540" t="s">
        <v>115</v>
      </c>
      <c r="E68" s="276" t="s">
        <v>121</v>
      </c>
      <c r="F68" s="323">
        <v>2022</v>
      </c>
      <c r="G68" s="382">
        <v>60</v>
      </c>
      <c r="H68" s="530">
        <v>5</v>
      </c>
      <c r="I68" s="378"/>
      <c r="J68" s="530">
        <v>0</v>
      </c>
      <c r="K68" s="530">
        <v>0</v>
      </c>
      <c r="L68" s="536">
        <f t="shared" si="14"/>
        <v>0</v>
      </c>
      <c r="M68" s="34">
        <f t="shared" si="15"/>
        <v>65</v>
      </c>
      <c r="N68" s="465">
        <v>100</v>
      </c>
      <c r="O68" s="34">
        <f t="shared" si="12"/>
        <v>65</v>
      </c>
      <c r="P68" s="562">
        <v>1</v>
      </c>
      <c r="Q68" s="44">
        <f t="shared" si="13"/>
        <v>65</v>
      </c>
      <c r="R68" s="568" t="s">
        <v>121</v>
      </c>
      <c r="S68" s="34">
        <f t="shared" si="16"/>
        <v>65</v>
      </c>
    </row>
    <row r="69" spans="1:19" ht="51.75" x14ac:dyDescent="0.25">
      <c r="A69" s="58">
        <v>56</v>
      </c>
      <c r="B69" s="387" t="s">
        <v>1145</v>
      </c>
      <c r="C69" s="545" t="s">
        <v>1104</v>
      </c>
      <c r="D69" s="540" t="s">
        <v>112</v>
      </c>
      <c r="E69" s="276" t="s">
        <v>677</v>
      </c>
      <c r="F69" s="323">
        <v>2022</v>
      </c>
      <c r="G69" s="382">
        <v>40</v>
      </c>
      <c r="H69" s="530"/>
      <c r="I69" s="378"/>
      <c r="J69" s="530">
        <v>0</v>
      </c>
      <c r="K69" s="530">
        <v>0</v>
      </c>
      <c r="L69" s="536">
        <f t="shared" si="14"/>
        <v>0</v>
      </c>
      <c r="M69" s="34">
        <f t="shared" si="15"/>
        <v>40</v>
      </c>
      <c r="N69" s="465">
        <v>100</v>
      </c>
      <c r="O69" s="34">
        <f t="shared" si="12"/>
        <v>40</v>
      </c>
      <c r="P69" s="562">
        <v>1</v>
      </c>
      <c r="Q69" s="44">
        <f t="shared" si="13"/>
        <v>40</v>
      </c>
      <c r="R69" s="568" t="s">
        <v>677</v>
      </c>
      <c r="S69" s="34">
        <f t="shared" si="16"/>
        <v>40</v>
      </c>
    </row>
    <row r="70" spans="1:19" ht="45" customHeight="1" x14ac:dyDescent="0.25">
      <c r="A70" s="58">
        <v>57</v>
      </c>
      <c r="B70" s="387" t="s">
        <v>914</v>
      </c>
      <c r="C70" s="545" t="s">
        <v>1105</v>
      </c>
      <c r="D70" s="540" t="s">
        <v>89</v>
      </c>
      <c r="E70" s="276" t="s">
        <v>36</v>
      </c>
      <c r="F70" s="323">
        <v>2022</v>
      </c>
      <c r="G70" s="382">
        <v>50</v>
      </c>
      <c r="H70" s="530">
        <v>5</v>
      </c>
      <c r="I70" s="378"/>
      <c r="J70" s="530">
        <v>0</v>
      </c>
      <c r="K70" s="530">
        <v>0</v>
      </c>
      <c r="L70" s="536">
        <f t="shared" si="14"/>
        <v>0</v>
      </c>
      <c r="M70" s="34">
        <f t="shared" si="15"/>
        <v>55</v>
      </c>
      <c r="N70" s="465">
        <v>100</v>
      </c>
      <c r="O70" s="34">
        <f t="shared" si="12"/>
        <v>55</v>
      </c>
      <c r="P70" s="562">
        <v>1</v>
      </c>
      <c r="Q70" s="44">
        <f t="shared" si="13"/>
        <v>55</v>
      </c>
      <c r="R70" s="568" t="s">
        <v>36</v>
      </c>
      <c r="S70" s="34">
        <f t="shared" si="16"/>
        <v>55</v>
      </c>
    </row>
    <row r="71" spans="1:19" ht="39" x14ac:dyDescent="0.25">
      <c r="A71" s="58">
        <v>58</v>
      </c>
      <c r="B71" s="387" t="s">
        <v>1149</v>
      </c>
      <c r="C71" s="545" t="s">
        <v>1106</v>
      </c>
      <c r="D71" s="540" t="s">
        <v>112</v>
      </c>
      <c r="E71" s="276" t="s">
        <v>35</v>
      </c>
      <c r="F71" s="323">
        <v>2022</v>
      </c>
      <c r="G71" s="382">
        <v>40</v>
      </c>
      <c r="H71" s="530">
        <v>5</v>
      </c>
      <c r="I71" s="378"/>
      <c r="J71" s="530">
        <v>1</v>
      </c>
      <c r="K71" s="530">
        <v>1</v>
      </c>
      <c r="L71" s="536">
        <f t="shared" si="14"/>
        <v>5</v>
      </c>
      <c r="M71" s="34">
        <f t="shared" si="15"/>
        <v>50</v>
      </c>
      <c r="N71" s="465">
        <v>100</v>
      </c>
      <c r="O71" s="34">
        <f t="shared" si="12"/>
        <v>50</v>
      </c>
      <c r="P71" s="562">
        <v>1</v>
      </c>
      <c r="Q71" s="44">
        <f t="shared" si="13"/>
        <v>50</v>
      </c>
      <c r="R71" s="568" t="s">
        <v>35</v>
      </c>
      <c r="S71" s="34">
        <f t="shared" si="16"/>
        <v>50</v>
      </c>
    </row>
    <row r="72" spans="1:19" ht="71.45" customHeight="1" x14ac:dyDescent="0.25">
      <c r="A72" s="58" t="s">
        <v>1133</v>
      </c>
      <c r="B72" s="510" t="s">
        <v>911</v>
      </c>
      <c r="C72" s="545" t="s">
        <v>1107</v>
      </c>
      <c r="D72" s="540" t="s">
        <v>82</v>
      </c>
      <c r="E72" s="511" t="s">
        <v>1042</v>
      </c>
      <c r="F72" s="273">
        <v>2022</v>
      </c>
      <c r="G72" s="382"/>
      <c r="H72" s="530"/>
      <c r="I72" s="378"/>
      <c r="J72" s="530"/>
      <c r="K72" s="530"/>
      <c r="L72" s="531"/>
      <c r="M72" s="34"/>
      <c r="N72" s="465"/>
      <c r="O72" s="467"/>
      <c r="P72" s="468"/>
      <c r="Q72" s="629"/>
      <c r="R72" s="568"/>
      <c r="S72" s="34"/>
    </row>
    <row r="73" spans="1:19" ht="51.75" x14ac:dyDescent="0.25">
      <c r="A73" s="58">
        <v>59</v>
      </c>
      <c r="B73" s="387" t="s">
        <v>959</v>
      </c>
      <c r="C73" s="545" t="s">
        <v>1108</v>
      </c>
      <c r="D73" s="540" t="s">
        <v>82</v>
      </c>
      <c r="E73" s="276" t="s">
        <v>44</v>
      </c>
      <c r="F73" s="323">
        <v>2022</v>
      </c>
      <c r="G73" s="382">
        <v>20</v>
      </c>
      <c r="H73" s="530">
        <v>5</v>
      </c>
      <c r="I73" s="378">
        <v>10</v>
      </c>
      <c r="J73" s="530">
        <v>0</v>
      </c>
      <c r="K73" s="530">
        <v>0</v>
      </c>
      <c r="L73" s="536">
        <f t="shared" ref="L73:L75" si="17">K73*5</f>
        <v>0</v>
      </c>
      <c r="M73" s="34">
        <f t="shared" si="15"/>
        <v>35</v>
      </c>
      <c r="N73" s="465">
        <v>100</v>
      </c>
      <c r="O73" s="34">
        <f t="shared" ref="O73:O75" si="18">N73*M73/100</f>
        <v>35</v>
      </c>
      <c r="P73" s="562">
        <v>1</v>
      </c>
      <c r="Q73" s="44">
        <f t="shared" ref="Q73:Q75" si="19">O73/P73</f>
        <v>35</v>
      </c>
      <c r="R73" s="568" t="s">
        <v>44</v>
      </c>
      <c r="S73" s="34">
        <f t="shared" si="16"/>
        <v>35</v>
      </c>
    </row>
    <row r="74" spans="1:19" ht="51.75" x14ac:dyDescent="0.25">
      <c r="A74" s="58">
        <v>60</v>
      </c>
      <c r="B74" s="387" t="s">
        <v>910</v>
      </c>
      <c r="C74" s="545" t="s">
        <v>1013</v>
      </c>
      <c r="D74" s="541" t="s">
        <v>1005</v>
      </c>
      <c r="E74" s="276" t="s">
        <v>121</v>
      </c>
      <c r="F74" s="323">
        <v>2022</v>
      </c>
      <c r="G74" s="382">
        <v>0</v>
      </c>
      <c r="H74" s="531"/>
      <c r="I74" s="378"/>
      <c r="J74" s="531">
        <v>0</v>
      </c>
      <c r="K74" s="556">
        <v>0</v>
      </c>
      <c r="L74" s="536">
        <f t="shared" si="17"/>
        <v>0</v>
      </c>
      <c r="M74" s="34">
        <v>0</v>
      </c>
      <c r="N74" s="558">
        <v>100</v>
      </c>
      <c r="O74" s="34">
        <f t="shared" si="18"/>
        <v>0</v>
      </c>
      <c r="P74" s="114">
        <v>1</v>
      </c>
      <c r="Q74" s="44">
        <f t="shared" si="19"/>
        <v>0</v>
      </c>
      <c r="R74" s="568" t="s">
        <v>121</v>
      </c>
      <c r="S74" s="34">
        <f t="shared" si="16"/>
        <v>0</v>
      </c>
    </row>
    <row r="75" spans="1:19" ht="51.75" x14ac:dyDescent="0.25">
      <c r="A75" s="58">
        <v>61</v>
      </c>
      <c r="B75" s="387" t="s">
        <v>1109</v>
      </c>
      <c r="C75" s="545" t="s">
        <v>1110</v>
      </c>
      <c r="D75" s="540" t="s">
        <v>1023</v>
      </c>
      <c r="E75" s="276" t="s">
        <v>20</v>
      </c>
      <c r="F75" s="323">
        <v>2022</v>
      </c>
      <c r="G75" s="382">
        <v>20</v>
      </c>
      <c r="H75" s="530">
        <v>5</v>
      </c>
      <c r="I75" s="378"/>
      <c r="J75" s="530">
        <v>0</v>
      </c>
      <c r="K75" s="530">
        <v>0</v>
      </c>
      <c r="L75" s="536">
        <f t="shared" si="17"/>
        <v>0</v>
      </c>
      <c r="M75" s="34">
        <f t="shared" si="15"/>
        <v>25</v>
      </c>
      <c r="N75" s="465">
        <v>100</v>
      </c>
      <c r="O75" s="34">
        <f t="shared" si="18"/>
        <v>25</v>
      </c>
      <c r="P75" s="562">
        <v>1</v>
      </c>
      <c r="Q75" s="44">
        <f t="shared" si="19"/>
        <v>25</v>
      </c>
      <c r="R75" s="568" t="s">
        <v>20</v>
      </c>
      <c r="S75" s="34">
        <f t="shared" si="16"/>
        <v>25</v>
      </c>
    </row>
    <row r="76" spans="1:19" ht="45" x14ac:dyDescent="0.25">
      <c r="A76" s="58" t="s">
        <v>1133</v>
      </c>
      <c r="B76" s="510" t="s">
        <v>908</v>
      </c>
      <c r="C76" s="545" t="s">
        <v>1111</v>
      </c>
      <c r="D76" s="540" t="s">
        <v>495</v>
      </c>
      <c r="E76" s="515" t="s">
        <v>909</v>
      </c>
      <c r="F76" s="323">
        <v>2022</v>
      </c>
      <c r="G76" s="382"/>
      <c r="H76" s="530"/>
      <c r="I76" s="378"/>
      <c r="J76" s="530"/>
      <c r="K76" s="530"/>
      <c r="L76" s="531"/>
      <c r="M76" s="34"/>
      <c r="N76" s="465"/>
      <c r="O76" s="467"/>
      <c r="P76" s="468"/>
      <c r="Q76" s="629"/>
      <c r="R76" s="568"/>
      <c r="S76" s="34"/>
    </row>
    <row r="77" spans="1:19" ht="39" x14ac:dyDescent="0.25">
      <c r="A77" s="58">
        <v>62</v>
      </c>
      <c r="B77" s="387" t="s">
        <v>907</v>
      </c>
      <c r="C77" s="545" t="s">
        <v>1112</v>
      </c>
      <c r="D77" s="540" t="s">
        <v>1022</v>
      </c>
      <c r="E77" s="276" t="s">
        <v>212</v>
      </c>
      <c r="F77" s="323">
        <v>2022</v>
      </c>
      <c r="G77" s="382">
        <v>20</v>
      </c>
      <c r="H77" s="530">
        <v>5</v>
      </c>
      <c r="I77" s="378"/>
      <c r="J77" s="530">
        <v>0</v>
      </c>
      <c r="K77" s="530">
        <v>0</v>
      </c>
      <c r="L77" s="536">
        <f t="shared" ref="L77:L78" si="20">K77*5</f>
        <v>0</v>
      </c>
      <c r="M77" s="34">
        <f t="shared" si="15"/>
        <v>25</v>
      </c>
      <c r="N77" s="465">
        <v>100</v>
      </c>
      <c r="O77" s="34">
        <f t="shared" ref="O77:O78" si="21">N77*M77/100</f>
        <v>25</v>
      </c>
      <c r="P77" s="562">
        <v>1</v>
      </c>
      <c r="Q77" s="44">
        <f t="shared" ref="Q77:Q78" si="22">O77/P77</f>
        <v>25</v>
      </c>
      <c r="R77" s="568" t="s">
        <v>212</v>
      </c>
      <c r="S77" s="34">
        <f t="shared" si="16"/>
        <v>25</v>
      </c>
    </row>
    <row r="78" spans="1:19" ht="59.45" customHeight="1" x14ac:dyDescent="0.25">
      <c r="A78" s="58">
        <v>63</v>
      </c>
      <c r="B78" s="387" t="s">
        <v>1020</v>
      </c>
      <c r="C78" s="545" t="s">
        <v>1021</v>
      </c>
      <c r="D78" s="540" t="s">
        <v>1022</v>
      </c>
      <c r="E78" s="276" t="s">
        <v>1019</v>
      </c>
      <c r="F78" s="323">
        <v>2022</v>
      </c>
      <c r="G78" s="382">
        <v>20</v>
      </c>
      <c r="H78" s="530">
        <v>5</v>
      </c>
      <c r="I78" s="378">
        <v>10</v>
      </c>
      <c r="J78" s="530">
        <v>1</v>
      </c>
      <c r="K78" s="530">
        <v>1</v>
      </c>
      <c r="L78" s="536">
        <f t="shared" si="20"/>
        <v>5</v>
      </c>
      <c r="M78" s="34">
        <f t="shared" si="15"/>
        <v>40</v>
      </c>
      <c r="N78" s="465">
        <v>100</v>
      </c>
      <c r="O78" s="34">
        <f t="shared" si="21"/>
        <v>40</v>
      </c>
      <c r="P78" s="562">
        <v>2</v>
      </c>
      <c r="Q78" s="44">
        <f t="shared" si="22"/>
        <v>20</v>
      </c>
      <c r="R78" s="568" t="s">
        <v>37</v>
      </c>
      <c r="S78" s="34">
        <f>Q78*1</f>
        <v>20</v>
      </c>
    </row>
    <row r="79" spans="1:19" ht="59.45" customHeight="1" x14ac:dyDescent="0.25">
      <c r="A79" s="58" t="s">
        <v>1189</v>
      </c>
      <c r="B79" s="520" t="s">
        <v>1020</v>
      </c>
      <c r="C79" s="545" t="s">
        <v>1021</v>
      </c>
      <c r="D79" s="540" t="s">
        <v>1022</v>
      </c>
      <c r="E79" s="521" t="s">
        <v>18</v>
      </c>
      <c r="F79" s="522">
        <v>2022</v>
      </c>
      <c r="G79" s="532"/>
      <c r="H79" s="532"/>
      <c r="I79" s="533"/>
      <c r="J79" s="533"/>
      <c r="K79" s="533"/>
      <c r="L79" s="534"/>
      <c r="M79" s="524"/>
      <c r="N79" s="525"/>
      <c r="O79" s="524"/>
      <c r="P79" s="526"/>
      <c r="Q79" s="630"/>
      <c r="R79" s="568" t="s">
        <v>18</v>
      </c>
      <c r="S79" s="34">
        <f>Q78*1</f>
        <v>20</v>
      </c>
    </row>
    <row r="80" spans="1:19" ht="51.75" x14ac:dyDescent="0.25">
      <c r="A80" s="58" t="s">
        <v>693</v>
      </c>
      <c r="B80" s="551" t="s">
        <v>906</v>
      </c>
      <c r="C80" s="545" t="s">
        <v>1018</v>
      </c>
      <c r="D80" s="373" t="s">
        <v>1041</v>
      </c>
      <c r="E80" s="276" t="s">
        <v>18</v>
      </c>
      <c r="F80" s="519">
        <v>2022</v>
      </c>
      <c r="G80" s="382">
        <v>0</v>
      </c>
      <c r="H80" s="530"/>
      <c r="I80" s="378"/>
      <c r="J80" s="530"/>
      <c r="K80" s="530"/>
      <c r="L80" s="531"/>
      <c r="M80" s="34">
        <f t="shared" ref="M80:M85" si="23">G80+H80+I80+L80</f>
        <v>0</v>
      </c>
      <c r="N80" s="465"/>
      <c r="O80" s="467"/>
      <c r="P80" s="468"/>
      <c r="Q80" s="629"/>
      <c r="R80" s="568"/>
      <c r="S80" s="34"/>
    </row>
    <row r="81" spans="1:20" ht="51.75" x14ac:dyDescent="0.25">
      <c r="A81" s="58">
        <v>64</v>
      </c>
      <c r="B81" s="387" t="s">
        <v>866</v>
      </c>
      <c r="C81" s="545" t="s">
        <v>867</v>
      </c>
      <c r="D81" s="541" t="s">
        <v>1036</v>
      </c>
      <c r="E81" s="275" t="s">
        <v>36</v>
      </c>
      <c r="F81" s="51">
        <v>2022</v>
      </c>
      <c r="G81" s="382">
        <v>60</v>
      </c>
      <c r="H81" s="530">
        <v>5</v>
      </c>
      <c r="I81" s="378">
        <v>10</v>
      </c>
      <c r="J81" s="537">
        <v>0</v>
      </c>
      <c r="K81" s="537">
        <v>0</v>
      </c>
      <c r="L81" s="536">
        <f>K81*5</f>
        <v>0</v>
      </c>
      <c r="M81" s="34">
        <f t="shared" si="23"/>
        <v>75</v>
      </c>
      <c r="N81" s="382">
        <v>100</v>
      </c>
      <c r="O81" s="34">
        <f t="shared" ref="O81:O83" si="24">N81*M81/100</f>
        <v>75</v>
      </c>
      <c r="P81" s="382">
        <v>1</v>
      </c>
      <c r="Q81" s="44">
        <f t="shared" ref="Q81:Q82" si="25">O81/P81</f>
        <v>75</v>
      </c>
      <c r="R81" s="568" t="s">
        <v>36</v>
      </c>
      <c r="S81" s="34">
        <f t="shared" ref="S81:S82" si="26">Q81</f>
        <v>75</v>
      </c>
    </row>
    <row r="82" spans="1:20" ht="39" x14ac:dyDescent="0.25">
      <c r="A82" s="315">
        <v>65</v>
      </c>
      <c r="B82" s="387" t="s">
        <v>868</v>
      </c>
      <c r="C82" s="542" t="s">
        <v>671</v>
      </c>
      <c r="D82" s="541" t="s">
        <v>82</v>
      </c>
      <c r="E82" s="275" t="s">
        <v>18</v>
      </c>
      <c r="F82" s="51">
        <v>2022</v>
      </c>
      <c r="G82" s="382">
        <v>20</v>
      </c>
      <c r="H82" s="554"/>
      <c r="I82" s="378"/>
      <c r="J82" s="538">
        <v>0</v>
      </c>
      <c r="K82" s="538">
        <v>0</v>
      </c>
      <c r="L82" s="536">
        <f>K82*5</f>
        <v>0</v>
      </c>
      <c r="M82" s="34">
        <f t="shared" si="23"/>
        <v>20</v>
      </c>
      <c r="N82" s="275">
        <v>100</v>
      </c>
      <c r="O82" s="34">
        <f t="shared" si="24"/>
        <v>20</v>
      </c>
      <c r="P82" s="275">
        <v>1</v>
      </c>
      <c r="Q82" s="44">
        <f t="shared" si="25"/>
        <v>20</v>
      </c>
      <c r="R82" s="568" t="s">
        <v>18</v>
      </c>
      <c r="S82" s="34">
        <f t="shared" si="26"/>
        <v>20</v>
      </c>
    </row>
    <row r="83" spans="1:20" ht="51.75" x14ac:dyDescent="0.25">
      <c r="A83" s="58">
        <v>66</v>
      </c>
      <c r="B83" s="387" t="s">
        <v>869</v>
      </c>
      <c r="C83" s="542" t="s">
        <v>668</v>
      </c>
      <c r="D83" s="541" t="s">
        <v>82</v>
      </c>
      <c r="E83" s="275" t="s">
        <v>35</v>
      </c>
      <c r="F83" s="51">
        <v>2022</v>
      </c>
      <c r="G83" s="382">
        <v>20</v>
      </c>
      <c r="H83" s="553"/>
      <c r="I83" s="378"/>
      <c r="J83" s="538">
        <v>0</v>
      </c>
      <c r="K83" s="538">
        <v>0</v>
      </c>
      <c r="L83" s="536">
        <f>K83*5</f>
        <v>0</v>
      </c>
      <c r="M83" s="19">
        <f t="shared" si="23"/>
        <v>20</v>
      </c>
      <c r="N83" s="276">
        <v>100</v>
      </c>
      <c r="O83" s="19">
        <f t="shared" si="24"/>
        <v>20</v>
      </c>
      <c r="P83" s="276">
        <v>1</v>
      </c>
      <c r="Q83" s="44">
        <f t="shared" ref="Q83" si="27">O83/P83</f>
        <v>20</v>
      </c>
      <c r="R83" s="568" t="s">
        <v>35</v>
      </c>
      <c r="S83" s="34">
        <f t="shared" ref="S83:S85" si="28">Q83</f>
        <v>20</v>
      </c>
    </row>
    <row r="84" spans="1:20" ht="54" customHeight="1" x14ac:dyDescent="0.25">
      <c r="A84" s="58">
        <v>67</v>
      </c>
      <c r="B84" s="387" t="s">
        <v>870</v>
      </c>
      <c r="C84" s="542" t="s">
        <v>665</v>
      </c>
      <c r="D84" s="541" t="s">
        <v>1037</v>
      </c>
      <c r="E84" s="275" t="s">
        <v>35</v>
      </c>
      <c r="F84" s="51">
        <v>2022</v>
      </c>
      <c r="G84" s="382">
        <v>60</v>
      </c>
      <c r="H84" s="378">
        <v>5</v>
      </c>
      <c r="I84" s="378"/>
      <c r="J84" s="538">
        <v>1</v>
      </c>
      <c r="K84" s="538">
        <v>1</v>
      </c>
      <c r="L84" s="536">
        <f>K84*5</f>
        <v>5</v>
      </c>
      <c r="M84" s="34">
        <f t="shared" si="23"/>
        <v>70</v>
      </c>
      <c r="N84" s="275">
        <v>100</v>
      </c>
      <c r="O84" s="34">
        <f t="shared" ref="O84:O85" si="29">N84*M84/100</f>
        <v>70</v>
      </c>
      <c r="P84" s="275">
        <v>1</v>
      </c>
      <c r="Q84" s="44">
        <f t="shared" ref="Q84:Q85" si="30">O84/P84</f>
        <v>70</v>
      </c>
      <c r="R84" s="568" t="s">
        <v>35</v>
      </c>
      <c r="S84" s="34">
        <f t="shared" si="28"/>
        <v>70</v>
      </c>
    </row>
    <row r="85" spans="1:20" ht="39" x14ac:dyDescent="0.25">
      <c r="A85" s="58">
        <v>68</v>
      </c>
      <c r="B85" s="387" t="s">
        <v>871</v>
      </c>
      <c r="C85" s="542" t="s">
        <v>1024</v>
      </c>
      <c r="D85" s="541" t="s">
        <v>781</v>
      </c>
      <c r="E85" s="275" t="s">
        <v>25</v>
      </c>
      <c r="F85" s="51">
        <v>2022</v>
      </c>
      <c r="G85" s="382">
        <v>40</v>
      </c>
      <c r="H85" s="378">
        <v>5</v>
      </c>
      <c r="I85" s="378"/>
      <c r="J85" s="378">
        <v>0</v>
      </c>
      <c r="K85" s="378">
        <v>1</v>
      </c>
      <c r="L85" s="44">
        <f>K85*5</f>
        <v>5</v>
      </c>
      <c r="M85" s="34">
        <f t="shared" si="23"/>
        <v>50</v>
      </c>
      <c r="N85" s="275">
        <v>100</v>
      </c>
      <c r="O85" s="34">
        <f t="shared" si="29"/>
        <v>50</v>
      </c>
      <c r="P85" s="275">
        <v>1</v>
      </c>
      <c r="Q85" s="44">
        <f t="shared" si="30"/>
        <v>50</v>
      </c>
      <c r="R85" s="568" t="s">
        <v>25</v>
      </c>
      <c r="S85" s="34">
        <f t="shared" si="28"/>
        <v>50</v>
      </c>
    </row>
    <row r="86" spans="1:20" ht="51.75" x14ac:dyDescent="0.25">
      <c r="A86" s="58" t="s">
        <v>693</v>
      </c>
      <c r="B86" s="551" t="s">
        <v>872</v>
      </c>
      <c r="C86" s="542" t="s">
        <v>664</v>
      </c>
      <c r="D86" s="372" t="s">
        <v>1041</v>
      </c>
      <c r="E86" s="275" t="s">
        <v>35</v>
      </c>
      <c r="F86" s="518">
        <v>2022</v>
      </c>
      <c r="G86" s="382">
        <v>0</v>
      </c>
      <c r="H86" s="378"/>
      <c r="I86" s="378"/>
      <c r="J86" s="317"/>
      <c r="K86" s="318"/>
      <c r="L86" s="318"/>
      <c r="M86" s="19">
        <f t="shared" ref="M86:M116" si="31">G86+H86+I86+L86</f>
        <v>0</v>
      </c>
      <c r="N86" s="275">
        <v>80</v>
      </c>
      <c r="O86" s="564"/>
      <c r="P86" s="565"/>
      <c r="Q86" s="631"/>
      <c r="R86" s="568"/>
      <c r="S86" s="34"/>
    </row>
    <row r="87" spans="1:20" ht="64.5" x14ac:dyDescent="0.25">
      <c r="A87" s="58" t="s">
        <v>693</v>
      </c>
      <c r="B87" s="551" t="s">
        <v>873</v>
      </c>
      <c r="C87" s="542" t="s">
        <v>662</v>
      </c>
      <c r="D87" s="372" t="s">
        <v>1041</v>
      </c>
      <c r="E87" s="275" t="s">
        <v>35</v>
      </c>
      <c r="F87" s="518">
        <v>2022</v>
      </c>
      <c r="G87" s="427">
        <v>0</v>
      </c>
      <c r="H87" s="378"/>
      <c r="I87" s="378"/>
      <c r="J87" s="317"/>
      <c r="K87" s="318"/>
      <c r="L87" s="318"/>
      <c r="M87" s="19">
        <f t="shared" si="31"/>
        <v>0</v>
      </c>
      <c r="N87" s="275">
        <v>100</v>
      </c>
      <c r="O87" s="564"/>
      <c r="P87" s="565"/>
      <c r="Q87" s="631"/>
      <c r="R87" s="568"/>
      <c r="S87" s="34"/>
    </row>
    <row r="88" spans="1:20" ht="39" x14ac:dyDescent="0.25">
      <c r="A88" s="379">
        <v>69</v>
      </c>
      <c r="B88" s="387" t="s">
        <v>874</v>
      </c>
      <c r="C88" s="542" t="s">
        <v>746</v>
      </c>
      <c r="D88" s="541" t="s">
        <v>748</v>
      </c>
      <c r="E88" s="275" t="s">
        <v>16</v>
      </c>
      <c r="F88" s="51">
        <v>2022</v>
      </c>
      <c r="G88" s="382">
        <v>50</v>
      </c>
      <c r="H88" s="378">
        <v>5</v>
      </c>
      <c r="I88" s="378"/>
      <c r="J88" s="378">
        <v>0</v>
      </c>
      <c r="K88" s="378">
        <v>0</v>
      </c>
      <c r="L88" s="44">
        <f t="shared" ref="L88:L109" si="32">K88*5</f>
        <v>0</v>
      </c>
      <c r="M88" s="19">
        <f t="shared" si="31"/>
        <v>55</v>
      </c>
      <c r="N88" s="275">
        <v>50</v>
      </c>
      <c r="O88" s="19">
        <f t="shared" ref="O88:O117" si="33">N88*M88/100</f>
        <v>27.5</v>
      </c>
      <c r="P88" s="275">
        <v>1</v>
      </c>
      <c r="Q88" s="23">
        <f t="shared" ref="Q88:Q117" si="34">O88/P88</f>
        <v>27.5</v>
      </c>
      <c r="R88" s="568" t="s">
        <v>16</v>
      </c>
      <c r="S88" s="34">
        <f t="shared" ref="S88:S91" si="35">Q88</f>
        <v>27.5</v>
      </c>
      <c r="T88" s="320"/>
    </row>
    <row r="89" spans="1:20" ht="90" x14ac:dyDescent="0.25">
      <c r="A89" s="379">
        <v>70</v>
      </c>
      <c r="B89" s="387" t="s">
        <v>875</v>
      </c>
      <c r="C89" s="542" t="s">
        <v>1113</v>
      </c>
      <c r="D89" s="546" t="s">
        <v>1038</v>
      </c>
      <c r="E89" s="378" t="s">
        <v>16</v>
      </c>
      <c r="F89" s="440">
        <v>2022</v>
      </c>
      <c r="G89" s="382">
        <v>70</v>
      </c>
      <c r="H89" s="378">
        <v>5</v>
      </c>
      <c r="I89" s="378"/>
      <c r="J89" s="378">
        <v>0</v>
      </c>
      <c r="K89" s="378">
        <v>1</v>
      </c>
      <c r="L89" s="44">
        <f t="shared" si="32"/>
        <v>5</v>
      </c>
      <c r="M89" s="19">
        <f t="shared" si="31"/>
        <v>80</v>
      </c>
      <c r="N89" s="275">
        <v>50</v>
      </c>
      <c r="O89" s="19">
        <f t="shared" si="33"/>
        <v>40</v>
      </c>
      <c r="P89" s="275">
        <v>1</v>
      </c>
      <c r="Q89" s="23">
        <f t="shared" si="34"/>
        <v>40</v>
      </c>
      <c r="R89" s="568" t="s">
        <v>16</v>
      </c>
      <c r="S89" s="34">
        <f t="shared" si="35"/>
        <v>40</v>
      </c>
      <c r="T89" s="320"/>
    </row>
    <row r="90" spans="1:20" ht="51.75" x14ac:dyDescent="0.25">
      <c r="A90" s="379">
        <v>72</v>
      </c>
      <c r="B90" s="387" t="s">
        <v>877</v>
      </c>
      <c r="C90" s="542" t="s">
        <v>747</v>
      </c>
      <c r="D90" s="541" t="s">
        <v>749</v>
      </c>
      <c r="E90" s="275" t="s">
        <v>16</v>
      </c>
      <c r="F90" s="51">
        <v>2022</v>
      </c>
      <c r="G90" s="382">
        <v>50</v>
      </c>
      <c r="H90" s="378">
        <v>5</v>
      </c>
      <c r="I90" s="378"/>
      <c r="J90" s="378">
        <v>0</v>
      </c>
      <c r="K90" s="378">
        <v>0</v>
      </c>
      <c r="L90" s="44">
        <f t="shared" si="32"/>
        <v>0</v>
      </c>
      <c r="M90" s="19">
        <f t="shared" si="31"/>
        <v>55</v>
      </c>
      <c r="N90" s="275">
        <v>60</v>
      </c>
      <c r="O90" s="19">
        <f t="shared" si="33"/>
        <v>33</v>
      </c>
      <c r="P90" s="275">
        <v>1</v>
      </c>
      <c r="Q90" s="23">
        <f t="shared" si="34"/>
        <v>33</v>
      </c>
      <c r="R90" s="568" t="s">
        <v>16</v>
      </c>
      <c r="S90" s="34">
        <f t="shared" si="35"/>
        <v>33</v>
      </c>
      <c r="T90" s="320"/>
    </row>
    <row r="91" spans="1:20" ht="53.45" customHeight="1" x14ac:dyDescent="0.25">
      <c r="A91" s="379">
        <v>73</v>
      </c>
      <c r="B91" s="387" t="s">
        <v>878</v>
      </c>
      <c r="C91" s="542" t="s">
        <v>751</v>
      </c>
      <c r="D91" s="541" t="s">
        <v>790</v>
      </c>
      <c r="E91" s="275" t="s">
        <v>16</v>
      </c>
      <c r="F91" s="51">
        <v>2022</v>
      </c>
      <c r="G91" s="382">
        <v>60</v>
      </c>
      <c r="H91" s="378">
        <v>5</v>
      </c>
      <c r="I91" s="317"/>
      <c r="J91" s="378">
        <v>0</v>
      </c>
      <c r="K91" s="378">
        <v>0</v>
      </c>
      <c r="L91" s="44">
        <f t="shared" si="32"/>
        <v>0</v>
      </c>
      <c r="M91" s="19">
        <f t="shared" si="31"/>
        <v>65</v>
      </c>
      <c r="N91" s="275">
        <v>55</v>
      </c>
      <c r="O91" s="19">
        <f t="shared" si="33"/>
        <v>35.75</v>
      </c>
      <c r="P91" s="275">
        <v>1</v>
      </c>
      <c r="Q91" s="23">
        <f t="shared" si="34"/>
        <v>35.75</v>
      </c>
      <c r="R91" s="568" t="s">
        <v>16</v>
      </c>
      <c r="S91" s="34">
        <f t="shared" si="35"/>
        <v>35.75</v>
      </c>
      <c r="T91" s="320"/>
    </row>
    <row r="92" spans="1:20" ht="51.75" x14ac:dyDescent="0.25">
      <c r="A92" s="379">
        <v>74</v>
      </c>
      <c r="B92" s="387" t="s">
        <v>879</v>
      </c>
      <c r="C92" s="542" t="s">
        <v>659</v>
      </c>
      <c r="D92" s="541" t="s">
        <v>789</v>
      </c>
      <c r="E92" s="275" t="s">
        <v>121</v>
      </c>
      <c r="F92" s="51">
        <v>2022</v>
      </c>
      <c r="G92" s="382">
        <v>60</v>
      </c>
      <c r="H92" s="378">
        <v>5</v>
      </c>
      <c r="I92" s="317"/>
      <c r="J92" s="378">
        <v>0</v>
      </c>
      <c r="K92" s="378">
        <v>0</v>
      </c>
      <c r="L92" s="44">
        <f t="shared" si="32"/>
        <v>0</v>
      </c>
      <c r="M92" s="19">
        <f t="shared" si="31"/>
        <v>65</v>
      </c>
      <c r="N92" s="275">
        <v>100</v>
      </c>
      <c r="O92" s="19">
        <f t="shared" si="33"/>
        <v>65</v>
      </c>
      <c r="P92" s="275">
        <v>1</v>
      </c>
      <c r="Q92" s="23">
        <f t="shared" si="34"/>
        <v>65</v>
      </c>
      <c r="R92" s="568" t="s">
        <v>121</v>
      </c>
      <c r="S92" s="34">
        <f t="shared" ref="S92:S109" si="36">Q92</f>
        <v>65</v>
      </c>
    </row>
    <row r="93" spans="1:20" ht="54" customHeight="1" x14ac:dyDescent="0.25">
      <c r="A93" s="379">
        <v>75</v>
      </c>
      <c r="B93" s="387" t="s">
        <v>880</v>
      </c>
      <c r="C93" s="542" t="s">
        <v>658</v>
      </c>
      <c r="D93" s="541" t="s">
        <v>112</v>
      </c>
      <c r="E93" s="275" t="s">
        <v>120</v>
      </c>
      <c r="F93" s="51">
        <v>2022</v>
      </c>
      <c r="G93" s="382">
        <v>40</v>
      </c>
      <c r="H93" s="315">
        <v>5</v>
      </c>
      <c r="I93" s="317"/>
      <c r="J93" s="378">
        <v>0</v>
      </c>
      <c r="K93" s="378">
        <v>0</v>
      </c>
      <c r="L93" s="315">
        <f t="shared" si="32"/>
        <v>0</v>
      </c>
      <c r="M93" s="19">
        <f t="shared" si="31"/>
        <v>45</v>
      </c>
      <c r="N93" s="114">
        <v>100</v>
      </c>
      <c r="O93" s="391">
        <f t="shared" si="33"/>
        <v>45</v>
      </c>
      <c r="P93" s="325">
        <v>1</v>
      </c>
      <c r="Q93" s="44">
        <f t="shared" si="34"/>
        <v>45</v>
      </c>
      <c r="R93" s="568" t="s">
        <v>120</v>
      </c>
      <c r="S93" s="34">
        <f t="shared" si="36"/>
        <v>45</v>
      </c>
    </row>
    <row r="94" spans="1:20" ht="39" x14ac:dyDescent="0.25">
      <c r="A94" s="379">
        <v>76</v>
      </c>
      <c r="B94" s="387" t="s">
        <v>881</v>
      </c>
      <c r="C94" s="542" t="s">
        <v>657</v>
      </c>
      <c r="D94" s="541" t="s">
        <v>669</v>
      </c>
      <c r="E94" s="275" t="s">
        <v>20</v>
      </c>
      <c r="F94" s="51">
        <v>2022</v>
      </c>
      <c r="G94" s="382">
        <v>50</v>
      </c>
      <c r="H94" s="378">
        <v>5</v>
      </c>
      <c r="I94" s="378">
        <v>10</v>
      </c>
      <c r="J94" s="378">
        <v>0</v>
      </c>
      <c r="K94" s="378">
        <v>0</v>
      </c>
      <c r="L94" s="44">
        <f t="shared" si="32"/>
        <v>0</v>
      </c>
      <c r="M94" s="19">
        <f t="shared" si="31"/>
        <v>65</v>
      </c>
      <c r="N94" s="275">
        <v>100</v>
      </c>
      <c r="O94" s="19">
        <f t="shared" si="33"/>
        <v>65</v>
      </c>
      <c r="P94" s="275">
        <v>1</v>
      </c>
      <c r="Q94" s="23">
        <f t="shared" si="34"/>
        <v>65</v>
      </c>
      <c r="R94" s="568" t="s">
        <v>20</v>
      </c>
      <c r="S94" s="34">
        <f t="shared" si="36"/>
        <v>65</v>
      </c>
    </row>
    <row r="95" spans="1:20" ht="51.75" x14ac:dyDescent="0.25">
      <c r="A95" s="379">
        <v>77</v>
      </c>
      <c r="B95" s="387" t="s">
        <v>882</v>
      </c>
      <c r="C95" s="542" t="s">
        <v>656</v>
      </c>
      <c r="D95" s="541" t="s">
        <v>112</v>
      </c>
      <c r="E95" s="275" t="s">
        <v>120</v>
      </c>
      <c r="F95" s="51">
        <v>2022</v>
      </c>
      <c r="G95" s="382">
        <v>40</v>
      </c>
      <c r="H95" s="185">
        <v>5</v>
      </c>
      <c r="I95" s="317"/>
      <c r="J95" s="378">
        <v>0</v>
      </c>
      <c r="K95" s="378">
        <v>0</v>
      </c>
      <c r="L95" s="44">
        <f t="shared" si="32"/>
        <v>0</v>
      </c>
      <c r="M95" s="19">
        <f t="shared" si="31"/>
        <v>45</v>
      </c>
      <c r="N95" s="275">
        <v>100</v>
      </c>
      <c r="O95" s="19">
        <f t="shared" si="33"/>
        <v>45</v>
      </c>
      <c r="P95" s="275">
        <v>1</v>
      </c>
      <c r="Q95" s="23">
        <f t="shared" si="34"/>
        <v>45</v>
      </c>
      <c r="R95" s="568" t="s">
        <v>120</v>
      </c>
      <c r="S95" s="34">
        <f t="shared" si="36"/>
        <v>45</v>
      </c>
    </row>
    <row r="96" spans="1:20" ht="51.75" x14ac:dyDescent="0.25">
      <c r="A96" s="379">
        <v>78</v>
      </c>
      <c r="B96" s="387" t="s">
        <v>883</v>
      </c>
      <c r="C96" s="542" t="s">
        <v>655</v>
      </c>
      <c r="D96" s="541" t="s">
        <v>784</v>
      </c>
      <c r="E96" s="275" t="s">
        <v>25</v>
      </c>
      <c r="F96" s="51">
        <v>2022</v>
      </c>
      <c r="G96" s="382">
        <v>60</v>
      </c>
      <c r="H96" s="185">
        <v>5</v>
      </c>
      <c r="I96" s="317"/>
      <c r="J96" s="378">
        <v>1</v>
      </c>
      <c r="K96" s="378">
        <v>1</v>
      </c>
      <c r="L96" s="44">
        <f t="shared" si="32"/>
        <v>5</v>
      </c>
      <c r="M96" s="19">
        <f t="shared" si="31"/>
        <v>70</v>
      </c>
      <c r="N96" s="275">
        <v>100</v>
      </c>
      <c r="O96" s="19">
        <f t="shared" si="33"/>
        <v>70</v>
      </c>
      <c r="P96" s="275">
        <v>1</v>
      </c>
      <c r="Q96" s="23">
        <f t="shared" si="34"/>
        <v>70</v>
      </c>
      <c r="R96" s="568" t="s">
        <v>25</v>
      </c>
      <c r="S96" s="34">
        <f t="shared" si="36"/>
        <v>70</v>
      </c>
    </row>
    <row r="97" spans="1:19" ht="51.75" x14ac:dyDescent="0.25">
      <c r="A97" s="379">
        <v>79</v>
      </c>
      <c r="B97" s="387" t="s">
        <v>884</v>
      </c>
      <c r="C97" s="542" t="s">
        <v>835</v>
      </c>
      <c r="D97" s="541" t="s">
        <v>1032</v>
      </c>
      <c r="E97" s="275" t="s">
        <v>18</v>
      </c>
      <c r="F97" s="51">
        <v>2022</v>
      </c>
      <c r="G97" s="382">
        <v>60</v>
      </c>
      <c r="H97" s="185">
        <v>5</v>
      </c>
      <c r="I97" s="317"/>
      <c r="J97" s="378">
        <v>0</v>
      </c>
      <c r="K97" s="378">
        <v>2</v>
      </c>
      <c r="L97" s="44">
        <f t="shared" si="32"/>
        <v>10</v>
      </c>
      <c r="M97" s="19">
        <f t="shared" si="31"/>
        <v>75</v>
      </c>
      <c r="N97" s="275">
        <v>100</v>
      </c>
      <c r="O97" s="19">
        <f t="shared" si="33"/>
        <v>75</v>
      </c>
      <c r="P97" s="275">
        <v>1</v>
      </c>
      <c r="Q97" s="23">
        <f t="shared" si="34"/>
        <v>75</v>
      </c>
      <c r="R97" s="568" t="s">
        <v>18</v>
      </c>
      <c r="S97" s="34">
        <f t="shared" si="36"/>
        <v>75</v>
      </c>
    </row>
    <row r="98" spans="1:19" ht="33.6" customHeight="1" x14ac:dyDescent="0.25">
      <c r="A98" s="379">
        <v>80</v>
      </c>
      <c r="B98" s="387" t="s">
        <v>885</v>
      </c>
      <c r="C98" s="542" t="s">
        <v>654</v>
      </c>
      <c r="D98" s="541" t="s">
        <v>112</v>
      </c>
      <c r="E98" s="275" t="s">
        <v>653</v>
      </c>
      <c r="F98" s="51">
        <v>2022</v>
      </c>
      <c r="G98" s="382">
        <v>40</v>
      </c>
      <c r="H98" s="185"/>
      <c r="I98" s="317"/>
      <c r="J98" s="378">
        <v>0</v>
      </c>
      <c r="K98" s="378">
        <v>0</v>
      </c>
      <c r="L98" s="44">
        <f t="shared" si="32"/>
        <v>0</v>
      </c>
      <c r="M98" s="19">
        <f t="shared" si="31"/>
        <v>40</v>
      </c>
      <c r="N98" s="275">
        <v>100</v>
      </c>
      <c r="O98" s="19">
        <f t="shared" si="33"/>
        <v>40</v>
      </c>
      <c r="P98" s="275">
        <v>1</v>
      </c>
      <c r="Q98" s="23">
        <f t="shared" si="34"/>
        <v>40</v>
      </c>
      <c r="R98" s="568" t="s">
        <v>104</v>
      </c>
      <c r="S98" s="34">
        <f t="shared" si="36"/>
        <v>40</v>
      </c>
    </row>
    <row r="99" spans="1:19" ht="26.25" x14ac:dyDescent="0.25">
      <c r="A99" s="379">
        <v>81</v>
      </c>
      <c r="B99" s="387" t="s">
        <v>886</v>
      </c>
      <c r="C99" s="542" t="s">
        <v>652</v>
      </c>
      <c r="D99" s="541" t="s">
        <v>82</v>
      </c>
      <c r="E99" s="275" t="s">
        <v>653</v>
      </c>
      <c r="F99" s="51">
        <v>2022</v>
      </c>
      <c r="G99" s="382">
        <v>20</v>
      </c>
      <c r="H99" s="185"/>
      <c r="I99" s="317"/>
      <c r="J99" s="378">
        <v>0</v>
      </c>
      <c r="K99" s="378">
        <v>0</v>
      </c>
      <c r="L99" s="44">
        <f t="shared" si="32"/>
        <v>0</v>
      </c>
      <c r="M99" s="19">
        <f t="shared" si="31"/>
        <v>20</v>
      </c>
      <c r="N99" s="275">
        <v>100</v>
      </c>
      <c r="O99" s="19">
        <f t="shared" si="33"/>
        <v>20</v>
      </c>
      <c r="P99" s="275">
        <v>1</v>
      </c>
      <c r="Q99" s="23">
        <f t="shared" si="34"/>
        <v>20</v>
      </c>
      <c r="R99" s="568" t="s">
        <v>104</v>
      </c>
      <c r="S99" s="34">
        <f t="shared" si="36"/>
        <v>20</v>
      </c>
    </row>
    <row r="100" spans="1:19" ht="51.75" x14ac:dyDescent="0.25">
      <c r="A100" s="379">
        <v>82</v>
      </c>
      <c r="B100" s="387" t="s">
        <v>887</v>
      </c>
      <c r="C100" s="542" t="s">
        <v>832</v>
      </c>
      <c r="D100" s="541" t="s">
        <v>501</v>
      </c>
      <c r="E100" s="275" t="s">
        <v>18</v>
      </c>
      <c r="F100" s="51">
        <v>2022</v>
      </c>
      <c r="G100" s="382">
        <v>40</v>
      </c>
      <c r="H100" s="185">
        <v>5</v>
      </c>
      <c r="I100" s="317"/>
      <c r="J100" s="378">
        <v>2</v>
      </c>
      <c r="K100" s="378">
        <v>3</v>
      </c>
      <c r="L100" s="44">
        <f t="shared" si="32"/>
        <v>15</v>
      </c>
      <c r="M100" s="19">
        <f t="shared" si="31"/>
        <v>60</v>
      </c>
      <c r="N100" s="275">
        <v>100</v>
      </c>
      <c r="O100" s="19">
        <f t="shared" si="33"/>
        <v>60</v>
      </c>
      <c r="P100" s="275">
        <v>1</v>
      </c>
      <c r="Q100" s="23">
        <f t="shared" si="34"/>
        <v>60</v>
      </c>
      <c r="R100" s="568" t="s">
        <v>18</v>
      </c>
      <c r="S100" s="34">
        <f t="shared" si="36"/>
        <v>60</v>
      </c>
    </row>
    <row r="101" spans="1:19" ht="39" x14ac:dyDescent="0.25">
      <c r="A101" s="379">
        <v>83</v>
      </c>
      <c r="B101" s="387" t="s">
        <v>888</v>
      </c>
      <c r="C101" s="542" t="s">
        <v>744</v>
      </c>
      <c r="D101" s="541" t="s">
        <v>1039</v>
      </c>
      <c r="E101" s="275" t="s">
        <v>28</v>
      </c>
      <c r="F101" s="51">
        <v>2022</v>
      </c>
      <c r="G101" s="382">
        <v>40</v>
      </c>
      <c r="H101" s="185">
        <v>5</v>
      </c>
      <c r="I101" s="317"/>
      <c r="J101" s="378">
        <v>0</v>
      </c>
      <c r="K101" s="378">
        <v>0</v>
      </c>
      <c r="L101" s="44">
        <f t="shared" si="32"/>
        <v>0</v>
      </c>
      <c r="M101" s="19">
        <f t="shared" si="31"/>
        <v>45</v>
      </c>
      <c r="N101" s="275">
        <v>100</v>
      </c>
      <c r="O101" s="19">
        <f t="shared" si="33"/>
        <v>45</v>
      </c>
      <c r="P101" s="275">
        <v>1</v>
      </c>
      <c r="Q101" s="23">
        <f t="shared" si="34"/>
        <v>45</v>
      </c>
      <c r="R101" s="568" t="s">
        <v>28</v>
      </c>
      <c r="S101" s="34">
        <f t="shared" si="36"/>
        <v>45</v>
      </c>
    </row>
    <row r="102" spans="1:19" ht="39" x14ac:dyDescent="0.25">
      <c r="A102" s="379">
        <v>84</v>
      </c>
      <c r="B102" s="387" t="s">
        <v>889</v>
      </c>
      <c r="C102" s="542" t="s">
        <v>651</v>
      </c>
      <c r="D102" s="541" t="s">
        <v>112</v>
      </c>
      <c r="E102" s="275" t="s">
        <v>44</v>
      </c>
      <c r="F102" s="51">
        <v>2022</v>
      </c>
      <c r="G102" s="382">
        <v>40</v>
      </c>
      <c r="H102" s="315">
        <v>5</v>
      </c>
      <c r="I102" s="317"/>
      <c r="J102" s="378">
        <v>0</v>
      </c>
      <c r="K102" s="378">
        <v>0</v>
      </c>
      <c r="L102" s="44">
        <f t="shared" si="32"/>
        <v>0</v>
      </c>
      <c r="M102" s="19">
        <f t="shared" si="31"/>
        <v>45</v>
      </c>
      <c r="N102" s="275">
        <v>100</v>
      </c>
      <c r="O102" s="19">
        <f t="shared" si="33"/>
        <v>45</v>
      </c>
      <c r="P102" s="275">
        <v>1</v>
      </c>
      <c r="Q102" s="23">
        <f t="shared" si="34"/>
        <v>45</v>
      </c>
      <c r="R102" s="568" t="s">
        <v>44</v>
      </c>
      <c r="S102" s="34">
        <f t="shared" si="36"/>
        <v>45</v>
      </c>
    </row>
    <row r="103" spans="1:19" ht="57" customHeight="1" x14ac:dyDescent="0.25">
      <c r="A103" s="379">
        <v>85</v>
      </c>
      <c r="B103" s="387" t="s">
        <v>876</v>
      </c>
      <c r="C103" s="542" t="s">
        <v>650</v>
      </c>
      <c r="D103" s="541" t="s">
        <v>670</v>
      </c>
      <c r="E103" s="275" t="s">
        <v>25</v>
      </c>
      <c r="F103" s="51">
        <v>2022</v>
      </c>
      <c r="G103" s="382">
        <v>60</v>
      </c>
      <c r="H103" s="185">
        <v>5</v>
      </c>
      <c r="I103" s="317"/>
      <c r="J103" s="378">
        <v>3</v>
      </c>
      <c r="K103" s="378">
        <v>3</v>
      </c>
      <c r="L103" s="44">
        <f t="shared" si="32"/>
        <v>15</v>
      </c>
      <c r="M103" s="19">
        <f t="shared" si="31"/>
        <v>80</v>
      </c>
      <c r="N103" s="275">
        <v>50</v>
      </c>
      <c r="O103" s="19">
        <f t="shared" si="33"/>
        <v>40</v>
      </c>
      <c r="P103" s="275">
        <v>1</v>
      </c>
      <c r="Q103" s="23">
        <f t="shared" si="34"/>
        <v>40</v>
      </c>
      <c r="R103" s="568" t="s">
        <v>25</v>
      </c>
      <c r="S103" s="34">
        <f t="shared" si="36"/>
        <v>40</v>
      </c>
    </row>
    <row r="104" spans="1:19" ht="64.5" x14ac:dyDescent="0.25">
      <c r="A104" s="379">
        <v>86</v>
      </c>
      <c r="B104" s="387" t="s">
        <v>890</v>
      </c>
      <c r="C104" s="542" t="s">
        <v>649</v>
      </c>
      <c r="D104" s="541" t="s">
        <v>77</v>
      </c>
      <c r="E104" s="275" t="s">
        <v>59</v>
      </c>
      <c r="F104" s="51">
        <v>2022</v>
      </c>
      <c r="G104" s="382">
        <v>60</v>
      </c>
      <c r="H104" s="185">
        <v>5</v>
      </c>
      <c r="I104" s="317"/>
      <c r="J104" s="378">
        <v>0</v>
      </c>
      <c r="K104" s="378">
        <v>0</v>
      </c>
      <c r="L104" s="44">
        <f t="shared" si="32"/>
        <v>0</v>
      </c>
      <c r="M104" s="19">
        <f t="shared" si="31"/>
        <v>65</v>
      </c>
      <c r="N104" s="275">
        <v>100</v>
      </c>
      <c r="O104" s="19">
        <f t="shared" si="33"/>
        <v>65</v>
      </c>
      <c r="P104" s="275">
        <v>1</v>
      </c>
      <c r="Q104" s="632">
        <f t="shared" si="34"/>
        <v>65</v>
      </c>
      <c r="R104" s="568" t="s">
        <v>59</v>
      </c>
      <c r="S104" s="34">
        <f t="shared" si="36"/>
        <v>65</v>
      </c>
    </row>
    <row r="105" spans="1:19" ht="102.75" x14ac:dyDescent="0.25">
      <c r="A105" s="379">
        <v>87</v>
      </c>
      <c r="B105" s="387" t="s">
        <v>891</v>
      </c>
      <c r="C105" s="542" t="s">
        <v>648</v>
      </c>
      <c r="D105" s="541" t="s">
        <v>670</v>
      </c>
      <c r="E105" s="275" t="s">
        <v>24</v>
      </c>
      <c r="F105" s="51">
        <v>2022</v>
      </c>
      <c r="G105" s="382">
        <v>60</v>
      </c>
      <c r="H105" s="185">
        <v>5</v>
      </c>
      <c r="I105" s="378">
        <v>10</v>
      </c>
      <c r="J105" s="378">
        <v>4</v>
      </c>
      <c r="K105" s="378">
        <v>6</v>
      </c>
      <c r="L105" s="44">
        <f t="shared" si="32"/>
        <v>30</v>
      </c>
      <c r="M105" s="19">
        <f t="shared" si="31"/>
        <v>105</v>
      </c>
      <c r="N105" s="275">
        <v>100</v>
      </c>
      <c r="O105" s="19">
        <f t="shared" si="33"/>
        <v>105</v>
      </c>
      <c r="P105" s="275">
        <v>1</v>
      </c>
      <c r="Q105" s="23">
        <f t="shared" si="34"/>
        <v>105</v>
      </c>
      <c r="R105" s="568" t="s">
        <v>24</v>
      </c>
      <c r="S105" s="34">
        <f t="shared" si="36"/>
        <v>105</v>
      </c>
    </row>
    <row r="106" spans="1:19" ht="39" x14ac:dyDescent="0.25">
      <c r="A106" s="379">
        <v>88</v>
      </c>
      <c r="B106" s="387" t="s">
        <v>892</v>
      </c>
      <c r="C106" s="539" t="s">
        <v>647</v>
      </c>
      <c r="D106" s="547" t="s">
        <v>1040</v>
      </c>
      <c r="E106" s="276" t="s">
        <v>213</v>
      </c>
      <c r="F106" s="323">
        <v>2022</v>
      </c>
      <c r="G106" s="382">
        <v>50</v>
      </c>
      <c r="H106" s="185">
        <v>5</v>
      </c>
      <c r="I106" s="317"/>
      <c r="J106" s="378">
        <v>2</v>
      </c>
      <c r="K106" s="378">
        <v>2</v>
      </c>
      <c r="L106" s="44">
        <f t="shared" si="32"/>
        <v>10</v>
      </c>
      <c r="M106" s="19">
        <f t="shared" si="31"/>
        <v>65</v>
      </c>
      <c r="N106" s="275">
        <v>100</v>
      </c>
      <c r="O106" s="19">
        <f t="shared" si="33"/>
        <v>65</v>
      </c>
      <c r="P106" s="275">
        <v>1</v>
      </c>
      <c r="Q106" s="23">
        <f t="shared" si="34"/>
        <v>65</v>
      </c>
      <c r="R106" s="568" t="s">
        <v>213</v>
      </c>
      <c r="S106" s="34">
        <f t="shared" si="36"/>
        <v>65</v>
      </c>
    </row>
    <row r="107" spans="1:19" ht="39" x14ac:dyDescent="0.25">
      <c r="A107" s="379">
        <v>89</v>
      </c>
      <c r="B107" s="387" t="s">
        <v>901</v>
      </c>
      <c r="C107" s="542" t="s">
        <v>1114</v>
      </c>
      <c r="D107" s="549" t="s">
        <v>82</v>
      </c>
      <c r="E107" s="275" t="s">
        <v>18</v>
      </c>
      <c r="F107" s="51">
        <v>2021</v>
      </c>
      <c r="G107" s="382">
        <v>20</v>
      </c>
      <c r="H107" s="315"/>
      <c r="I107" s="317"/>
      <c r="J107" s="378">
        <v>0</v>
      </c>
      <c r="K107" s="378">
        <v>0</v>
      </c>
      <c r="L107" s="315">
        <f t="shared" si="32"/>
        <v>0</v>
      </c>
      <c r="M107" s="19">
        <f t="shared" si="31"/>
        <v>20</v>
      </c>
      <c r="N107" s="275">
        <v>100</v>
      </c>
      <c r="O107" s="19">
        <f t="shared" si="33"/>
        <v>20</v>
      </c>
      <c r="P107" s="275">
        <v>1</v>
      </c>
      <c r="Q107" s="44">
        <f t="shared" si="34"/>
        <v>20</v>
      </c>
      <c r="R107" s="568" t="s">
        <v>18</v>
      </c>
      <c r="S107" s="34">
        <f t="shared" si="36"/>
        <v>20</v>
      </c>
    </row>
    <row r="108" spans="1:19" ht="51.75" x14ac:dyDescent="0.25">
      <c r="A108" s="379">
        <v>90</v>
      </c>
      <c r="B108" s="387" t="s">
        <v>1146</v>
      </c>
      <c r="C108" s="542" t="s">
        <v>1115</v>
      </c>
      <c r="D108" s="549" t="s">
        <v>112</v>
      </c>
      <c r="E108" s="275" t="s">
        <v>18</v>
      </c>
      <c r="F108" s="51">
        <v>2021</v>
      </c>
      <c r="G108" s="382">
        <v>40</v>
      </c>
      <c r="H108" s="185"/>
      <c r="I108" s="425"/>
      <c r="J108" s="426">
        <v>0</v>
      </c>
      <c r="K108" s="426">
        <v>0</v>
      </c>
      <c r="L108" s="185">
        <f t="shared" si="32"/>
        <v>0</v>
      </c>
      <c r="M108" s="19">
        <f t="shared" si="31"/>
        <v>40</v>
      </c>
      <c r="N108" s="470">
        <v>67</v>
      </c>
      <c r="O108" s="19">
        <f t="shared" si="33"/>
        <v>26.8</v>
      </c>
      <c r="P108" s="275">
        <v>1</v>
      </c>
      <c r="Q108" s="44">
        <f t="shared" si="34"/>
        <v>26.8</v>
      </c>
      <c r="R108" s="568" t="s">
        <v>18</v>
      </c>
      <c r="S108" s="34">
        <f t="shared" si="36"/>
        <v>26.8</v>
      </c>
    </row>
    <row r="109" spans="1:19" ht="39" x14ac:dyDescent="0.25">
      <c r="A109" s="379">
        <v>91</v>
      </c>
      <c r="B109" s="387" t="s">
        <v>900</v>
      </c>
      <c r="C109" s="542" t="s">
        <v>1116</v>
      </c>
      <c r="D109" s="549" t="s">
        <v>112</v>
      </c>
      <c r="E109" s="275" t="s">
        <v>28</v>
      </c>
      <c r="F109" s="51">
        <v>2021</v>
      </c>
      <c r="G109" s="382">
        <v>40</v>
      </c>
      <c r="H109" s="315"/>
      <c r="I109" s="317"/>
      <c r="J109" s="378">
        <v>0</v>
      </c>
      <c r="K109" s="378">
        <v>0</v>
      </c>
      <c r="L109" s="315">
        <f t="shared" si="32"/>
        <v>0</v>
      </c>
      <c r="M109" s="19">
        <f t="shared" si="31"/>
        <v>40</v>
      </c>
      <c r="N109" s="114">
        <v>100</v>
      </c>
      <c r="O109" s="19">
        <f t="shared" si="33"/>
        <v>40</v>
      </c>
      <c r="P109" s="275">
        <v>1</v>
      </c>
      <c r="Q109" s="44">
        <f t="shared" si="34"/>
        <v>40</v>
      </c>
      <c r="R109" s="568" t="s">
        <v>28</v>
      </c>
      <c r="S109" s="34">
        <f t="shared" si="36"/>
        <v>40</v>
      </c>
    </row>
    <row r="110" spans="1:19" ht="42" customHeight="1" x14ac:dyDescent="0.25">
      <c r="A110" s="379" t="s">
        <v>1133</v>
      </c>
      <c r="B110" s="510" t="s">
        <v>1117</v>
      </c>
      <c r="C110" s="542" t="s">
        <v>1119</v>
      </c>
      <c r="D110" s="549" t="s">
        <v>112</v>
      </c>
      <c r="E110" s="511" t="s">
        <v>1118</v>
      </c>
      <c r="F110" s="51">
        <v>2021</v>
      </c>
      <c r="G110" s="382">
        <v>0</v>
      </c>
      <c r="H110" s="315"/>
      <c r="I110" s="317"/>
      <c r="J110" s="378"/>
      <c r="K110" s="378"/>
      <c r="L110" s="315"/>
      <c r="M110" s="19">
        <f t="shared" si="31"/>
        <v>0</v>
      </c>
      <c r="N110" s="114"/>
      <c r="O110" s="19"/>
      <c r="P110" s="114"/>
      <c r="Q110" s="23"/>
      <c r="R110" s="33"/>
      <c r="S110" s="34"/>
    </row>
    <row r="111" spans="1:19" ht="45" customHeight="1" x14ac:dyDescent="0.25">
      <c r="A111" s="379" t="s">
        <v>1133</v>
      </c>
      <c r="B111" s="510" t="s">
        <v>899</v>
      </c>
      <c r="C111" s="542" t="s">
        <v>1120</v>
      </c>
      <c r="D111" s="549" t="s">
        <v>82</v>
      </c>
      <c r="E111" s="511" t="s">
        <v>1121</v>
      </c>
      <c r="F111" s="51">
        <v>2021</v>
      </c>
      <c r="G111" s="382">
        <v>0</v>
      </c>
      <c r="H111" s="315"/>
      <c r="I111" s="317"/>
      <c r="J111" s="378"/>
      <c r="K111" s="378"/>
      <c r="L111" s="315"/>
      <c r="M111" s="19">
        <f t="shared" si="31"/>
        <v>0</v>
      </c>
      <c r="N111" s="275"/>
      <c r="O111" s="19"/>
      <c r="P111" s="114"/>
      <c r="Q111" s="23"/>
      <c r="R111" s="33"/>
      <c r="S111" s="34"/>
    </row>
    <row r="112" spans="1:19" ht="51.75" x14ac:dyDescent="0.25">
      <c r="A112" s="379">
        <v>92</v>
      </c>
      <c r="B112" s="387" t="s">
        <v>898</v>
      </c>
      <c r="C112" s="542" t="s">
        <v>1122</v>
      </c>
      <c r="D112" s="549" t="s">
        <v>89</v>
      </c>
      <c r="E112" s="275" t="s">
        <v>35</v>
      </c>
      <c r="F112" s="51">
        <v>2021</v>
      </c>
      <c r="G112" s="382">
        <v>50</v>
      </c>
      <c r="H112" s="185"/>
      <c r="I112" s="425"/>
      <c r="J112" s="426">
        <v>1</v>
      </c>
      <c r="K112" s="426">
        <v>1</v>
      </c>
      <c r="L112" s="185">
        <f>K112*5</f>
        <v>5</v>
      </c>
      <c r="M112" s="19">
        <f t="shared" si="31"/>
        <v>55</v>
      </c>
      <c r="N112" s="470">
        <v>100</v>
      </c>
      <c r="O112" s="19">
        <f t="shared" si="33"/>
        <v>55</v>
      </c>
      <c r="P112" s="275">
        <v>1</v>
      </c>
      <c r="Q112" s="23">
        <f t="shared" si="34"/>
        <v>55</v>
      </c>
      <c r="R112" s="568" t="s">
        <v>35</v>
      </c>
      <c r="S112" s="34">
        <f t="shared" ref="S112:S116" si="37">Q112</f>
        <v>55</v>
      </c>
    </row>
    <row r="113" spans="1:19" ht="51.75" x14ac:dyDescent="0.25">
      <c r="A113" s="379">
        <v>93</v>
      </c>
      <c r="B113" s="387" t="s">
        <v>865</v>
      </c>
      <c r="C113" s="550" t="s">
        <v>1016</v>
      </c>
      <c r="D113" s="541" t="s">
        <v>1017</v>
      </c>
      <c r="E113" s="276" t="s">
        <v>35</v>
      </c>
      <c r="F113" s="323">
        <v>2021</v>
      </c>
      <c r="G113" s="382">
        <v>0</v>
      </c>
      <c r="H113" s="315"/>
      <c r="I113" s="317"/>
      <c r="J113" s="378">
        <v>0</v>
      </c>
      <c r="K113" s="557">
        <v>0</v>
      </c>
      <c r="L113" s="185">
        <f t="shared" ref="L113:L117" si="38">K113*5</f>
        <v>0</v>
      </c>
      <c r="M113" s="19">
        <v>0</v>
      </c>
      <c r="N113" s="325">
        <v>100</v>
      </c>
      <c r="O113" s="19">
        <f t="shared" si="33"/>
        <v>0</v>
      </c>
      <c r="P113" s="275">
        <v>1</v>
      </c>
      <c r="Q113" s="23">
        <f t="shared" si="34"/>
        <v>0</v>
      </c>
      <c r="R113" s="568" t="s">
        <v>35</v>
      </c>
      <c r="S113" s="34">
        <f t="shared" si="37"/>
        <v>0</v>
      </c>
    </row>
    <row r="114" spans="1:19" ht="39" x14ac:dyDescent="0.25">
      <c r="A114" s="379">
        <v>94</v>
      </c>
      <c r="B114" s="387" t="s">
        <v>864</v>
      </c>
      <c r="C114" s="543" t="s">
        <v>1014</v>
      </c>
      <c r="D114" s="544" t="s">
        <v>1005</v>
      </c>
      <c r="E114" s="276" t="s">
        <v>18</v>
      </c>
      <c r="F114" s="323">
        <v>2021</v>
      </c>
      <c r="G114" s="382">
        <v>0</v>
      </c>
      <c r="H114" s="315"/>
      <c r="I114" s="317"/>
      <c r="J114" s="378">
        <v>0</v>
      </c>
      <c r="K114" s="557">
        <v>0</v>
      </c>
      <c r="L114" s="185">
        <f t="shared" si="38"/>
        <v>0</v>
      </c>
      <c r="M114" s="19">
        <v>0</v>
      </c>
      <c r="N114" s="325">
        <v>30</v>
      </c>
      <c r="O114" s="19">
        <f t="shared" si="33"/>
        <v>0</v>
      </c>
      <c r="P114" s="275">
        <v>1</v>
      </c>
      <c r="Q114" s="23">
        <f t="shared" si="34"/>
        <v>0</v>
      </c>
      <c r="R114" s="568" t="s">
        <v>18</v>
      </c>
      <c r="S114" s="34">
        <f t="shared" si="37"/>
        <v>0</v>
      </c>
    </row>
    <row r="115" spans="1:19" ht="43.9" customHeight="1" x14ac:dyDescent="0.25">
      <c r="A115" s="379">
        <v>95</v>
      </c>
      <c r="B115" s="387" t="s">
        <v>863</v>
      </c>
      <c r="C115" s="550" t="s">
        <v>1015</v>
      </c>
      <c r="D115" s="541" t="s">
        <v>1005</v>
      </c>
      <c r="E115" s="275" t="s">
        <v>18</v>
      </c>
      <c r="F115" s="51">
        <v>2021</v>
      </c>
      <c r="G115" s="383">
        <v>0</v>
      </c>
      <c r="H115" s="315"/>
      <c r="I115" s="317"/>
      <c r="J115" s="378"/>
      <c r="K115" s="557"/>
      <c r="L115" s="185"/>
      <c r="M115" s="19">
        <v>0</v>
      </c>
      <c r="N115" s="325">
        <v>30</v>
      </c>
      <c r="O115" s="19">
        <f t="shared" si="33"/>
        <v>0</v>
      </c>
      <c r="P115" s="275">
        <v>1</v>
      </c>
      <c r="Q115" s="23">
        <f t="shared" si="34"/>
        <v>0</v>
      </c>
      <c r="R115" s="568" t="s">
        <v>18</v>
      </c>
      <c r="S115" s="34">
        <f t="shared" si="37"/>
        <v>0</v>
      </c>
    </row>
    <row r="116" spans="1:19" ht="33.75" customHeight="1" x14ac:dyDescent="0.25">
      <c r="A116" s="379">
        <v>96</v>
      </c>
      <c r="B116" s="387" t="s">
        <v>862</v>
      </c>
      <c r="C116" s="542" t="s">
        <v>1123</v>
      </c>
      <c r="D116" s="549" t="s">
        <v>67</v>
      </c>
      <c r="E116" s="275" t="s">
        <v>25</v>
      </c>
      <c r="F116" s="51">
        <v>2021</v>
      </c>
      <c r="G116" s="383">
        <v>40</v>
      </c>
      <c r="H116" s="315"/>
      <c r="I116" s="317"/>
      <c r="J116" s="378">
        <v>0</v>
      </c>
      <c r="K116" s="378">
        <v>0</v>
      </c>
      <c r="L116" s="185">
        <f t="shared" si="38"/>
        <v>0</v>
      </c>
      <c r="M116" s="19">
        <f t="shared" si="31"/>
        <v>40</v>
      </c>
      <c r="N116" s="114">
        <v>100</v>
      </c>
      <c r="O116" s="19">
        <f t="shared" si="33"/>
        <v>40</v>
      </c>
      <c r="P116" s="275">
        <v>1</v>
      </c>
      <c r="Q116" s="23">
        <f t="shared" si="34"/>
        <v>40</v>
      </c>
      <c r="R116" s="568" t="s">
        <v>25</v>
      </c>
      <c r="S116" s="34">
        <f t="shared" si="37"/>
        <v>40</v>
      </c>
    </row>
    <row r="117" spans="1:19" ht="51.75" x14ac:dyDescent="0.25">
      <c r="A117" s="379">
        <v>97</v>
      </c>
      <c r="B117" s="387" t="s">
        <v>893</v>
      </c>
      <c r="C117" s="539" t="s">
        <v>831</v>
      </c>
      <c r="D117" s="541" t="s">
        <v>82</v>
      </c>
      <c r="E117" s="276" t="s">
        <v>36</v>
      </c>
      <c r="F117" s="323">
        <v>2021</v>
      </c>
      <c r="G117" s="382">
        <v>20</v>
      </c>
      <c r="H117" s="185">
        <v>5</v>
      </c>
      <c r="I117" s="425"/>
      <c r="J117" s="426">
        <v>0</v>
      </c>
      <c r="K117" s="426">
        <v>0</v>
      </c>
      <c r="L117" s="185">
        <f t="shared" si="38"/>
        <v>0</v>
      </c>
      <c r="M117" s="19">
        <f>G117+H117+I117+L117</f>
        <v>25</v>
      </c>
      <c r="N117" s="427">
        <v>75</v>
      </c>
      <c r="O117" s="19">
        <f t="shared" si="33"/>
        <v>18.75</v>
      </c>
      <c r="P117" s="325">
        <v>1</v>
      </c>
      <c r="Q117" s="23">
        <f t="shared" si="34"/>
        <v>18.75</v>
      </c>
      <c r="R117" s="568" t="s">
        <v>36</v>
      </c>
      <c r="S117" s="34">
        <f>Q117</f>
        <v>18.75</v>
      </c>
    </row>
    <row r="118" spans="1:19" ht="39" x14ac:dyDescent="0.25">
      <c r="A118" s="379">
        <v>98</v>
      </c>
      <c r="B118" s="54" t="s">
        <v>894</v>
      </c>
      <c r="C118" s="542" t="s">
        <v>644</v>
      </c>
      <c r="D118" s="541" t="s">
        <v>82</v>
      </c>
      <c r="E118" s="275" t="s">
        <v>978</v>
      </c>
      <c r="F118" s="51">
        <v>2021</v>
      </c>
      <c r="G118" s="382">
        <v>20</v>
      </c>
      <c r="H118" s="424"/>
      <c r="I118" s="425"/>
      <c r="J118" s="426">
        <v>0</v>
      </c>
      <c r="K118" s="426">
        <v>0</v>
      </c>
      <c r="L118" s="23">
        <f t="shared" ref="L118:L126" si="39">K118*5</f>
        <v>0</v>
      </c>
      <c r="M118" s="19">
        <f>G118+H118+I118+L118</f>
        <v>20</v>
      </c>
      <c r="N118" s="274">
        <v>100</v>
      </c>
      <c r="O118" s="19">
        <f t="shared" ref="O118:O121" si="40">N118*M118/100</f>
        <v>20</v>
      </c>
      <c r="P118" s="275">
        <v>2</v>
      </c>
      <c r="Q118" s="23">
        <f t="shared" ref="Q118:Q121" si="41">O118/P118</f>
        <v>10</v>
      </c>
      <c r="R118" s="567" t="s">
        <v>36</v>
      </c>
      <c r="S118" s="34">
        <f>Q118*1</f>
        <v>10</v>
      </c>
    </row>
    <row r="119" spans="1:19" ht="39" x14ac:dyDescent="0.25">
      <c r="A119" s="45" t="s">
        <v>1189</v>
      </c>
      <c r="B119" s="462" t="s">
        <v>894</v>
      </c>
      <c r="C119" s="463" t="s">
        <v>644</v>
      </c>
      <c r="D119" s="28" t="s">
        <v>82</v>
      </c>
      <c r="E119" s="28" t="s">
        <v>36</v>
      </c>
      <c r="F119" s="301">
        <v>2021</v>
      </c>
      <c r="G119" s="28"/>
      <c r="H119" s="28"/>
      <c r="I119" s="28"/>
      <c r="J119" s="28"/>
      <c r="K119" s="28"/>
      <c r="L119" s="29"/>
      <c r="M119" s="29"/>
      <c r="N119" s="24"/>
      <c r="O119" s="29"/>
      <c r="P119" s="24"/>
      <c r="Q119" s="29"/>
      <c r="R119" s="568" t="s">
        <v>99</v>
      </c>
      <c r="S119" s="34">
        <v>10</v>
      </c>
    </row>
    <row r="120" spans="1:19" ht="26.25" x14ac:dyDescent="0.25">
      <c r="A120" s="315">
        <v>99</v>
      </c>
      <c r="B120" s="464" t="s">
        <v>895</v>
      </c>
      <c r="C120" s="542" t="s">
        <v>645</v>
      </c>
      <c r="D120" s="541" t="s">
        <v>82</v>
      </c>
      <c r="E120" s="275" t="s">
        <v>60</v>
      </c>
      <c r="F120" s="51">
        <v>2021</v>
      </c>
      <c r="G120" s="382">
        <v>20</v>
      </c>
      <c r="H120" s="316"/>
      <c r="I120" s="317"/>
      <c r="J120" s="378">
        <v>0</v>
      </c>
      <c r="K120" s="378">
        <v>0</v>
      </c>
      <c r="L120" s="44">
        <f t="shared" si="39"/>
        <v>0</v>
      </c>
      <c r="M120" s="19">
        <f t="shared" ref="M120:M128" si="42">G120+H120+I120+L120</f>
        <v>20</v>
      </c>
      <c r="N120" s="275">
        <v>100</v>
      </c>
      <c r="O120" s="19">
        <f t="shared" si="40"/>
        <v>20</v>
      </c>
      <c r="P120" s="275">
        <v>1</v>
      </c>
      <c r="Q120" s="23">
        <f t="shared" si="41"/>
        <v>20</v>
      </c>
      <c r="R120" s="568" t="s">
        <v>60</v>
      </c>
      <c r="S120" s="34">
        <f t="shared" ref="S120:S121" si="43">Q120</f>
        <v>20</v>
      </c>
    </row>
    <row r="121" spans="1:19" ht="26.25" x14ac:dyDescent="0.25">
      <c r="A121" s="315">
        <v>100</v>
      </c>
      <c r="B121" s="464" t="s">
        <v>896</v>
      </c>
      <c r="C121" s="542" t="s">
        <v>646</v>
      </c>
      <c r="D121" s="541" t="s">
        <v>82</v>
      </c>
      <c r="E121" s="275" t="s">
        <v>60</v>
      </c>
      <c r="F121" s="51">
        <v>2021</v>
      </c>
      <c r="G121" s="382">
        <v>20</v>
      </c>
      <c r="H121" s="315">
        <v>5</v>
      </c>
      <c r="I121" s="317"/>
      <c r="J121" s="378">
        <v>0</v>
      </c>
      <c r="K121" s="378">
        <v>0</v>
      </c>
      <c r="L121" s="44">
        <f t="shared" si="39"/>
        <v>0</v>
      </c>
      <c r="M121" s="19">
        <f t="shared" si="42"/>
        <v>25</v>
      </c>
      <c r="N121" s="275">
        <v>100</v>
      </c>
      <c r="O121" s="19">
        <f t="shared" si="40"/>
        <v>25</v>
      </c>
      <c r="P121" s="275">
        <v>1</v>
      </c>
      <c r="Q121" s="23">
        <f t="shared" si="41"/>
        <v>25</v>
      </c>
      <c r="R121" s="568" t="s">
        <v>60</v>
      </c>
      <c r="S121" s="34">
        <f t="shared" si="43"/>
        <v>25</v>
      </c>
    </row>
    <row r="122" spans="1:19" ht="51.75" x14ac:dyDescent="0.25">
      <c r="A122" s="315">
        <v>101</v>
      </c>
      <c r="B122" s="459" t="s">
        <v>142</v>
      </c>
      <c r="C122" s="17" t="s">
        <v>553</v>
      </c>
      <c r="D122" s="18" t="s">
        <v>736</v>
      </c>
      <c r="E122" s="274" t="s">
        <v>99</v>
      </c>
      <c r="F122" s="270">
        <v>2021</v>
      </c>
      <c r="G122" s="382">
        <v>20</v>
      </c>
      <c r="H122" s="185">
        <v>5</v>
      </c>
      <c r="I122" s="23"/>
      <c r="J122" s="23">
        <v>0</v>
      </c>
      <c r="K122" s="23">
        <v>0</v>
      </c>
      <c r="L122" s="44">
        <f t="shared" si="39"/>
        <v>0</v>
      </c>
      <c r="M122" s="19">
        <f t="shared" si="42"/>
        <v>25</v>
      </c>
      <c r="N122" s="101">
        <v>100</v>
      </c>
      <c r="O122" s="19">
        <f t="shared" ref="O122:O128" si="44">N122*M122/100</f>
        <v>25</v>
      </c>
      <c r="P122" s="20">
        <v>1</v>
      </c>
      <c r="Q122" s="23">
        <f t="shared" ref="Q122:Q128" si="45">O122/P122</f>
        <v>25</v>
      </c>
      <c r="R122" s="567" t="s">
        <v>99</v>
      </c>
      <c r="S122" s="34">
        <f t="shared" ref="S122:S127" si="46">Q122</f>
        <v>25</v>
      </c>
    </row>
    <row r="123" spans="1:19" ht="39" x14ac:dyDescent="0.25">
      <c r="A123" s="315">
        <v>102</v>
      </c>
      <c r="B123" s="22" t="s">
        <v>143</v>
      </c>
      <c r="C123" s="17" t="s">
        <v>554</v>
      </c>
      <c r="D123" s="18" t="s">
        <v>499</v>
      </c>
      <c r="E123" s="274" t="s">
        <v>25</v>
      </c>
      <c r="F123" s="270">
        <v>2021</v>
      </c>
      <c r="G123" s="382">
        <v>20</v>
      </c>
      <c r="H123" s="185"/>
      <c r="I123" s="23"/>
      <c r="J123" s="23">
        <v>1</v>
      </c>
      <c r="K123" s="23">
        <v>2</v>
      </c>
      <c r="L123" s="44">
        <f t="shared" si="39"/>
        <v>10</v>
      </c>
      <c r="M123" s="19">
        <f t="shared" si="42"/>
        <v>30</v>
      </c>
      <c r="N123" s="101">
        <v>100</v>
      </c>
      <c r="O123" s="19">
        <f t="shared" si="44"/>
        <v>30</v>
      </c>
      <c r="P123" s="20">
        <v>1</v>
      </c>
      <c r="Q123" s="23">
        <f t="shared" si="45"/>
        <v>30</v>
      </c>
      <c r="R123" s="567" t="s">
        <v>25</v>
      </c>
      <c r="S123" s="34">
        <f t="shared" si="46"/>
        <v>30</v>
      </c>
    </row>
    <row r="124" spans="1:19" ht="51.75" x14ac:dyDescent="0.25">
      <c r="A124" s="315">
        <v>103</v>
      </c>
      <c r="B124" s="22" t="s">
        <v>144</v>
      </c>
      <c r="C124" s="17" t="s">
        <v>555</v>
      </c>
      <c r="D124" s="18" t="s">
        <v>1130</v>
      </c>
      <c r="E124" s="274" t="s">
        <v>120</v>
      </c>
      <c r="F124" s="270">
        <v>2021</v>
      </c>
      <c r="G124" s="382">
        <v>70</v>
      </c>
      <c r="H124" s="185">
        <v>5</v>
      </c>
      <c r="I124" s="23"/>
      <c r="J124" s="23">
        <v>0</v>
      </c>
      <c r="K124" s="23">
        <v>0</v>
      </c>
      <c r="L124" s="44">
        <f t="shared" si="39"/>
        <v>0</v>
      </c>
      <c r="M124" s="19">
        <f t="shared" si="42"/>
        <v>75</v>
      </c>
      <c r="N124" s="101">
        <v>100</v>
      </c>
      <c r="O124" s="19">
        <f t="shared" si="44"/>
        <v>75</v>
      </c>
      <c r="P124" s="20">
        <v>1</v>
      </c>
      <c r="Q124" s="23">
        <f t="shared" si="45"/>
        <v>75</v>
      </c>
      <c r="R124" s="567" t="s">
        <v>120</v>
      </c>
      <c r="S124" s="34">
        <f t="shared" si="46"/>
        <v>75</v>
      </c>
    </row>
    <row r="125" spans="1:19" ht="39" x14ac:dyDescent="0.25">
      <c r="A125" s="315">
        <v>104</v>
      </c>
      <c r="B125" s="22" t="s">
        <v>145</v>
      </c>
      <c r="C125" s="46" t="s">
        <v>556</v>
      </c>
      <c r="D125" s="40" t="s">
        <v>1129</v>
      </c>
      <c r="E125" s="275" t="s">
        <v>44</v>
      </c>
      <c r="F125" s="271">
        <v>2021</v>
      </c>
      <c r="G125" s="383">
        <v>70</v>
      </c>
      <c r="H125" s="315">
        <v>5</v>
      </c>
      <c r="I125" s="44"/>
      <c r="J125" s="44">
        <v>2</v>
      </c>
      <c r="K125" s="44">
        <v>2</v>
      </c>
      <c r="L125" s="44">
        <f t="shared" si="39"/>
        <v>10</v>
      </c>
      <c r="M125" s="34">
        <f t="shared" si="42"/>
        <v>85</v>
      </c>
      <c r="N125" s="102">
        <v>100</v>
      </c>
      <c r="O125" s="34">
        <f t="shared" si="44"/>
        <v>85</v>
      </c>
      <c r="P125" s="41">
        <v>1</v>
      </c>
      <c r="Q125" s="23">
        <f t="shared" si="45"/>
        <v>85</v>
      </c>
      <c r="R125" s="567" t="s">
        <v>44</v>
      </c>
      <c r="S125" s="34">
        <f t="shared" si="46"/>
        <v>85</v>
      </c>
    </row>
    <row r="126" spans="1:19" ht="39" x14ac:dyDescent="0.25">
      <c r="A126" s="315">
        <v>105</v>
      </c>
      <c r="B126" s="22" t="s">
        <v>146</v>
      </c>
      <c r="C126" s="17" t="s">
        <v>557</v>
      </c>
      <c r="D126" s="18" t="s">
        <v>496</v>
      </c>
      <c r="E126" s="274" t="s">
        <v>44</v>
      </c>
      <c r="F126" s="270">
        <v>2021</v>
      </c>
      <c r="G126" s="382">
        <v>50</v>
      </c>
      <c r="H126" s="185">
        <v>5</v>
      </c>
      <c r="I126" s="23"/>
      <c r="J126" s="23">
        <v>3</v>
      </c>
      <c r="K126" s="23">
        <v>4</v>
      </c>
      <c r="L126" s="44">
        <f t="shared" si="39"/>
        <v>20</v>
      </c>
      <c r="M126" s="19">
        <f t="shared" si="42"/>
        <v>75</v>
      </c>
      <c r="N126" s="101">
        <v>100</v>
      </c>
      <c r="O126" s="19">
        <f t="shared" si="44"/>
        <v>75</v>
      </c>
      <c r="P126" s="20">
        <v>1</v>
      </c>
      <c r="Q126" s="23">
        <f t="shared" si="45"/>
        <v>75</v>
      </c>
      <c r="R126" s="567" t="s">
        <v>44</v>
      </c>
      <c r="S126" s="34">
        <f t="shared" si="46"/>
        <v>75</v>
      </c>
    </row>
    <row r="127" spans="1:19" ht="51.75" x14ac:dyDescent="0.25">
      <c r="A127" s="315">
        <v>106</v>
      </c>
      <c r="B127" s="22" t="s">
        <v>147</v>
      </c>
      <c r="C127" s="17" t="s">
        <v>515</v>
      </c>
      <c r="D127" s="18" t="s">
        <v>737</v>
      </c>
      <c r="E127" s="275" t="s">
        <v>36</v>
      </c>
      <c r="F127" s="270">
        <v>2021</v>
      </c>
      <c r="G127" s="382">
        <v>50</v>
      </c>
      <c r="H127" s="315">
        <v>5</v>
      </c>
      <c r="I127" s="44">
        <v>10</v>
      </c>
      <c r="J127" s="44">
        <v>5</v>
      </c>
      <c r="K127" s="44">
        <v>7</v>
      </c>
      <c r="L127" s="44">
        <f>IF(K127*5&lt;=30,PRODUCT(K127*5),30)</f>
        <v>30</v>
      </c>
      <c r="M127" s="19">
        <f t="shared" si="42"/>
        <v>95</v>
      </c>
      <c r="N127" s="102">
        <v>100</v>
      </c>
      <c r="O127" s="34">
        <f t="shared" si="44"/>
        <v>95</v>
      </c>
      <c r="P127" s="41">
        <v>1</v>
      </c>
      <c r="Q127" s="44">
        <f t="shared" si="45"/>
        <v>95</v>
      </c>
      <c r="R127" s="567" t="s">
        <v>36</v>
      </c>
      <c r="S127" s="34">
        <f t="shared" si="46"/>
        <v>95</v>
      </c>
    </row>
    <row r="128" spans="1:19" ht="39" x14ac:dyDescent="0.25">
      <c r="A128" s="315">
        <v>107</v>
      </c>
      <c r="B128" s="460" t="s">
        <v>148</v>
      </c>
      <c r="C128" s="17" t="s">
        <v>516</v>
      </c>
      <c r="D128" s="18" t="s">
        <v>506</v>
      </c>
      <c r="E128" s="274" t="s">
        <v>107</v>
      </c>
      <c r="F128" s="270">
        <v>2021</v>
      </c>
      <c r="G128" s="382">
        <v>60</v>
      </c>
      <c r="H128" s="185">
        <v>5</v>
      </c>
      <c r="I128" s="23"/>
      <c r="J128" s="23">
        <v>1</v>
      </c>
      <c r="K128" s="23">
        <v>1</v>
      </c>
      <c r="L128" s="44">
        <f>K128*5</f>
        <v>5</v>
      </c>
      <c r="M128" s="19">
        <f t="shared" si="42"/>
        <v>70</v>
      </c>
      <c r="N128" s="101">
        <v>66</v>
      </c>
      <c r="O128" s="19">
        <f t="shared" si="44"/>
        <v>46.2</v>
      </c>
      <c r="P128" s="20">
        <v>2</v>
      </c>
      <c r="Q128" s="23">
        <f t="shared" si="45"/>
        <v>23.1</v>
      </c>
      <c r="R128" s="567" t="s">
        <v>44</v>
      </c>
      <c r="S128" s="34">
        <f>Q128*1</f>
        <v>23.1</v>
      </c>
    </row>
    <row r="129" spans="1:19" ht="39" x14ac:dyDescent="0.25">
      <c r="A129" s="38" t="s">
        <v>1189</v>
      </c>
      <c r="B129" s="25" t="s">
        <v>148</v>
      </c>
      <c r="C129" s="277" t="s">
        <v>516</v>
      </c>
      <c r="D129" s="278" t="s">
        <v>506</v>
      </c>
      <c r="E129" s="278" t="s">
        <v>35</v>
      </c>
      <c r="F129" s="279">
        <v>2021</v>
      </c>
      <c r="G129" s="24"/>
      <c r="H129" s="292"/>
      <c r="I129" s="294"/>
      <c r="J129" s="294"/>
      <c r="K129" s="294"/>
      <c r="L129" s="294"/>
      <c r="M129" s="296"/>
      <c r="N129" s="297"/>
      <c r="O129" s="296"/>
      <c r="P129" s="298"/>
      <c r="Q129" s="294"/>
      <c r="R129" s="568" t="s">
        <v>35</v>
      </c>
      <c r="S129" s="34">
        <f>Q128*1</f>
        <v>23.1</v>
      </c>
    </row>
    <row r="130" spans="1:19" ht="51.75" x14ac:dyDescent="0.25">
      <c r="A130" s="45">
        <v>108</v>
      </c>
      <c r="B130" s="22" t="s">
        <v>149</v>
      </c>
      <c r="C130" s="17" t="s">
        <v>517</v>
      </c>
      <c r="D130" s="18" t="s">
        <v>498</v>
      </c>
      <c r="E130" s="275" t="s">
        <v>107</v>
      </c>
      <c r="F130" s="270">
        <v>2021</v>
      </c>
      <c r="G130" s="382">
        <v>60</v>
      </c>
      <c r="H130" s="315">
        <v>5</v>
      </c>
      <c r="I130" s="44"/>
      <c r="J130" s="44">
        <v>2</v>
      </c>
      <c r="K130" s="44">
        <v>2</v>
      </c>
      <c r="L130" s="44">
        <f>K130*5</f>
        <v>10</v>
      </c>
      <c r="M130" s="19">
        <f>G130+H130+I130+L130</f>
        <v>75</v>
      </c>
      <c r="N130" s="102">
        <v>100</v>
      </c>
      <c r="O130" s="34">
        <f>N130*M130/100</f>
        <v>75</v>
      </c>
      <c r="P130" s="41">
        <v>2</v>
      </c>
      <c r="Q130" s="44">
        <f>O130/P130</f>
        <v>37.5</v>
      </c>
      <c r="R130" s="567" t="s">
        <v>44</v>
      </c>
      <c r="S130" s="34">
        <f>Q130*1</f>
        <v>37.5</v>
      </c>
    </row>
    <row r="131" spans="1:19" ht="51.75" x14ac:dyDescent="0.25">
      <c r="A131" s="38" t="s">
        <v>1189</v>
      </c>
      <c r="B131" s="25" t="s">
        <v>149</v>
      </c>
      <c r="C131" s="277" t="s">
        <v>517</v>
      </c>
      <c r="D131" s="278" t="s">
        <v>498</v>
      </c>
      <c r="E131" s="278" t="s">
        <v>35</v>
      </c>
      <c r="F131" s="279">
        <v>2021</v>
      </c>
      <c r="G131" s="24"/>
      <c r="H131" s="292"/>
      <c r="I131" s="294"/>
      <c r="J131" s="294"/>
      <c r="K131" s="294"/>
      <c r="L131" s="294"/>
      <c r="M131" s="296"/>
      <c r="N131" s="297"/>
      <c r="O131" s="296"/>
      <c r="P131" s="298"/>
      <c r="Q131" s="294"/>
      <c r="R131" s="568" t="s">
        <v>35</v>
      </c>
      <c r="S131" s="49">
        <f>Q130*1</f>
        <v>37.5</v>
      </c>
    </row>
    <row r="132" spans="1:19" ht="39" x14ac:dyDescent="0.25">
      <c r="A132" s="38">
        <v>109</v>
      </c>
      <c r="B132" s="460" t="s">
        <v>616</v>
      </c>
      <c r="C132" s="17" t="s">
        <v>614</v>
      </c>
      <c r="D132" s="18" t="s">
        <v>615</v>
      </c>
      <c r="E132" s="274" t="s">
        <v>24</v>
      </c>
      <c r="F132" s="270">
        <v>2021</v>
      </c>
      <c r="G132" s="382">
        <v>20</v>
      </c>
      <c r="H132" s="185">
        <v>5</v>
      </c>
      <c r="I132" s="23">
        <v>10</v>
      </c>
      <c r="J132" s="23">
        <v>1</v>
      </c>
      <c r="K132" s="23">
        <v>1</v>
      </c>
      <c r="L132" s="44">
        <f>K132*5</f>
        <v>5</v>
      </c>
      <c r="M132" s="19">
        <f t="shared" ref="M132:M148" si="47">G132+H132+I132+L132</f>
        <v>40</v>
      </c>
      <c r="N132" s="101">
        <v>100</v>
      </c>
      <c r="O132" s="19">
        <f t="shared" ref="O132:O148" si="48">N132*M132/100</f>
        <v>40</v>
      </c>
      <c r="P132" s="20">
        <v>1</v>
      </c>
      <c r="Q132" s="23">
        <f t="shared" ref="Q132:Q148" si="49">O132/P132</f>
        <v>40</v>
      </c>
      <c r="R132" s="567" t="s">
        <v>24</v>
      </c>
      <c r="S132" s="34">
        <f t="shared" ref="S132:S147" si="50">Q132</f>
        <v>40</v>
      </c>
    </row>
    <row r="133" spans="1:19" ht="51.75" x14ac:dyDescent="0.25">
      <c r="A133" s="38">
        <v>110</v>
      </c>
      <c r="B133" s="22" t="s">
        <v>150</v>
      </c>
      <c r="C133" s="17" t="s">
        <v>558</v>
      </c>
      <c r="D133" s="18" t="s">
        <v>506</v>
      </c>
      <c r="E133" s="274" t="s">
        <v>25</v>
      </c>
      <c r="F133" s="270">
        <v>2021</v>
      </c>
      <c r="G133" s="382">
        <v>60</v>
      </c>
      <c r="H133" s="185">
        <v>5</v>
      </c>
      <c r="I133" s="23"/>
      <c r="J133" s="23">
        <v>1</v>
      </c>
      <c r="K133" s="23">
        <v>4</v>
      </c>
      <c r="L133" s="44">
        <f>K133*5</f>
        <v>20</v>
      </c>
      <c r="M133" s="19">
        <f t="shared" si="47"/>
        <v>85</v>
      </c>
      <c r="N133" s="101">
        <v>100</v>
      </c>
      <c r="O133" s="19">
        <f t="shared" si="48"/>
        <v>85</v>
      </c>
      <c r="P133" s="20">
        <v>1</v>
      </c>
      <c r="Q133" s="23">
        <f t="shared" si="49"/>
        <v>85</v>
      </c>
      <c r="R133" s="567" t="s">
        <v>25</v>
      </c>
      <c r="S133" s="34">
        <f t="shared" si="50"/>
        <v>85</v>
      </c>
    </row>
    <row r="134" spans="1:19" ht="55.5" customHeight="1" x14ac:dyDescent="0.25">
      <c r="A134" s="38">
        <v>111</v>
      </c>
      <c r="B134" s="461" t="s">
        <v>151</v>
      </c>
      <c r="C134" s="17" t="s">
        <v>559</v>
      </c>
      <c r="D134" s="18" t="s">
        <v>739</v>
      </c>
      <c r="E134" s="274" t="s">
        <v>35</v>
      </c>
      <c r="F134" s="270">
        <v>2021</v>
      </c>
      <c r="G134" s="382">
        <v>50</v>
      </c>
      <c r="H134" s="185">
        <v>5</v>
      </c>
      <c r="I134" s="23"/>
      <c r="J134" s="23">
        <v>2</v>
      </c>
      <c r="K134" s="23">
        <v>4</v>
      </c>
      <c r="L134" s="44">
        <f>K134*5</f>
        <v>20</v>
      </c>
      <c r="M134" s="19">
        <f t="shared" si="47"/>
        <v>75</v>
      </c>
      <c r="N134" s="101">
        <v>100</v>
      </c>
      <c r="O134" s="19">
        <f t="shared" si="48"/>
        <v>75</v>
      </c>
      <c r="P134" s="20">
        <v>1</v>
      </c>
      <c r="Q134" s="23">
        <f t="shared" si="49"/>
        <v>75</v>
      </c>
      <c r="R134" s="567" t="s">
        <v>35</v>
      </c>
      <c r="S134" s="34">
        <f t="shared" si="50"/>
        <v>75</v>
      </c>
    </row>
    <row r="135" spans="1:19" ht="53.25" customHeight="1" x14ac:dyDescent="0.25">
      <c r="A135" s="38">
        <v>112</v>
      </c>
      <c r="B135" s="461" t="s">
        <v>152</v>
      </c>
      <c r="C135" s="17" t="s">
        <v>560</v>
      </c>
      <c r="D135" s="18" t="s">
        <v>141</v>
      </c>
      <c r="E135" s="275" t="s">
        <v>25</v>
      </c>
      <c r="F135" s="270">
        <v>2021</v>
      </c>
      <c r="G135" s="382">
        <v>60</v>
      </c>
      <c r="H135" s="315">
        <v>5</v>
      </c>
      <c r="I135" s="44"/>
      <c r="J135" s="44">
        <v>8</v>
      </c>
      <c r="K135" s="44">
        <v>10</v>
      </c>
      <c r="L135" s="44">
        <f>IF(K135*5&lt;=30,PRODUCT(K135*5),30)</f>
        <v>30</v>
      </c>
      <c r="M135" s="19">
        <f t="shared" si="47"/>
        <v>95</v>
      </c>
      <c r="N135" s="102">
        <v>40</v>
      </c>
      <c r="O135" s="34">
        <f t="shared" si="48"/>
        <v>38</v>
      </c>
      <c r="P135" s="41">
        <v>1</v>
      </c>
      <c r="Q135" s="44">
        <f t="shared" si="49"/>
        <v>38</v>
      </c>
      <c r="R135" s="567" t="s">
        <v>25</v>
      </c>
      <c r="S135" s="34">
        <f t="shared" si="50"/>
        <v>38</v>
      </c>
    </row>
    <row r="136" spans="1:19" ht="51.75" x14ac:dyDescent="0.25">
      <c r="A136" s="38">
        <v>113</v>
      </c>
      <c r="B136" s="461" t="s">
        <v>153</v>
      </c>
      <c r="C136" s="17" t="s">
        <v>561</v>
      </c>
      <c r="D136" s="18" t="s">
        <v>289</v>
      </c>
      <c r="E136" s="275" t="s">
        <v>25</v>
      </c>
      <c r="F136" s="270">
        <v>2021</v>
      </c>
      <c r="G136" s="382">
        <v>50</v>
      </c>
      <c r="H136" s="315">
        <v>5</v>
      </c>
      <c r="I136" s="44"/>
      <c r="J136" s="44">
        <v>3</v>
      </c>
      <c r="K136" s="44">
        <v>4</v>
      </c>
      <c r="L136" s="44">
        <f>K136*5</f>
        <v>20</v>
      </c>
      <c r="M136" s="19">
        <f t="shared" si="47"/>
        <v>75</v>
      </c>
      <c r="N136" s="102">
        <v>100</v>
      </c>
      <c r="O136" s="34">
        <f t="shared" si="48"/>
        <v>75</v>
      </c>
      <c r="P136" s="41">
        <v>1</v>
      </c>
      <c r="Q136" s="44">
        <f t="shared" si="49"/>
        <v>75</v>
      </c>
      <c r="R136" s="567" t="s">
        <v>25</v>
      </c>
      <c r="S136" s="34">
        <f t="shared" si="50"/>
        <v>75</v>
      </c>
    </row>
    <row r="137" spans="1:19" ht="51.75" x14ac:dyDescent="0.25">
      <c r="A137" s="38">
        <v>114</v>
      </c>
      <c r="B137" s="22" t="s">
        <v>154</v>
      </c>
      <c r="C137" s="17" t="s">
        <v>562</v>
      </c>
      <c r="D137" s="18" t="s">
        <v>155</v>
      </c>
      <c r="E137" s="274" t="s">
        <v>35</v>
      </c>
      <c r="F137" s="270">
        <v>2021</v>
      </c>
      <c r="G137" s="382">
        <v>40</v>
      </c>
      <c r="H137" s="185">
        <v>5</v>
      </c>
      <c r="I137" s="23"/>
      <c r="J137" s="23">
        <v>1</v>
      </c>
      <c r="K137" s="23">
        <v>3</v>
      </c>
      <c r="L137" s="44">
        <f>K137*5</f>
        <v>15</v>
      </c>
      <c r="M137" s="19">
        <f t="shared" si="47"/>
        <v>60</v>
      </c>
      <c r="N137" s="101">
        <v>100</v>
      </c>
      <c r="O137" s="19">
        <f t="shared" si="48"/>
        <v>60</v>
      </c>
      <c r="P137" s="20">
        <v>1</v>
      </c>
      <c r="Q137" s="23">
        <f t="shared" si="49"/>
        <v>60</v>
      </c>
      <c r="R137" s="567" t="s">
        <v>35</v>
      </c>
      <c r="S137" s="34">
        <f t="shared" si="50"/>
        <v>60</v>
      </c>
    </row>
    <row r="138" spans="1:19" ht="51.75" x14ac:dyDescent="0.25">
      <c r="A138" s="38">
        <v>115</v>
      </c>
      <c r="B138" s="22" t="s">
        <v>156</v>
      </c>
      <c r="C138" s="17" t="s">
        <v>563</v>
      </c>
      <c r="D138" s="18" t="s">
        <v>1180</v>
      </c>
      <c r="E138" s="274" t="s">
        <v>28</v>
      </c>
      <c r="F138" s="270">
        <v>2021</v>
      </c>
      <c r="G138" s="382">
        <v>70</v>
      </c>
      <c r="H138" s="185">
        <v>5</v>
      </c>
      <c r="I138" s="23"/>
      <c r="J138" s="23">
        <v>12</v>
      </c>
      <c r="K138" s="23">
        <v>15</v>
      </c>
      <c r="L138" s="44">
        <f>IF(K138*5&lt;=30,PRODUCT(K138*5),30)</f>
        <v>30</v>
      </c>
      <c r="M138" s="19">
        <f t="shared" si="47"/>
        <v>105</v>
      </c>
      <c r="N138" s="101">
        <v>100</v>
      </c>
      <c r="O138" s="19">
        <f t="shared" si="48"/>
        <v>105</v>
      </c>
      <c r="P138" s="20">
        <v>1</v>
      </c>
      <c r="Q138" s="23">
        <f t="shared" si="49"/>
        <v>105</v>
      </c>
      <c r="R138" s="567" t="s">
        <v>28</v>
      </c>
      <c r="S138" s="34">
        <f t="shared" si="50"/>
        <v>105</v>
      </c>
    </row>
    <row r="139" spans="1:19" ht="51.75" x14ac:dyDescent="0.25">
      <c r="A139" s="38">
        <v>116</v>
      </c>
      <c r="B139" s="22" t="s">
        <v>157</v>
      </c>
      <c r="C139" s="17" t="s">
        <v>564</v>
      </c>
      <c r="D139" s="377" t="s">
        <v>791</v>
      </c>
      <c r="E139" s="274" t="s">
        <v>16</v>
      </c>
      <c r="F139" s="270">
        <v>2021</v>
      </c>
      <c r="G139" s="382">
        <v>50</v>
      </c>
      <c r="H139" s="185">
        <v>5</v>
      </c>
      <c r="I139" s="23"/>
      <c r="J139" s="23">
        <v>1</v>
      </c>
      <c r="K139" s="23">
        <v>1</v>
      </c>
      <c r="L139" s="44">
        <f>K139*5</f>
        <v>5</v>
      </c>
      <c r="M139" s="19">
        <f t="shared" si="47"/>
        <v>60</v>
      </c>
      <c r="N139" s="101">
        <v>25</v>
      </c>
      <c r="O139" s="19">
        <f t="shared" si="48"/>
        <v>15</v>
      </c>
      <c r="P139" s="20">
        <v>1</v>
      </c>
      <c r="Q139" s="23">
        <f t="shared" si="49"/>
        <v>15</v>
      </c>
      <c r="R139" s="567" t="s">
        <v>16</v>
      </c>
      <c r="S139" s="34">
        <f t="shared" si="50"/>
        <v>15</v>
      </c>
    </row>
    <row r="140" spans="1:19" ht="39" x14ac:dyDescent="0.25">
      <c r="A140" s="38">
        <v>117</v>
      </c>
      <c r="B140" s="22" t="s">
        <v>158</v>
      </c>
      <c r="C140" s="17" t="s">
        <v>565</v>
      </c>
      <c r="D140" s="18" t="s">
        <v>781</v>
      </c>
      <c r="E140" s="274" t="s">
        <v>18</v>
      </c>
      <c r="F140" s="270">
        <v>2021</v>
      </c>
      <c r="G140" s="382">
        <v>40</v>
      </c>
      <c r="H140" s="185"/>
      <c r="I140" s="23"/>
      <c r="J140" s="23">
        <v>0</v>
      </c>
      <c r="K140" s="23">
        <v>0</v>
      </c>
      <c r="L140" s="44">
        <f>K140*5</f>
        <v>0</v>
      </c>
      <c r="M140" s="19">
        <f t="shared" si="47"/>
        <v>40</v>
      </c>
      <c r="N140" s="101">
        <v>100</v>
      </c>
      <c r="O140" s="19">
        <f t="shared" si="48"/>
        <v>40</v>
      </c>
      <c r="P140" s="20">
        <v>1</v>
      </c>
      <c r="Q140" s="23">
        <f t="shared" si="49"/>
        <v>40</v>
      </c>
      <c r="R140" s="567" t="s">
        <v>18</v>
      </c>
      <c r="S140" s="34">
        <f t="shared" si="50"/>
        <v>40</v>
      </c>
    </row>
    <row r="141" spans="1:19" ht="39" x14ac:dyDescent="0.25">
      <c r="A141" s="38">
        <v>118</v>
      </c>
      <c r="B141" s="22" t="s">
        <v>159</v>
      </c>
      <c r="C141" s="17" t="s">
        <v>566</v>
      </c>
      <c r="D141" s="18" t="s">
        <v>290</v>
      </c>
      <c r="E141" s="275" t="s">
        <v>35</v>
      </c>
      <c r="F141" s="270">
        <v>2021</v>
      </c>
      <c r="G141" s="382">
        <v>50</v>
      </c>
      <c r="H141" s="185"/>
      <c r="I141" s="23"/>
      <c r="J141" s="23">
        <v>0</v>
      </c>
      <c r="K141" s="23">
        <v>0</v>
      </c>
      <c r="L141" s="44">
        <f>K141*5</f>
        <v>0</v>
      </c>
      <c r="M141" s="19">
        <f t="shared" si="47"/>
        <v>50</v>
      </c>
      <c r="N141" s="101">
        <v>100</v>
      </c>
      <c r="O141" s="19">
        <f t="shared" si="48"/>
        <v>50</v>
      </c>
      <c r="P141" s="20">
        <v>1</v>
      </c>
      <c r="Q141" s="23">
        <f t="shared" si="49"/>
        <v>50</v>
      </c>
      <c r="R141" s="567" t="s">
        <v>35</v>
      </c>
      <c r="S141" s="34">
        <f t="shared" si="50"/>
        <v>50</v>
      </c>
    </row>
    <row r="142" spans="1:19" ht="51.75" x14ac:dyDescent="0.25">
      <c r="A142" s="38">
        <v>119</v>
      </c>
      <c r="B142" s="22" t="s">
        <v>161</v>
      </c>
      <c r="C142" s="17" t="s">
        <v>568</v>
      </c>
      <c r="D142" s="18" t="s">
        <v>496</v>
      </c>
      <c r="E142" s="274" t="s">
        <v>121</v>
      </c>
      <c r="F142" s="270">
        <v>2021</v>
      </c>
      <c r="G142" s="382">
        <v>50</v>
      </c>
      <c r="H142" s="185">
        <v>5</v>
      </c>
      <c r="I142" s="23"/>
      <c r="J142" s="23">
        <v>0</v>
      </c>
      <c r="K142" s="23">
        <v>0</v>
      </c>
      <c r="L142" s="44">
        <f>K142*5</f>
        <v>0</v>
      </c>
      <c r="M142" s="19">
        <f t="shared" si="47"/>
        <v>55</v>
      </c>
      <c r="N142" s="101">
        <v>100</v>
      </c>
      <c r="O142" s="19">
        <f t="shared" si="48"/>
        <v>55</v>
      </c>
      <c r="P142" s="20">
        <v>1</v>
      </c>
      <c r="Q142" s="23">
        <f t="shared" si="49"/>
        <v>55</v>
      </c>
      <c r="R142" s="567" t="s">
        <v>121</v>
      </c>
      <c r="S142" s="34">
        <f t="shared" si="50"/>
        <v>55</v>
      </c>
    </row>
    <row r="143" spans="1:19" ht="140.44999999999999" customHeight="1" x14ac:dyDescent="0.25">
      <c r="A143" s="38">
        <v>120</v>
      </c>
      <c r="B143" s="460" t="s">
        <v>162</v>
      </c>
      <c r="C143" s="17" t="s">
        <v>569</v>
      </c>
      <c r="D143" s="18" t="s">
        <v>141</v>
      </c>
      <c r="E143" s="274" t="s">
        <v>16</v>
      </c>
      <c r="F143" s="270">
        <v>2021</v>
      </c>
      <c r="G143" s="382">
        <v>60</v>
      </c>
      <c r="H143" s="185">
        <v>5</v>
      </c>
      <c r="I143" s="23">
        <v>10</v>
      </c>
      <c r="J143" s="23">
        <v>12</v>
      </c>
      <c r="K143" s="23">
        <v>13</v>
      </c>
      <c r="L143" s="44">
        <f>IF(K143*5&lt;=30,PRODUCT(K143*5),30)</f>
        <v>30</v>
      </c>
      <c r="M143" s="19">
        <f t="shared" si="47"/>
        <v>105</v>
      </c>
      <c r="N143" s="101">
        <v>50</v>
      </c>
      <c r="O143" s="19">
        <f t="shared" si="48"/>
        <v>52.5</v>
      </c>
      <c r="P143" s="20">
        <v>1</v>
      </c>
      <c r="Q143" s="23">
        <f t="shared" si="49"/>
        <v>52.5</v>
      </c>
      <c r="R143" s="567" t="s">
        <v>16</v>
      </c>
      <c r="S143" s="34">
        <f t="shared" si="50"/>
        <v>52.5</v>
      </c>
    </row>
    <row r="144" spans="1:19" ht="51.75" x14ac:dyDescent="0.25">
      <c r="A144" s="38">
        <v>121</v>
      </c>
      <c r="B144" s="22" t="s">
        <v>163</v>
      </c>
      <c r="C144" s="17" t="s">
        <v>570</v>
      </c>
      <c r="D144" s="18" t="s">
        <v>505</v>
      </c>
      <c r="E144" s="274" t="s">
        <v>35</v>
      </c>
      <c r="F144" s="270">
        <v>2021</v>
      </c>
      <c r="G144" s="382">
        <v>50</v>
      </c>
      <c r="H144" s="185">
        <v>5</v>
      </c>
      <c r="I144" s="23"/>
      <c r="J144" s="23">
        <v>0</v>
      </c>
      <c r="K144" s="23">
        <v>0</v>
      </c>
      <c r="L144" s="44">
        <f>K144*5</f>
        <v>0</v>
      </c>
      <c r="M144" s="19">
        <f t="shared" si="47"/>
        <v>55</v>
      </c>
      <c r="N144" s="101">
        <v>100</v>
      </c>
      <c r="O144" s="19">
        <f t="shared" si="48"/>
        <v>55</v>
      </c>
      <c r="P144" s="20">
        <v>1</v>
      </c>
      <c r="Q144" s="23">
        <f t="shared" si="49"/>
        <v>55</v>
      </c>
      <c r="R144" s="567" t="s">
        <v>35</v>
      </c>
      <c r="S144" s="34">
        <f t="shared" si="50"/>
        <v>55</v>
      </c>
    </row>
    <row r="145" spans="1:19" ht="51.75" x14ac:dyDescent="0.25">
      <c r="A145" s="38">
        <v>122</v>
      </c>
      <c r="B145" s="460" t="s">
        <v>164</v>
      </c>
      <c r="C145" s="17" t="s">
        <v>571</v>
      </c>
      <c r="D145" s="18" t="s">
        <v>496</v>
      </c>
      <c r="E145" s="274" t="s">
        <v>25</v>
      </c>
      <c r="F145" s="270">
        <v>2021</v>
      </c>
      <c r="G145" s="382">
        <v>50</v>
      </c>
      <c r="H145" s="185">
        <v>5</v>
      </c>
      <c r="I145" s="23"/>
      <c r="J145" s="23">
        <v>4</v>
      </c>
      <c r="K145" s="23">
        <v>4</v>
      </c>
      <c r="L145" s="44">
        <f>K145*5</f>
        <v>20</v>
      </c>
      <c r="M145" s="19">
        <f t="shared" si="47"/>
        <v>75</v>
      </c>
      <c r="N145" s="101">
        <v>100</v>
      </c>
      <c r="O145" s="19">
        <f t="shared" si="48"/>
        <v>75</v>
      </c>
      <c r="P145" s="20">
        <v>1</v>
      </c>
      <c r="Q145" s="23">
        <f t="shared" si="49"/>
        <v>75</v>
      </c>
      <c r="R145" s="567" t="s">
        <v>25</v>
      </c>
      <c r="S145" s="34">
        <f t="shared" si="50"/>
        <v>75</v>
      </c>
    </row>
    <row r="146" spans="1:19" ht="51.75" x14ac:dyDescent="0.25">
      <c r="A146" s="38">
        <v>123</v>
      </c>
      <c r="B146" s="22" t="s">
        <v>165</v>
      </c>
      <c r="C146" s="17" t="s">
        <v>572</v>
      </c>
      <c r="D146" s="18" t="s">
        <v>507</v>
      </c>
      <c r="E146" s="274" t="s">
        <v>166</v>
      </c>
      <c r="F146" s="270">
        <v>2021</v>
      </c>
      <c r="G146" s="382">
        <v>50</v>
      </c>
      <c r="H146" s="185">
        <v>5</v>
      </c>
      <c r="I146" s="23"/>
      <c r="J146" s="23">
        <v>1</v>
      </c>
      <c r="K146" s="23">
        <v>1</v>
      </c>
      <c r="L146" s="44">
        <f>K146*5</f>
        <v>5</v>
      </c>
      <c r="M146" s="19">
        <f t="shared" si="47"/>
        <v>60</v>
      </c>
      <c r="N146" s="101">
        <v>5</v>
      </c>
      <c r="O146" s="19">
        <f t="shared" si="48"/>
        <v>3</v>
      </c>
      <c r="P146" s="20">
        <v>1</v>
      </c>
      <c r="Q146" s="23">
        <f t="shared" si="49"/>
        <v>3</v>
      </c>
      <c r="R146" s="567" t="s">
        <v>166</v>
      </c>
      <c r="S146" s="34">
        <f t="shared" si="50"/>
        <v>3</v>
      </c>
    </row>
    <row r="147" spans="1:19" ht="39" x14ac:dyDescent="0.25">
      <c r="A147" s="38">
        <v>124</v>
      </c>
      <c r="B147" s="459" t="s">
        <v>167</v>
      </c>
      <c r="C147" s="17" t="s">
        <v>168</v>
      </c>
      <c r="D147" s="18" t="s">
        <v>89</v>
      </c>
      <c r="E147" s="274" t="s">
        <v>104</v>
      </c>
      <c r="F147" s="270">
        <v>2021</v>
      </c>
      <c r="G147" s="382">
        <v>50</v>
      </c>
      <c r="H147" s="185"/>
      <c r="I147" s="23"/>
      <c r="J147" s="23">
        <v>0</v>
      </c>
      <c r="K147" s="23">
        <v>0</v>
      </c>
      <c r="L147" s="44">
        <f>K147*5</f>
        <v>0</v>
      </c>
      <c r="M147" s="19">
        <f t="shared" si="47"/>
        <v>50</v>
      </c>
      <c r="N147" s="101">
        <v>100</v>
      </c>
      <c r="O147" s="19">
        <f t="shared" si="48"/>
        <v>50</v>
      </c>
      <c r="P147" s="20">
        <v>1</v>
      </c>
      <c r="Q147" s="23">
        <f t="shared" si="49"/>
        <v>50</v>
      </c>
      <c r="R147" s="567" t="s">
        <v>104</v>
      </c>
      <c r="S147" s="34">
        <f t="shared" si="50"/>
        <v>50</v>
      </c>
    </row>
    <row r="148" spans="1:19" ht="51.75" x14ac:dyDescent="0.25">
      <c r="A148" s="38">
        <v>125</v>
      </c>
      <c r="B148" s="459" t="s">
        <v>169</v>
      </c>
      <c r="C148" s="17" t="s">
        <v>170</v>
      </c>
      <c r="D148" s="18" t="s">
        <v>82</v>
      </c>
      <c r="E148" s="274" t="s">
        <v>171</v>
      </c>
      <c r="F148" s="270">
        <v>2021</v>
      </c>
      <c r="G148" s="382">
        <v>20</v>
      </c>
      <c r="H148" s="185">
        <v>5</v>
      </c>
      <c r="I148" s="23"/>
      <c r="J148" s="23">
        <v>0</v>
      </c>
      <c r="K148" s="23">
        <v>0</v>
      </c>
      <c r="L148" s="44">
        <f>K148*5</f>
        <v>0</v>
      </c>
      <c r="M148" s="19">
        <f t="shared" si="47"/>
        <v>25</v>
      </c>
      <c r="N148" s="101">
        <v>100</v>
      </c>
      <c r="O148" s="19">
        <f t="shared" si="48"/>
        <v>25</v>
      </c>
      <c r="P148" s="20">
        <v>2</v>
      </c>
      <c r="Q148" s="23">
        <f t="shared" si="49"/>
        <v>12.5</v>
      </c>
      <c r="R148" s="567" t="s">
        <v>51</v>
      </c>
      <c r="S148" s="34">
        <f>Q148*1</f>
        <v>12.5</v>
      </c>
    </row>
    <row r="149" spans="1:19" ht="51.75" x14ac:dyDescent="0.25">
      <c r="A149" s="38" t="s">
        <v>1189</v>
      </c>
      <c r="B149" s="259" t="s">
        <v>169</v>
      </c>
      <c r="C149" s="277" t="s">
        <v>170</v>
      </c>
      <c r="D149" s="278" t="s">
        <v>82</v>
      </c>
      <c r="E149" s="278" t="s">
        <v>36</v>
      </c>
      <c r="F149" s="279">
        <v>2021</v>
      </c>
      <c r="G149" s="24"/>
      <c r="H149" s="292"/>
      <c r="I149" s="294"/>
      <c r="J149" s="294"/>
      <c r="K149" s="294"/>
      <c r="L149" s="294"/>
      <c r="M149" s="296"/>
      <c r="N149" s="297"/>
      <c r="O149" s="296"/>
      <c r="P149" s="298"/>
      <c r="Q149" s="294"/>
      <c r="R149" s="568" t="s">
        <v>36</v>
      </c>
      <c r="S149" s="49">
        <f>Q148*1</f>
        <v>12.5</v>
      </c>
    </row>
    <row r="150" spans="1:19" ht="41.25" customHeight="1" x14ac:dyDescent="0.25">
      <c r="A150" s="45">
        <v>126</v>
      </c>
      <c r="B150" s="22" t="s">
        <v>172</v>
      </c>
      <c r="C150" s="39" t="s">
        <v>173</v>
      </c>
      <c r="D150" s="40" t="s">
        <v>112</v>
      </c>
      <c r="E150" s="275" t="s">
        <v>18</v>
      </c>
      <c r="F150" s="271">
        <v>2021</v>
      </c>
      <c r="G150" s="382">
        <v>40</v>
      </c>
      <c r="H150" s="315"/>
      <c r="I150" s="44"/>
      <c r="J150" s="44">
        <v>0</v>
      </c>
      <c r="K150" s="44">
        <v>0</v>
      </c>
      <c r="L150" s="44">
        <f>K150*5</f>
        <v>0</v>
      </c>
      <c r="M150" s="19">
        <f>G150+H150+I150+L150</f>
        <v>40</v>
      </c>
      <c r="N150" s="101">
        <v>100</v>
      </c>
      <c r="O150" s="19">
        <f>N150*M150/100</f>
        <v>40</v>
      </c>
      <c r="P150" s="41">
        <v>1</v>
      </c>
      <c r="Q150" s="23">
        <f>O150/P150</f>
        <v>40</v>
      </c>
      <c r="R150" s="567" t="s">
        <v>18</v>
      </c>
      <c r="S150" s="34">
        <f>Q150</f>
        <v>40</v>
      </c>
    </row>
    <row r="151" spans="1:19" ht="39" x14ac:dyDescent="0.25">
      <c r="A151" s="45">
        <v>127</v>
      </c>
      <c r="B151" s="22" t="s">
        <v>174</v>
      </c>
      <c r="C151" s="39" t="s">
        <v>175</v>
      </c>
      <c r="D151" s="40" t="s">
        <v>82</v>
      </c>
      <c r="E151" s="275" t="s">
        <v>36</v>
      </c>
      <c r="F151" s="271">
        <v>2021</v>
      </c>
      <c r="G151" s="382">
        <v>20</v>
      </c>
      <c r="H151" s="315"/>
      <c r="I151" s="44"/>
      <c r="J151" s="44">
        <v>0</v>
      </c>
      <c r="K151" s="44">
        <v>0</v>
      </c>
      <c r="L151" s="44">
        <f>K151*5</f>
        <v>0</v>
      </c>
      <c r="M151" s="19">
        <f>G151+H151+I151+L151</f>
        <v>20</v>
      </c>
      <c r="N151" s="102">
        <v>100</v>
      </c>
      <c r="O151" s="34">
        <f>N151*M151/100</f>
        <v>20</v>
      </c>
      <c r="P151" s="41">
        <v>1</v>
      </c>
      <c r="Q151" s="44">
        <f>O151/P151</f>
        <v>20</v>
      </c>
      <c r="R151" s="567" t="s">
        <v>36</v>
      </c>
      <c r="S151" s="34">
        <f>Q151</f>
        <v>20</v>
      </c>
    </row>
    <row r="152" spans="1:19" ht="40.5" customHeight="1" x14ac:dyDescent="0.25">
      <c r="A152" s="45">
        <v>128</v>
      </c>
      <c r="B152" s="22" t="s">
        <v>176</v>
      </c>
      <c r="C152" s="39" t="s">
        <v>177</v>
      </c>
      <c r="D152" s="40" t="s">
        <v>82</v>
      </c>
      <c r="E152" s="275" t="s">
        <v>104</v>
      </c>
      <c r="F152" s="271">
        <v>2021</v>
      </c>
      <c r="G152" s="382">
        <v>20</v>
      </c>
      <c r="H152" s="315"/>
      <c r="I152" s="44"/>
      <c r="J152" s="44">
        <v>0</v>
      </c>
      <c r="K152" s="44">
        <v>0</v>
      </c>
      <c r="L152" s="44">
        <f>K152*5</f>
        <v>0</v>
      </c>
      <c r="M152" s="19">
        <f>G152+H152+I152+L152</f>
        <v>20</v>
      </c>
      <c r="N152" s="102">
        <v>100</v>
      </c>
      <c r="O152" s="34">
        <f>N152*M152/100</f>
        <v>20</v>
      </c>
      <c r="P152" s="41">
        <v>1</v>
      </c>
      <c r="Q152" s="44">
        <f>O152/P152</f>
        <v>20</v>
      </c>
      <c r="R152" s="567" t="s">
        <v>104</v>
      </c>
      <c r="S152" s="34">
        <f>Q152</f>
        <v>20</v>
      </c>
    </row>
    <row r="153" spans="1:19" ht="43.9" customHeight="1" x14ac:dyDescent="0.25">
      <c r="A153" s="45">
        <v>129</v>
      </c>
      <c r="B153" s="22" t="s">
        <v>178</v>
      </c>
      <c r="C153" s="39" t="s">
        <v>179</v>
      </c>
      <c r="D153" s="40" t="s">
        <v>82</v>
      </c>
      <c r="E153" s="275" t="s">
        <v>44</v>
      </c>
      <c r="F153" s="271">
        <v>2021</v>
      </c>
      <c r="G153" s="382">
        <v>20</v>
      </c>
      <c r="H153" s="315">
        <v>5</v>
      </c>
      <c r="I153" s="44"/>
      <c r="J153" s="44">
        <v>1</v>
      </c>
      <c r="K153" s="44">
        <v>1</v>
      </c>
      <c r="L153" s="44">
        <f>K153*5</f>
        <v>5</v>
      </c>
      <c r="M153" s="19">
        <f>G153+H153+I153+L153</f>
        <v>30</v>
      </c>
      <c r="N153" s="102">
        <v>100</v>
      </c>
      <c r="O153" s="34">
        <f>N153*M153/100</f>
        <v>30</v>
      </c>
      <c r="P153" s="41">
        <v>1</v>
      </c>
      <c r="Q153" s="44">
        <f>O153/P153</f>
        <v>30</v>
      </c>
      <c r="R153" s="567" t="s">
        <v>44</v>
      </c>
      <c r="S153" s="34">
        <f>Q153</f>
        <v>30</v>
      </c>
    </row>
    <row r="154" spans="1:19" ht="40.5" customHeight="1" x14ac:dyDescent="0.25">
      <c r="A154" s="45">
        <v>130</v>
      </c>
      <c r="B154" s="22" t="s">
        <v>180</v>
      </c>
      <c r="C154" s="39" t="s">
        <v>181</v>
      </c>
      <c r="D154" s="40" t="s">
        <v>82</v>
      </c>
      <c r="E154" s="275" t="s">
        <v>182</v>
      </c>
      <c r="F154" s="271">
        <v>2021</v>
      </c>
      <c r="G154" s="382">
        <v>20</v>
      </c>
      <c r="H154" s="315"/>
      <c r="I154" s="44"/>
      <c r="J154" s="44">
        <v>7</v>
      </c>
      <c r="K154" s="44">
        <v>7</v>
      </c>
      <c r="L154" s="44">
        <f>IF(K154*5&lt;=30,PRODUCT(K154*5),30)</f>
        <v>30</v>
      </c>
      <c r="M154" s="19">
        <f>G154+H154+I154+L154</f>
        <v>50</v>
      </c>
      <c r="N154" s="102">
        <v>55</v>
      </c>
      <c r="O154" s="34">
        <f>N154*M154/100</f>
        <v>27.5</v>
      </c>
      <c r="P154" s="41">
        <v>2</v>
      </c>
      <c r="Q154" s="44">
        <f>O154/P154</f>
        <v>13.75</v>
      </c>
      <c r="R154" s="567" t="s">
        <v>35</v>
      </c>
      <c r="S154" s="34">
        <f>Q154*1</f>
        <v>13.75</v>
      </c>
    </row>
    <row r="155" spans="1:19" ht="42" customHeight="1" x14ac:dyDescent="0.25">
      <c r="A155" s="45" t="s">
        <v>1189</v>
      </c>
      <c r="B155" s="25" t="s">
        <v>180</v>
      </c>
      <c r="C155" s="26" t="s">
        <v>181</v>
      </c>
      <c r="D155" s="27" t="s">
        <v>82</v>
      </c>
      <c r="E155" s="27" t="s">
        <v>120</v>
      </c>
      <c r="F155" s="272">
        <v>2021</v>
      </c>
      <c r="G155" s="28"/>
      <c r="H155" s="28"/>
      <c r="I155" s="29"/>
      <c r="J155" s="29"/>
      <c r="K155" s="29"/>
      <c r="L155" s="29"/>
      <c r="M155" s="30"/>
      <c r="N155" s="31"/>
      <c r="O155" s="30"/>
      <c r="P155" s="32"/>
      <c r="Q155" s="29"/>
      <c r="R155" s="568" t="s">
        <v>120</v>
      </c>
      <c r="S155" s="34">
        <f>Q154*1</f>
        <v>13.75</v>
      </c>
    </row>
    <row r="156" spans="1:19" ht="64.5" x14ac:dyDescent="0.25">
      <c r="A156" s="45">
        <v>131</v>
      </c>
      <c r="B156" s="22" t="s">
        <v>640</v>
      </c>
      <c r="C156" s="39" t="s">
        <v>183</v>
      </c>
      <c r="D156" s="40" t="s">
        <v>82</v>
      </c>
      <c r="E156" s="275" t="s">
        <v>20</v>
      </c>
      <c r="F156" s="271">
        <v>2021</v>
      </c>
      <c r="G156" s="382">
        <v>20</v>
      </c>
      <c r="H156" s="315">
        <v>5</v>
      </c>
      <c r="I156" s="44"/>
      <c r="J156" s="44">
        <v>0</v>
      </c>
      <c r="K156" s="44">
        <v>0</v>
      </c>
      <c r="L156" s="44">
        <f t="shared" ref="L156:L166" si="51">K156*5</f>
        <v>0</v>
      </c>
      <c r="M156" s="19">
        <f t="shared" ref="M156:M166" si="52">G156+H156+I156+L156</f>
        <v>25</v>
      </c>
      <c r="N156" s="102">
        <v>100</v>
      </c>
      <c r="O156" s="34">
        <f t="shared" ref="O156:O166" si="53">N156*M156/100</f>
        <v>25</v>
      </c>
      <c r="P156" s="41">
        <v>1</v>
      </c>
      <c r="Q156" s="44">
        <f t="shared" ref="Q156:Q166" si="54">O156/P156</f>
        <v>25</v>
      </c>
      <c r="R156" s="567" t="s">
        <v>20</v>
      </c>
      <c r="S156" s="34">
        <f t="shared" ref="S156:S165" si="55">Q156</f>
        <v>25</v>
      </c>
    </row>
    <row r="157" spans="1:19" ht="39" x14ac:dyDescent="0.25">
      <c r="A157" s="45">
        <v>132</v>
      </c>
      <c r="B157" s="22" t="s">
        <v>598</v>
      </c>
      <c r="C157" s="39" t="s">
        <v>291</v>
      </c>
      <c r="D157" s="40" t="s">
        <v>82</v>
      </c>
      <c r="E157" s="275" t="s">
        <v>18</v>
      </c>
      <c r="F157" s="271">
        <v>2021</v>
      </c>
      <c r="G157" s="382">
        <v>20</v>
      </c>
      <c r="H157" s="315"/>
      <c r="I157" s="44"/>
      <c r="J157" s="44">
        <v>0</v>
      </c>
      <c r="K157" s="44">
        <v>0</v>
      </c>
      <c r="L157" s="44">
        <f t="shared" si="51"/>
        <v>0</v>
      </c>
      <c r="M157" s="19">
        <f t="shared" si="52"/>
        <v>20</v>
      </c>
      <c r="N157" s="102">
        <v>100</v>
      </c>
      <c r="O157" s="34">
        <f t="shared" si="53"/>
        <v>20</v>
      </c>
      <c r="P157" s="41">
        <v>1</v>
      </c>
      <c r="Q157" s="44">
        <f t="shared" si="54"/>
        <v>20</v>
      </c>
      <c r="R157" s="567" t="s">
        <v>18</v>
      </c>
      <c r="S157" s="34">
        <f t="shared" si="55"/>
        <v>20</v>
      </c>
    </row>
    <row r="158" spans="1:19" ht="57.75" customHeight="1" x14ac:dyDescent="0.25">
      <c r="A158" s="45">
        <v>133</v>
      </c>
      <c r="B158" s="22" t="s">
        <v>740</v>
      </c>
      <c r="C158" s="39" t="s">
        <v>599</v>
      </c>
      <c r="D158" s="40" t="s">
        <v>602</v>
      </c>
      <c r="E158" s="275" t="s">
        <v>16</v>
      </c>
      <c r="F158" s="271">
        <v>2021</v>
      </c>
      <c r="G158" s="382">
        <v>50</v>
      </c>
      <c r="H158" s="315">
        <v>5</v>
      </c>
      <c r="I158" s="44"/>
      <c r="J158" s="44">
        <v>2</v>
      </c>
      <c r="K158" s="44">
        <v>2</v>
      </c>
      <c r="L158" s="44">
        <f t="shared" si="51"/>
        <v>10</v>
      </c>
      <c r="M158" s="19">
        <f t="shared" si="52"/>
        <v>65</v>
      </c>
      <c r="N158" s="102">
        <v>50</v>
      </c>
      <c r="O158" s="34">
        <f t="shared" si="53"/>
        <v>32.5</v>
      </c>
      <c r="P158" s="41">
        <v>1</v>
      </c>
      <c r="Q158" s="44">
        <f t="shared" si="54"/>
        <v>32.5</v>
      </c>
      <c r="R158" s="567" t="s">
        <v>16</v>
      </c>
      <c r="S158" s="34">
        <f t="shared" si="55"/>
        <v>32.5</v>
      </c>
    </row>
    <row r="159" spans="1:19" ht="42.75" x14ac:dyDescent="0.3">
      <c r="A159" s="45">
        <v>134</v>
      </c>
      <c r="B159" s="22" t="s">
        <v>600</v>
      </c>
      <c r="C159" s="39" t="s">
        <v>641</v>
      </c>
      <c r="D159" s="43" t="s">
        <v>854</v>
      </c>
      <c r="E159" s="275" t="s">
        <v>104</v>
      </c>
      <c r="F159" s="271">
        <v>2021</v>
      </c>
      <c r="G159" s="382">
        <v>50</v>
      </c>
      <c r="H159" s="315"/>
      <c r="I159" s="44"/>
      <c r="J159" s="44">
        <v>0</v>
      </c>
      <c r="K159" s="44">
        <v>0</v>
      </c>
      <c r="L159" s="44">
        <f t="shared" si="51"/>
        <v>0</v>
      </c>
      <c r="M159" s="19">
        <f t="shared" si="52"/>
        <v>50</v>
      </c>
      <c r="N159" s="102">
        <v>100</v>
      </c>
      <c r="O159" s="34">
        <f t="shared" si="53"/>
        <v>50</v>
      </c>
      <c r="P159" s="41">
        <v>1</v>
      </c>
      <c r="Q159" s="44">
        <f t="shared" si="54"/>
        <v>50</v>
      </c>
      <c r="R159" s="567" t="s">
        <v>104</v>
      </c>
      <c r="S159" s="34">
        <f t="shared" si="55"/>
        <v>50</v>
      </c>
    </row>
    <row r="160" spans="1:19" ht="55.5" x14ac:dyDescent="0.3">
      <c r="A160" s="45">
        <v>135</v>
      </c>
      <c r="B160" s="22" t="s">
        <v>603</v>
      </c>
      <c r="C160" s="39" t="s">
        <v>601</v>
      </c>
      <c r="D160" s="40" t="s">
        <v>602</v>
      </c>
      <c r="E160" s="275" t="s">
        <v>16</v>
      </c>
      <c r="F160" s="271">
        <v>2021</v>
      </c>
      <c r="G160" s="382">
        <v>50</v>
      </c>
      <c r="H160" s="315">
        <v>5</v>
      </c>
      <c r="I160" s="44"/>
      <c r="J160" s="44">
        <v>1</v>
      </c>
      <c r="K160" s="44">
        <v>2</v>
      </c>
      <c r="L160" s="44">
        <f t="shared" si="51"/>
        <v>10</v>
      </c>
      <c r="M160" s="19">
        <f t="shared" si="52"/>
        <v>65</v>
      </c>
      <c r="N160" s="102">
        <v>50</v>
      </c>
      <c r="O160" s="34">
        <f t="shared" si="53"/>
        <v>32.5</v>
      </c>
      <c r="P160" s="41">
        <v>1</v>
      </c>
      <c r="Q160" s="44">
        <f t="shared" si="54"/>
        <v>32.5</v>
      </c>
      <c r="R160" s="567" t="s">
        <v>16</v>
      </c>
      <c r="S160" s="34">
        <f t="shared" si="55"/>
        <v>32.5</v>
      </c>
    </row>
    <row r="161" spans="1:19" ht="41.25" customHeight="1" x14ac:dyDescent="0.3">
      <c r="A161" s="45">
        <v>136</v>
      </c>
      <c r="B161" s="22" t="s">
        <v>604</v>
      </c>
      <c r="C161" s="39" t="s">
        <v>605</v>
      </c>
      <c r="D161" s="40" t="s">
        <v>89</v>
      </c>
      <c r="E161" s="275" t="s">
        <v>104</v>
      </c>
      <c r="F161" s="271">
        <v>2021</v>
      </c>
      <c r="G161" s="382">
        <v>50</v>
      </c>
      <c r="H161" s="315">
        <v>5</v>
      </c>
      <c r="I161" s="44"/>
      <c r="J161" s="44">
        <v>0</v>
      </c>
      <c r="K161" s="44">
        <v>0</v>
      </c>
      <c r="L161" s="44">
        <f t="shared" si="51"/>
        <v>0</v>
      </c>
      <c r="M161" s="19">
        <f t="shared" si="52"/>
        <v>55</v>
      </c>
      <c r="N161" s="102">
        <v>100</v>
      </c>
      <c r="O161" s="34">
        <f t="shared" si="53"/>
        <v>55</v>
      </c>
      <c r="P161" s="41">
        <v>1</v>
      </c>
      <c r="Q161" s="44">
        <f t="shared" si="54"/>
        <v>55</v>
      </c>
      <c r="R161" s="567" t="s">
        <v>104</v>
      </c>
      <c r="S161" s="34">
        <f t="shared" si="55"/>
        <v>55</v>
      </c>
    </row>
    <row r="162" spans="1:19" ht="42.75" x14ac:dyDescent="0.3">
      <c r="A162" s="45">
        <v>137</v>
      </c>
      <c r="B162" s="22" t="s">
        <v>606</v>
      </c>
      <c r="C162" s="39" t="s">
        <v>607</v>
      </c>
      <c r="D162" s="40" t="s">
        <v>112</v>
      </c>
      <c r="E162" s="275" t="s">
        <v>104</v>
      </c>
      <c r="F162" s="271">
        <v>2021</v>
      </c>
      <c r="G162" s="382">
        <v>40</v>
      </c>
      <c r="H162" s="315"/>
      <c r="I162" s="44"/>
      <c r="J162" s="44">
        <v>0</v>
      </c>
      <c r="K162" s="44">
        <v>0</v>
      </c>
      <c r="L162" s="44">
        <f t="shared" si="51"/>
        <v>0</v>
      </c>
      <c r="M162" s="19">
        <f t="shared" si="52"/>
        <v>40</v>
      </c>
      <c r="N162" s="102">
        <v>100</v>
      </c>
      <c r="O162" s="34">
        <f t="shared" si="53"/>
        <v>40</v>
      </c>
      <c r="P162" s="41">
        <v>1</v>
      </c>
      <c r="Q162" s="44">
        <f t="shared" si="54"/>
        <v>40</v>
      </c>
      <c r="R162" s="567" t="s">
        <v>104</v>
      </c>
      <c r="S162" s="34">
        <f t="shared" si="55"/>
        <v>40</v>
      </c>
    </row>
    <row r="163" spans="1:19" ht="42.75" x14ac:dyDescent="0.3">
      <c r="A163" s="45">
        <v>138</v>
      </c>
      <c r="B163" s="22" t="s">
        <v>610</v>
      </c>
      <c r="C163" s="39" t="s">
        <v>608</v>
      </c>
      <c r="D163" s="40" t="s">
        <v>82</v>
      </c>
      <c r="E163" s="275" t="s">
        <v>36</v>
      </c>
      <c r="F163" s="271">
        <v>2021</v>
      </c>
      <c r="G163" s="382">
        <v>20</v>
      </c>
      <c r="H163" s="315"/>
      <c r="I163" s="44"/>
      <c r="J163" s="44">
        <v>1</v>
      </c>
      <c r="K163" s="44">
        <v>1</v>
      </c>
      <c r="L163" s="44">
        <f t="shared" si="51"/>
        <v>5</v>
      </c>
      <c r="M163" s="19">
        <f t="shared" si="52"/>
        <v>25</v>
      </c>
      <c r="N163" s="102">
        <v>100</v>
      </c>
      <c r="O163" s="34">
        <f t="shared" si="53"/>
        <v>25</v>
      </c>
      <c r="P163" s="41">
        <v>1</v>
      </c>
      <c r="Q163" s="44">
        <f t="shared" si="54"/>
        <v>25</v>
      </c>
      <c r="R163" s="567" t="s">
        <v>36</v>
      </c>
      <c r="S163" s="34">
        <f t="shared" si="55"/>
        <v>25</v>
      </c>
    </row>
    <row r="164" spans="1:19" ht="42.75" x14ac:dyDescent="0.3">
      <c r="A164" s="45">
        <v>139</v>
      </c>
      <c r="B164" s="22" t="s">
        <v>609</v>
      </c>
      <c r="C164" s="39" t="s">
        <v>611</v>
      </c>
      <c r="D164" s="40" t="s">
        <v>115</v>
      </c>
      <c r="E164" s="275" t="s">
        <v>121</v>
      </c>
      <c r="F164" s="271">
        <v>2021</v>
      </c>
      <c r="G164" s="382">
        <v>60</v>
      </c>
      <c r="H164" s="315">
        <v>5</v>
      </c>
      <c r="I164" s="44"/>
      <c r="J164" s="44">
        <v>0</v>
      </c>
      <c r="K164" s="44">
        <v>0</v>
      </c>
      <c r="L164" s="44">
        <f t="shared" si="51"/>
        <v>0</v>
      </c>
      <c r="M164" s="19">
        <f t="shared" si="52"/>
        <v>65</v>
      </c>
      <c r="N164" s="102">
        <v>100</v>
      </c>
      <c r="O164" s="34">
        <f t="shared" si="53"/>
        <v>65</v>
      </c>
      <c r="P164" s="41">
        <v>1</v>
      </c>
      <c r="Q164" s="44">
        <f t="shared" si="54"/>
        <v>65</v>
      </c>
      <c r="R164" s="567" t="s">
        <v>121</v>
      </c>
      <c r="S164" s="34">
        <f t="shared" si="55"/>
        <v>65</v>
      </c>
    </row>
    <row r="165" spans="1:19" ht="46.5" customHeight="1" x14ac:dyDescent="0.3">
      <c r="A165" s="45">
        <v>140</v>
      </c>
      <c r="B165" s="22" t="s">
        <v>612</v>
      </c>
      <c r="C165" s="39" t="s">
        <v>613</v>
      </c>
      <c r="D165" s="40" t="s">
        <v>82</v>
      </c>
      <c r="E165" s="275" t="s">
        <v>44</v>
      </c>
      <c r="F165" s="271">
        <v>2021</v>
      </c>
      <c r="G165" s="382">
        <v>20</v>
      </c>
      <c r="H165" s="315"/>
      <c r="I165" s="44"/>
      <c r="J165" s="44">
        <v>0</v>
      </c>
      <c r="K165" s="44">
        <v>0</v>
      </c>
      <c r="L165" s="44">
        <f t="shared" si="51"/>
        <v>0</v>
      </c>
      <c r="M165" s="19">
        <f t="shared" si="52"/>
        <v>20</v>
      </c>
      <c r="N165" s="102">
        <v>100</v>
      </c>
      <c r="O165" s="34">
        <f t="shared" si="53"/>
        <v>20</v>
      </c>
      <c r="P165" s="41">
        <v>1</v>
      </c>
      <c r="Q165" s="44">
        <f t="shared" si="54"/>
        <v>20</v>
      </c>
      <c r="R165" s="567" t="s">
        <v>44</v>
      </c>
      <c r="S165" s="34">
        <f t="shared" si="55"/>
        <v>20</v>
      </c>
    </row>
    <row r="166" spans="1:19" ht="42.75" x14ac:dyDescent="0.3">
      <c r="A166" s="45">
        <v>141</v>
      </c>
      <c r="B166" s="22" t="s">
        <v>617</v>
      </c>
      <c r="C166" s="39" t="s">
        <v>618</v>
      </c>
      <c r="D166" s="40" t="s">
        <v>82</v>
      </c>
      <c r="E166" s="275" t="s">
        <v>1124</v>
      </c>
      <c r="F166" s="271">
        <v>2021</v>
      </c>
      <c r="G166" s="382">
        <v>20</v>
      </c>
      <c r="H166" s="315"/>
      <c r="I166" s="44"/>
      <c r="J166" s="44">
        <v>0</v>
      </c>
      <c r="K166" s="44">
        <v>0</v>
      </c>
      <c r="L166" s="44">
        <f t="shared" si="51"/>
        <v>0</v>
      </c>
      <c r="M166" s="19">
        <f t="shared" si="52"/>
        <v>20</v>
      </c>
      <c r="N166" s="102">
        <v>100</v>
      </c>
      <c r="O166" s="34">
        <f t="shared" si="53"/>
        <v>20</v>
      </c>
      <c r="P166" s="41">
        <v>3</v>
      </c>
      <c r="Q166" s="47">
        <f t="shared" si="54"/>
        <v>6.666666666666667</v>
      </c>
      <c r="R166" s="567" t="s">
        <v>677</v>
      </c>
      <c r="S166" s="36">
        <f>Q166*2</f>
        <v>13.333333333333334</v>
      </c>
    </row>
    <row r="167" spans="1:19" ht="42.75" x14ac:dyDescent="0.3">
      <c r="A167" s="45" t="s">
        <v>1189</v>
      </c>
      <c r="B167" s="25" t="s">
        <v>617</v>
      </c>
      <c r="C167" s="26" t="s">
        <v>618</v>
      </c>
      <c r="D167" s="27" t="s">
        <v>82</v>
      </c>
      <c r="E167" s="27" t="s">
        <v>51</v>
      </c>
      <c r="F167" s="272">
        <v>2021</v>
      </c>
      <c r="G167" s="28"/>
      <c r="H167" s="28"/>
      <c r="I167" s="29"/>
      <c r="J167" s="29"/>
      <c r="K167" s="29"/>
      <c r="L167" s="29"/>
      <c r="M167" s="30"/>
      <c r="N167" s="31"/>
      <c r="O167" s="30"/>
      <c r="P167" s="32"/>
      <c r="Q167" s="321"/>
      <c r="R167" s="568" t="s">
        <v>51</v>
      </c>
      <c r="S167" s="36">
        <f>Q166*1</f>
        <v>6.666666666666667</v>
      </c>
    </row>
    <row r="168" spans="1:19" ht="57.75" x14ac:dyDescent="0.3">
      <c r="A168" s="45">
        <v>142</v>
      </c>
      <c r="B168" s="461" t="s">
        <v>620</v>
      </c>
      <c r="C168" s="39" t="s">
        <v>621</v>
      </c>
      <c r="D168" s="40" t="s">
        <v>112</v>
      </c>
      <c r="E168" s="275" t="s">
        <v>24</v>
      </c>
      <c r="F168" s="271">
        <v>2021</v>
      </c>
      <c r="G168" s="382">
        <v>40</v>
      </c>
      <c r="H168" s="315">
        <v>5</v>
      </c>
      <c r="I168" s="44"/>
      <c r="J168" s="44">
        <v>1</v>
      </c>
      <c r="K168" s="44">
        <v>1</v>
      </c>
      <c r="L168" s="44">
        <f>K168*5</f>
        <v>5</v>
      </c>
      <c r="M168" s="19">
        <f>G168+H168+I168+L168</f>
        <v>50</v>
      </c>
      <c r="N168" s="102">
        <v>100</v>
      </c>
      <c r="O168" s="34">
        <f t="shared" ref="O168:O194" si="56">N168*M168/100</f>
        <v>50</v>
      </c>
      <c r="P168" s="41">
        <v>1</v>
      </c>
      <c r="Q168" s="300">
        <f t="shared" ref="Q168:Q194" si="57">O168/P168</f>
        <v>50</v>
      </c>
      <c r="R168" s="567" t="s">
        <v>24</v>
      </c>
      <c r="S168" s="49">
        <f t="shared" ref="S168:S193" si="58">Q168</f>
        <v>50</v>
      </c>
    </row>
    <row r="169" spans="1:19" ht="39" x14ac:dyDescent="0.25">
      <c r="A169" s="85">
        <v>143</v>
      </c>
      <c r="B169" s="461" t="s">
        <v>902</v>
      </c>
      <c r="C169" s="548" t="s">
        <v>1012</v>
      </c>
      <c r="D169" s="541" t="s">
        <v>1005</v>
      </c>
      <c r="E169" s="275" t="s">
        <v>121</v>
      </c>
      <c r="F169" s="271">
        <v>2020</v>
      </c>
      <c r="G169" s="382">
        <v>0</v>
      </c>
      <c r="H169" s="315"/>
      <c r="I169" s="44"/>
      <c r="J169" s="44">
        <v>0</v>
      </c>
      <c r="K169" s="44">
        <v>0</v>
      </c>
      <c r="L169" s="315">
        <f>K169*5</f>
        <v>0</v>
      </c>
      <c r="M169" s="19">
        <v>0</v>
      </c>
      <c r="N169" s="85">
        <v>100</v>
      </c>
      <c r="O169" s="19">
        <f t="shared" si="56"/>
        <v>0</v>
      </c>
      <c r="P169" s="41">
        <v>1</v>
      </c>
      <c r="Q169" s="44">
        <f t="shared" si="57"/>
        <v>0</v>
      </c>
      <c r="R169" s="567" t="s">
        <v>121</v>
      </c>
      <c r="S169" s="49">
        <f t="shared" si="58"/>
        <v>0</v>
      </c>
    </row>
    <row r="170" spans="1:19" ht="55.9" customHeight="1" x14ac:dyDescent="0.3">
      <c r="A170" s="85">
        <v>144</v>
      </c>
      <c r="B170" s="22" t="s">
        <v>1147</v>
      </c>
      <c r="C170" s="39" t="s">
        <v>1011</v>
      </c>
      <c r="D170" s="40" t="s">
        <v>1132</v>
      </c>
      <c r="E170" s="275" t="s">
        <v>16</v>
      </c>
      <c r="F170" s="271">
        <v>2020</v>
      </c>
      <c r="G170" s="382">
        <v>0</v>
      </c>
      <c r="H170" s="315"/>
      <c r="I170" s="44"/>
      <c r="J170" s="44"/>
      <c r="K170" s="44"/>
      <c r="L170" s="44"/>
      <c r="M170" s="19">
        <v>0</v>
      </c>
      <c r="N170" s="102">
        <v>30</v>
      </c>
      <c r="O170" s="19">
        <f t="shared" si="56"/>
        <v>0</v>
      </c>
      <c r="P170" s="41">
        <v>1</v>
      </c>
      <c r="Q170" s="44">
        <f t="shared" si="57"/>
        <v>0</v>
      </c>
      <c r="R170" s="567" t="s">
        <v>16</v>
      </c>
      <c r="S170" s="49">
        <f t="shared" si="58"/>
        <v>0</v>
      </c>
    </row>
    <row r="171" spans="1:19" ht="43.9" customHeight="1" x14ac:dyDescent="0.25">
      <c r="A171" s="45">
        <v>145</v>
      </c>
      <c r="B171" s="22" t="s">
        <v>861</v>
      </c>
      <c r="C171" s="46" t="s">
        <v>1010</v>
      </c>
      <c r="D171" s="40" t="s">
        <v>1009</v>
      </c>
      <c r="E171" s="275" t="s">
        <v>25</v>
      </c>
      <c r="F171" s="271">
        <v>2020</v>
      </c>
      <c r="G171" s="382">
        <v>0</v>
      </c>
      <c r="H171" s="315"/>
      <c r="I171" s="44"/>
      <c r="J171" s="44">
        <v>0</v>
      </c>
      <c r="K171" s="44">
        <v>0</v>
      </c>
      <c r="L171" s="185">
        <f t="shared" ref="L171:L172" si="59">K171*5</f>
        <v>0</v>
      </c>
      <c r="M171" s="19">
        <v>0</v>
      </c>
      <c r="N171" s="102">
        <v>100</v>
      </c>
      <c r="O171" s="19">
        <f t="shared" si="56"/>
        <v>0</v>
      </c>
      <c r="P171" s="41">
        <v>1</v>
      </c>
      <c r="Q171" s="44">
        <f t="shared" si="57"/>
        <v>0</v>
      </c>
      <c r="R171" s="567" t="s">
        <v>25</v>
      </c>
      <c r="S171" s="49">
        <f t="shared" si="58"/>
        <v>0</v>
      </c>
    </row>
    <row r="172" spans="1:19" ht="45.75" customHeight="1" x14ac:dyDescent="0.25">
      <c r="A172" s="45">
        <v>146</v>
      </c>
      <c r="B172" s="22" t="s">
        <v>860</v>
      </c>
      <c r="C172" s="39" t="s">
        <v>1008</v>
      </c>
      <c r="D172" s="40" t="s">
        <v>1009</v>
      </c>
      <c r="E172" s="275" t="s">
        <v>104</v>
      </c>
      <c r="F172" s="271">
        <v>2020</v>
      </c>
      <c r="G172" s="382">
        <v>0</v>
      </c>
      <c r="H172" s="315"/>
      <c r="I172" s="44"/>
      <c r="J172" s="44">
        <v>0</v>
      </c>
      <c r="K172" s="44">
        <v>0</v>
      </c>
      <c r="L172" s="185">
        <f t="shared" si="59"/>
        <v>0</v>
      </c>
      <c r="M172" s="19">
        <v>0</v>
      </c>
      <c r="N172" s="102">
        <v>100</v>
      </c>
      <c r="O172" s="19">
        <f t="shared" si="56"/>
        <v>0</v>
      </c>
      <c r="P172" s="41">
        <v>1</v>
      </c>
      <c r="Q172" s="44">
        <f t="shared" si="57"/>
        <v>0</v>
      </c>
      <c r="R172" s="567" t="s">
        <v>104</v>
      </c>
      <c r="S172" s="49">
        <f t="shared" si="58"/>
        <v>0</v>
      </c>
    </row>
    <row r="173" spans="1:19" ht="52.15" customHeight="1" x14ac:dyDescent="0.25">
      <c r="A173" s="45" t="s">
        <v>1133</v>
      </c>
      <c r="B173" s="512" t="s">
        <v>1046</v>
      </c>
      <c r="C173" s="548" t="s">
        <v>1002</v>
      </c>
      <c r="D173" s="541" t="s">
        <v>1007</v>
      </c>
      <c r="E173" s="511" t="s">
        <v>1045</v>
      </c>
      <c r="F173" s="271">
        <v>2020</v>
      </c>
      <c r="G173" s="382">
        <v>0</v>
      </c>
      <c r="H173" s="315"/>
      <c r="I173" s="44"/>
      <c r="J173" s="44"/>
      <c r="K173" s="44"/>
      <c r="L173" s="44"/>
      <c r="M173" s="19"/>
      <c r="N173" s="102"/>
      <c r="O173" s="34"/>
      <c r="P173" s="41"/>
      <c r="Q173" s="300"/>
      <c r="R173" s="42"/>
      <c r="S173" s="49"/>
    </row>
    <row r="174" spans="1:19" ht="57.75" x14ac:dyDescent="0.3">
      <c r="A174" s="45" t="s">
        <v>1133</v>
      </c>
      <c r="B174" s="512" t="s">
        <v>859</v>
      </c>
      <c r="C174" s="548" t="s">
        <v>1006</v>
      </c>
      <c r="D174" s="541" t="s">
        <v>75</v>
      </c>
      <c r="E174" s="511" t="s">
        <v>1001</v>
      </c>
      <c r="F174" s="271">
        <v>2020</v>
      </c>
      <c r="G174" s="382">
        <v>0</v>
      </c>
      <c r="H174" s="315"/>
      <c r="I174" s="44"/>
      <c r="J174" s="44"/>
      <c r="K174" s="44"/>
      <c r="L174" s="44"/>
      <c r="M174" s="19"/>
      <c r="N174" s="102"/>
      <c r="O174" s="34"/>
      <c r="P174" s="41"/>
      <c r="Q174" s="300"/>
      <c r="R174" s="42"/>
      <c r="S174" s="49"/>
    </row>
    <row r="175" spans="1:19" ht="32.450000000000003" customHeight="1" x14ac:dyDescent="0.25">
      <c r="A175" s="45">
        <v>147</v>
      </c>
      <c r="B175" s="22" t="s">
        <v>61</v>
      </c>
      <c r="C175" s="39" t="s">
        <v>525</v>
      </c>
      <c r="D175" s="40" t="s">
        <v>58</v>
      </c>
      <c r="E175" s="275" t="s">
        <v>59</v>
      </c>
      <c r="F175" s="271">
        <v>2020</v>
      </c>
      <c r="G175" s="382">
        <v>20</v>
      </c>
      <c r="H175" s="315"/>
      <c r="I175" s="44"/>
      <c r="J175" s="44">
        <v>1</v>
      </c>
      <c r="K175" s="44">
        <v>1</v>
      </c>
      <c r="L175" s="44">
        <f t="shared" ref="L175:L181" si="60">K175*5</f>
        <v>5</v>
      </c>
      <c r="M175" s="19">
        <f t="shared" ref="M175:M194" si="61">G175+H175+I175+L175</f>
        <v>25</v>
      </c>
      <c r="N175" s="102">
        <v>100</v>
      </c>
      <c r="O175" s="34">
        <f t="shared" si="56"/>
        <v>25</v>
      </c>
      <c r="P175" s="41">
        <v>1</v>
      </c>
      <c r="Q175" s="44">
        <f t="shared" si="57"/>
        <v>25</v>
      </c>
      <c r="R175" s="567" t="s">
        <v>59</v>
      </c>
      <c r="S175" s="34">
        <f t="shared" si="58"/>
        <v>25</v>
      </c>
    </row>
    <row r="176" spans="1:19" ht="39" x14ac:dyDescent="0.25">
      <c r="A176" s="45">
        <v>148</v>
      </c>
      <c r="B176" s="22" t="s">
        <v>62</v>
      </c>
      <c r="C176" s="39" t="s">
        <v>526</v>
      </c>
      <c r="D176" s="40" t="s">
        <v>67</v>
      </c>
      <c r="E176" s="275" t="s">
        <v>25</v>
      </c>
      <c r="F176" s="271">
        <v>2020</v>
      </c>
      <c r="G176" s="382">
        <v>40</v>
      </c>
      <c r="H176" s="315">
        <v>5</v>
      </c>
      <c r="I176" s="44"/>
      <c r="J176" s="44">
        <v>1</v>
      </c>
      <c r="K176" s="44">
        <v>1</v>
      </c>
      <c r="L176" s="44">
        <f t="shared" si="60"/>
        <v>5</v>
      </c>
      <c r="M176" s="19">
        <f t="shared" si="61"/>
        <v>50</v>
      </c>
      <c r="N176" s="102">
        <v>100</v>
      </c>
      <c r="O176" s="34">
        <f t="shared" si="56"/>
        <v>50</v>
      </c>
      <c r="P176" s="41">
        <v>1</v>
      </c>
      <c r="Q176" s="44">
        <f t="shared" si="57"/>
        <v>50</v>
      </c>
      <c r="R176" s="567" t="s">
        <v>25</v>
      </c>
      <c r="S176" s="34">
        <f t="shared" si="58"/>
        <v>50</v>
      </c>
    </row>
    <row r="177" spans="1:19" ht="39" x14ac:dyDescent="0.25">
      <c r="A177" s="45">
        <v>149</v>
      </c>
      <c r="B177" s="22" t="s">
        <v>63</v>
      </c>
      <c r="C177" s="39" t="s">
        <v>527</v>
      </c>
      <c r="D177" s="40" t="s">
        <v>496</v>
      </c>
      <c r="E177" s="275" t="s">
        <v>44</v>
      </c>
      <c r="F177" s="271">
        <v>2020</v>
      </c>
      <c r="G177" s="382">
        <v>50</v>
      </c>
      <c r="H177" s="315">
        <v>5</v>
      </c>
      <c r="I177" s="44"/>
      <c r="J177" s="44">
        <v>1</v>
      </c>
      <c r="K177" s="44">
        <v>1</v>
      </c>
      <c r="L177" s="44">
        <f t="shared" si="60"/>
        <v>5</v>
      </c>
      <c r="M177" s="19">
        <f t="shared" si="61"/>
        <v>60</v>
      </c>
      <c r="N177" s="102">
        <v>100</v>
      </c>
      <c r="O177" s="34">
        <f t="shared" si="56"/>
        <v>60</v>
      </c>
      <c r="P177" s="41">
        <v>1</v>
      </c>
      <c r="Q177" s="44">
        <f t="shared" si="57"/>
        <v>60</v>
      </c>
      <c r="R177" s="567" t="s">
        <v>44</v>
      </c>
      <c r="S177" s="34">
        <f t="shared" si="58"/>
        <v>60</v>
      </c>
    </row>
    <row r="178" spans="1:19" ht="42.75" customHeight="1" x14ac:dyDescent="0.25">
      <c r="A178" s="45">
        <v>150</v>
      </c>
      <c r="B178" s="22" t="s">
        <v>64</v>
      </c>
      <c r="C178" s="39" t="s">
        <v>528</v>
      </c>
      <c r="D178" s="40" t="s">
        <v>43</v>
      </c>
      <c r="E178" s="275" t="s">
        <v>28</v>
      </c>
      <c r="F178" s="271">
        <v>2020</v>
      </c>
      <c r="G178" s="382">
        <v>60</v>
      </c>
      <c r="H178" s="315">
        <v>5</v>
      </c>
      <c r="I178" s="44">
        <v>10</v>
      </c>
      <c r="J178" s="44">
        <v>1</v>
      </c>
      <c r="K178" s="44">
        <v>1</v>
      </c>
      <c r="L178" s="44">
        <f t="shared" si="60"/>
        <v>5</v>
      </c>
      <c r="M178" s="19">
        <f t="shared" si="61"/>
        <v>80</v>
      </c>
      <c r="N178" s="102">
        <v>100</v>
      </c>
      <c r="O178" s="34">
        <f t="shared" si="56"/>
        <v>80</v>
      </c>
      <c r="P178" s="41">
        <v>1</v>
      </c>
      <c r="Q178" s="44">
        <f t="shared" si="57"/>
        <v>80</v>
      </c>
      <c r="R178" s="567" t="s">
        <v>28</v>
      </c>
      <c r="S178" s="34">
        <f t="shared" si="58"/>
        <v>80</v>
      </c>
    </row>
    <row r="179" spans="1:19" ht="51.75" x14ac:dyDescent="0.25">
      <c r="A179" s="45">
        <v>151</v>
      </c>
      <c r="B179" s="22" t="s">
        <v>65</v>
      </c>
      <c r="C179" s="39" t="s">
        <v>510</v>
      </c>
      <c r="D179" s="40" t="s">
        <v>497</v>
      </c>
      <c r="E179" s="275" t="s">
        <v>36</v>
      </c>
      <c r="F179" s="271">
        <v>2020</v>
      </c>
      <c r="G179" s="382">
        <v>60</v>
      </c>
      <c r="H179" s="315">
        <v>5</v>
      </c>
      <c r="I179" s="44"/>
      <c r="J179" s="44">
        <v>1</v>
      </c>
      <c r="K179" s="44">
        <v>3</v>
      </c>
      <c r="L179" s="44">
        <f t="shared" si="60"/>
        <v>15</v>
      </c>
      <c r="M179" s="19">
        <f t="shared" si="61"/>
        <v>80</v>
      </c>
      <c r="N179" s="102">
        <v>100</v>
      </c>
      <c r="O179" s="34">
        <f t="shared" si="56"/>
        <v>80</v>
      </c>
      <c r="P179" s="41">
        <v>1</v>
      </c>
      <c r="Q179" s="44">
        <f t="shared" si="57"/>
        <v>80</v>
      </c>
      <c r="R179" s="567" t="s">
        <v>36</v>
      </c>
      <c r="S179" s="34">
        <f t="shared" si="58"/>
        <v>80</v>
      </c>
    </row>
    <row r="180" spans="1:19" ht="39" x14ac:dyDescent="0.25">
      <c r="A180" s="45">
        <v>152</v>
      </c>
      <c r="B180" s="22" t="s">
        <v>66</v>
      </c>
      <c r="C180" s="39" t="s">
        <v>511</v>
      </c>
      <c r="D180" s="40" t="s">
        <v>286</v>
      </c>
      <c r="E180" s="275" t="s">
        <v>36</v>
      </c>
      <c r="F180" s="271">
        <v>2020</v>
      </c>
      <c r="G180" s="382">
        <v>50</v>
      </c>
      <c r="H180" s="315">
        <v>5</v>
      </c>
      <c r="I180" s="44"/>
      <c r="J180" s="44">
        <v>1</v>
      </c>
      <c r="K180" s="44">
        <v>2</v>
      </c>
      <c r="L180" s="44">
        <f t="shared" si="60"/>
        <v>10</v>
      </c>
      <c r="M180" s="19">
        <f t="shared" si="61"/>
        <v>65</v>
      </c>
      <c r="N180" s="102">
        <v>100</v>
      </c>
      <c r="O180" s="34">
        <f t="shared" si="56"/>
        <v>65</v>
      </c>
      <c r="P180" s="41">
        <v>1</v>
      </c>
      <c r="Q180" s="44">
        <f t="shared" si="57"/>
        <v>65</v>
      </c>
      <c r="R180" s="567" t="s">
        <v>36</v>
      </c>
      <c r="S180" s="34">
        <f t="shared" si="58"/>
        <v>65</v>
      </c>
    </row>
    <row r="181" spans="1:19" ht="51.75" x14ac:dyDescent="0.25">
      <c r="A181" s="45">
        <v>153</v>
      </c>
      <c r="B181" s="22" t="s">
        <v>758</v>
      </c>
      <c r="C181" s="39" t="s">
        <v>529</v>
      </c>
      <c r="D181" s="40" t="s">
        <v>67</v>
      </c>
      <c r="E181" s="275" t="s">
        <v>25</v>
      </c>
      <c r="F181" s="271">
        <v>2020</v>
      </c>
      <c r="G181" s="382">
        <v>40</v>
      </c>
      <c r="H181" s="315">
        <v>5</v>
      </c>
      <c r="I181" s="44">
        <v>0</v>
      </c>
      <c r="J181" s="44">
        <v>1</v>
      </c>
      <c r="K181" s="44">
        <v>1</v>
      </c>
      <c r="L181" s="44">
        <f t="shared" si="60"/>
        <v>5</v>
      </c>
      <c r="M181" s="19">
        <f t="shared" si="61"/>
        <v>50</v>
      </c>
      <c r="N181" s="102">
        <v>50</v>
      </c>
      <c r="O181" s="34">
        <f t="shared" si="56"/>
        <v>25</v>
      </c>
      <c r="P181" s="41">
        <v>1</v>
      </c>
      <c r="Q181" s="44">
        <f t="shared" si="57"/>
        <v>25</v>
      </c>
      <c r="R181" s="567" t="s">
        <v>25</v>
      </c>
      <c r="S181" s="34">
        <f t="shared" si="58"/>
        <v>25</v>
      </c>
    </row>
    <row r="182" spans="1:19" ht="39" x14ac:dyDescent="0.25">
      <c r="A182" s="45">
        <v>154</v>
      </c>
      <c r="B182" s="22" t="s">
        <v>68</v>
      </c>
      <c r="C182" s="39" t="s">
        <v>530</v>
      </c>
      <c r="D182" s="40" t="s">
        <v>141</v>
      </c>
      <c r="E182" s="275" t="s">
        <v>35</v>
      </c>
      <c r="F182" s="271">
        <v>2020</v>
      </c>
      <c r="G182" s="382">
        <v>60</v>
      </c>
      <c r="H182" s="315">
        <v>5</v>
      </c>
      <c r="I182" s="44"/>
      <c r="J182" s="44">
        <v>6</v>
      </c>
      <c r="K182" s="44">
        <v>8</v>
      </c>
      <c r="L182" s="44">
        <f>IF(K182*5&lt;=30,PRODUCT(K182*5),30)</f>
        <v>30</v>
      </c>
      <c r="M182" s="19">
        <f t="shared" si="61"/>
        <v>95</v>
      </c>
      <c r="N182" s="102">
        <v>100</v>
      </c>
      <c r="O182" s="34">
        <f t="shared" si="56"/>
        <v>95</v>
      </c>
      <c r="P182" s="41">
        <v>1</v>
      </c>
      <c r="Q182" s="44">
        <f t="shared" si="57"/>
        <v>95</v>
      </c>
      <c r="R182" s="567" t="s">
        <v>35</v>
      </c>
      <c r="S182" s="34">
        <f t="shared" si="58"/>
        <v>95</v>
      </c>
    </row>
    <row r="183" spans="1:19" ht="51.75" x14ac:dyDescent="0.25">
      <c r="A183" s="45">
        <v>155</v>
      </c>
      <c r="B183" s="22" t="s">
        <v>69</v>
      </c>
      <c r="C183" s="39" t="s">
        <v>512</v>
      </c>
      <c r="D183" s="40" t="s">
        <v>287</v>
      </c>
      <c r="E183" s="275" t="s">
        <v>36</v>
      </c>
      <c r="F183" s="271">
        <v>2020</v>
      </c>
      <c r="G183" s="382">
        <v>20</v>
      </c>
      <c r="H183" s="315">
        <v>5</v>
      </c>
      <c r="I183" s="44">
        <v>10</v>
      </c>
      <c r="J183" s="44">
        <v>11</v>
      </c>
      <c r="K183" s="44">
        <v>12</v>
      </c>
      <c r="L183" s="44">
        <f>IF(K183*5&lt;=30,PRODUCT(K183*5),30)</f>
        <v>30</v>
      </c>
      <c r="M183" s="19">
        <f t="shared" si="61"/>
        <v>65</v>
      </c>
      <c r="N183" s="102">
        <v>20</v>
      </c>
      <c r="O183" s="34">
        <f t="shared" si="56"/>
        <v>13</v>
      </c>
      <c r="P183" s="41">
        <v>1</v>
      </c>
      <c r="Q183" s="44">
        <f t="shared" si="57"/>
        <v>13</v>
      </c>
      <c r="R183" s="567" t="s">
        <v>36</v>
      </c>
      <c r="S183" s="34">
        <f t="shared" si="58"/>
        <v>13</v>
      </c>
    </row>
    <row r="184" spans="1:19" ht="53.25" customHeight="1" x14ac:dyDescent="0.25">
      <c r="A184" s="45">
        <v>156</v>
      </c>
      <c r="B184" s="22" t="s">
        <v>70</v>
      </c>
      <c r="C184" s="39" t="s">
        <v>531</v>
      </c>
      <c r="D184" s="40" t="s">
        <v>502</v>
      </c>
      <c r="E184" s="275" t="s">
        <v>59</v>
      </c>
      <c r="F184" s="271">
        <v>2020</v>
      </c>
      <c r="G184" s="382">
        <v>20</v>
      </c>
      <c r="H184" s="315"/>
      <c r="I184" s="44"/>
      <c r="J184" s="44">
        <v>0</v>
      </c>
      <c r="K184" s="44">
        <v>0</v>
      </c>
      <c r="L184" s="44">
        <f>K184*5</f>
        <v>0</v>
      </c>
      <c r="M184" s="19">
        <f t="shared" si="61"/>
        <v>20</v>
      </c>
      <c r="N184" s="102">
        <v>100</v>
      </c>
      <c r="O184" s="34">
        <f t="shared" si="56"/>
        <v>20</v>
      </c>
      <c r="P184" s="41">
        <v>1</v>
      </c>
      <c r="Q184" s="44">
        <f t="shared" si="57"/>
        <v>20</v>
      </c>
      <c r="R184" s="567" t="s">
        <v>59</v>
      </c>
      <c r="S184" s="34">
        <f t="shared" si="58"/>
        <v>20</v>
      </c>
    </row>
    <row r="185" spans="1:19" ht="51.75" x14ac:dyDescent="0.25">
      <c r="A185" s="45">
        <v>157</v>
      </c>
      <c r="B185" s="22" t="s">
        <v>71</v>
      </c>
      <c r="C185" s="39" t="s">
        <v>532</v>
      </c>
      <c r="D185" s="40" t="s">
        <v>288</v>
      </c>
      <c r="E185" s="275" t="s">
        <v>35</v>
      </c>
      <c r="F185" s="271">
        <v>2020</v>
      </c>
      <c r="G185" s="382">
        <v>20</v>
      </c>
      <c r="H185" s="315"/>
      <c r="I185" s="44"/>
      <c r="J185" s="44">
        <v>0</v>
      </c>
      <c r="K185" s="44">
        <v>0</v>
      </c>
      <c r="L185" s="44">
        <f>K185*5</f>
        <v>0</v>
      </c>
      <c r="M185" s="19">
        <f t="shared" si="61"/>
        <v>20</v>
      </c>
      <c r="N185" s="102">
        <v>25</v>
      </c>
      <c r="O185" s="34">
        <f t="shared" si="56"/>
        <v>5</v>
      </c>
      <c r="P185" s="41">
        <v>1</v>
      </c>
      <c r="Q185" s="44">
        <f t="shared" si="57"/>
        <v>5</v>
      </c>
      <c r="R185" s="567" t="s">
        <v>35</v>
      </c>
      <c r="S185" s="34">
        <f t="shared" si="58"/>
        <v>5</v>
      </c>
    </row>
    <row r="186" spans="1:19" ht="64.5" x14ac:dyDescent="0.25">
      <c r="A186" s="45">
        <v>158</v>
      </c>
      <c r="B186" s="22" t="s">
        <v>72</v>
      </c>
      <c r="C186" s="39" t="s">
        <v>533</v>
      </c>
      <c r="D186" s="40" t="s">
        <v>155</v>
      </c>
      <c r="E186" s="275" t="s">
        <v>16</v>
      </c>
      <c r="F186" s="271">
        <v>2020</v>
      </c>
      <c r="G186" s="382">
        <v>40</v>
      </c>
      <c r="H186" s="315">
        <v>5</v>
      </c>
      <c r="I186" s="44">
        <v>10</v>
      </c>
      <c r="J186" s="44">
        <v>7</v>
      </c>
      <c r="K186" s="44">
        <v>7</v>
      </c>
      <c r="L186" s="44">
        <f>IF(K186*5&lt;=30,PRODUCT(K186*5),30)</f>
        <v>30</v>
      </c>
      <c r="M186" s="19">
        <f t="shared" si="61"/>
        <v>85</v>
      </c>
      <c r="N186" s="102">
        <v>60</v>
      </c>
      <c r="O186" s="34">
        <f t="shared" si="56"/>
        <v>51</v>
      </c>
      <c r="P186" s="41">
        <v>1</v>
      </c>
      <c r="Q186" s="44">
        <f t="shared" si="57"/>
        <v>51</v>
      </c>
      <c r="R186" s="567" t="s">
        <v>16</v>
      </c>
      <c r="S186" s="34">
        <f t="shared" si="58"/>
        <v>51</v>
      </c>
    </row>
    <row r="187" spans="1:19" ht="51.75" customHeight="1" x14ac:dyDescent="0.25">
      <c r="A187" s="45">
        <v>159</v>
      </c>
      <c r="B187" s="22" t="s">
        <v>73</v>
      </c>
      <c r="C187" s="39" t="s">
        <v>534</v>
      </c>
      <c r="D187" s="40" t="s">
        <v>503</v>
      </c>
      <c r="E187" s="275" t="s">
        <v>44</v>
      </c>
      <c r="F187" s="271">
        <v>2020</v>
      </c>
      <c r="G187" s="382">
        <v>20</v>
      </c>
      <c r="H187" s="315">
        <v>5</v>
      </c>
      <c r="I187" s="44"/>
      <c r="J187" s="44">
        <v>2</v>
      </c>
      <c r="K187" s="44">
        <v>2</v>
      </c>
      <c r="L187" s="44">
        <f>K187*5</f>
        <v>10</v>
      </c>
      <c r="M187" s="19">
        <f t="shared" si="61"/>
        <v>35</v>
      </c>
      <c r="N187" s="102">
        <v>100</v>
      </c>
      <c r="O187" s="34">
        <f t="shared" si="56"/>
        <v>35</v>
      </c>
      <c r="P187" s="41">
        <v>1</v>
      </c>
      <c r="Q187" s="44">
        <f t="shared" si="57"/>
        <v>35</v>
      </c>
      <c r="R187" s="567" t="s">
        <v>44</v>
      </c>
      <c r="S187" s="34">
        <f t="shared" si="58"/>
        <v>35</v>
      </c>
    </row>
    <row r="188" spans="1:19" ht="39" x14ac:dyDescent="0.25">
      <c r="A188" s="45">
        <v>160</v>
      </c>
      <c r="B188" s="22" t="s">
        <v>74</v>
      </c>
      <c r="C188" s="39" t="s">
        <v>535</v>
      </c>
      <c r="D188" s="40" t="s">
        <v>58</v>
      </c>
      <c r="E188" s="275" t="s">
        <v>59</v>
      </c>
      <c r="F188" s="271">
        <v>2020</v>
      </c>
      <c r="G188" s="382">
        <v>20</v>
      </c>
      <c r="H188" s="315"/>
      <c r="I188" s="44"/>
      <c r="J188" s="44">
        <v>0</v>
      </c>
      <c r="K188" s="44">
        <v>0</v>
      </c>
      <c r="L188" s="44">
        <f>K188*5</f>
        <v>0</v>
      </c>
      <c r="M188" s="19">
        <f t="shared" si="61"/>
        <v>20</v>
      </c>
      <c r="N188" s="102">
        <v>100</v>
      </c>
      <c r="O188" s="34">
        <f t="shared" si="56"/>
        <v>20</v>
      </c>
      <c r="P188" s="41">
        <v>1</v>
      </c>
      <c r="Q188" s="44">
        <f t="shared" si="57"/>
        <v>20</v>
      </c>
      <c r="R188" s="567" t="s">
        <v>59</v>
      </c>
      <c r="S188" s="34">
        <f t="shared" si="58"/>
        <v>20</v>
      </c>
    </row>
    <row r="189" spans="1:19" ht="115.5" x14ac:dyDescent="0.25">
      <c r="A189" s="45">
        <v>161</v>
      </c>
      <c r="B189" s="22" t="s">
        <v>76</v>
      </c>
      <c r="C189" s="39" t="s">
        <v>537</v>
      </c>
      <c r="D189" s="43" t="s">
        <v>855</v>
      </c>
      <c r="E189" s="378" t="s">
        <v>16</v>
      </c>
      <c r="F189" s="271">
        <v>2020</v>
      </c>
      <c r="G189" s="382">
        <v>70</v>
      </c>
      <c r="H189" s="315">
        <v>5</v>
      </c>
      <c r="I189" s="44">
        <v>10</v>
      </c>
      <c r="J189" s="44">
        <v>32</v>
      </c>
      <c r="K189" s="44">
        <v>35</v>
      </c>
      <c r="L189" s="44">
        <f>IF(K189*5&lt;=30,PRODUCT(K189*5),30)</f>
        <v>30</v>
      </c>
      <c r="M189" s="19">
        <f>G189+H189+I189+L189</f>
        <v>115</v>
      </c>
      <c r="N189" s="102">
        <v>100</v>
      </c>
      <c r="O189" s="34">
        <f t="shared" si="56"/>
        <v>115</v>
      </c>
      <c r="P189" s="41">
        <v>1</v>
      </c>
      <c r="Q189" s="44">
        <f t="shared" si="57"/>
        <v>115</v>
      </c>
      <c r="R189" s="567" t="s">
        <v>16</v>
      </c>
      <c r="S189" s="34">
        <f t="shared" si="58"/>
        <v>115</v>
      </c>
    </row>
    <row r="190" spans="1:19" ht="43.5" customHeight="1" x14ac:dyDescent="0.25">
      <c r="A190" s="45">
        <v>162</v>
      </c>
      <c r="B190" s="22" t="s">
        <v>78</v>
      </c>
      <c r="C190" s="39" t="s">
        <v>536</v>
      </c>
      <c r="D190" s="40" t="s">
        <v>58</v>
      </c>
      <c r="E190" s="275" t="s">
        <v>25</v>
      </c>
      <c r="F190" s="271">
        <v>2020</v>
      </c>
      <c r="G190" s="382">
        <v>20</v>
      </c>
      <c r="H190" s="315"/>
      <c r="I190" s="44"/>
      <c r="J190" s="44">
        <v>0</v>
      </c>
      <c r="K190" s="44">
        <v>0</v>
      </c>
      <c r="L190" s="44">
        <f>K190*5</f>
        <v>0</v>
      </c>
      <c r="M190" s="19">
        <f t="shared" si="61"/>
        <v>20</v>
      </c>
      <c r="N190" s="102">
        <v>100</v>
      </c>
      <c r="O190" s="34">
        <f t="shared" si="56"/>
        <v>20</v>
      </c>
      <c r="P190" s="41">
        <v>1</v>
      </c>
      <c r="Q190" s="44">
        <f t="shared" si="57"/>
        <v>20</v>
      </c>
      <c r="R190" s="567" t="s">
        <v>25</v>
      </c>
      <c r="S190" s="34">
        <f t="shared" si="58"/>
        <v>20</v>
      </c>
    </row>
    <row r="191" spans="1:19" ht="39" x14ac:dyDescent="0.25">
      <c r="A191" s="45">
        <v>163</v>
      </c>
      <c r="B191" s="22" t="s">
        <v>79</v>
      </c>
      <c r="C191" s="39" t="s">
        <v>538</v>
      </c>
      <c r="D191" s="40" t="s">
        <v>67</v>
      </c>
      <c r="E191" s="275" t="s">
        <v>25</v>
      </c>
      <c r="F191" s="271">
        <v>2020</v>
      </c>
      <c r="G191" s="382">
        <v>40</v>
      </c>
      <c r="H191" s="315"/>
      <c r="I191" s="44"/>
      <c r="J191" s="44">
        <v>1</v>
      </c>
      <c r="K191" s="44">
        <v>2</v>
      </c>
      <c r="L191" s="44">
        <f>K191*5</f>
        <v>10</v>
      </c>
      <c r="M191" s="19">
        <f t="shared" si="61"/>
        <v>50</v>
      </c>
      <c r="N191" s="102">
        <v>100</v>
      </c>
      <c r="O191" s="34">
        <f t="shared" si="56"/>
        <v>50</v>
      </c>
      <c r="P191" s="41">
        <v>1</v>
      </c>
      <c r="Q191" s="44">
        <f t="shared" si="57"/>
        <v>50</v>
      </c>
      <c r="R191" s="567" t="s">
        <v>25</v>
      </c>
      <c r="S191" s="34">
        <f t="shared" si="58"/>
        <v>50</v>
      </c>
    </row>
    <row r="192" spans="1:19" ht="51.75" x14ac:dyDescent="0.25">
      <c r="A192" s="45">
        <v>164</v>
      </c>
      <c r="B192" s="22" t="s">
        <v>122</v>
      </c>
      <c r="C192" s="39" t="s">
        <v>539</v>
      </c>
      <c r="D192" s="40" t="s">
        <v>498</v>
      </c>
      <c r="E192" s="275" t="s">
        <v>20</v>
      </c>
      <c r="F192" s="271">
        <v>2020</v>
      </c>
      <c r="G192" s="382">
        <v>60</v>
      </c>
      <c r="H192" s="315">
        <v>5</v>
      </c>
      <c r="I192" s="44"/>
      <c r="J192" s="44">
        <v>0</v>
      </c>
      <c r="K192" s="44">
        <v>0</v>
      </c>
      <c r="L192" s="44">
        <f>K192*5</f>
        <v>0</v>
      </c>
      <c r="M192" s="19">
        <f t="shared" si="61"/>
        <v>65</v>
      </c>
      <c r="N192" s="102">
        <v>100</v>
      </c>
      <c r="O192" s="34">
        <f t="shared" si="56"/>
        <v>65</v>
      </c>
      <c r="P192" s="41">
        <v>1</v>
      </c>
      <c r="Q192" s="44">
        <f t="shared" si="57"/>
        <v>65</v>
      </c>
      <c r="R192" s="567" t="s">
        <v>20</v>
      </c>
      <c r="S192" s="34">
        <f t="shared" si="58"/>
        <v>65</v>
      </c>
    </row>
    <row r="193" spans="1:19" ht="51.75" x14ac:dyDescent="0.25">
      <c r="A193" s="45">
        <v>165</v>
      </c>
      <c r="B193" s="22" t="s">
        <v>123</v>
      </c>
      <c r="C193" s="39" t="s">
        <v>540</v>
      </c>
      <c r="D193" s="40" t="s">
        <v>504</v>
      </c>
      <c r="E193" s="275" t="s">
        <v>59</v>
      </c>
      <c r="F193" s="271">
        <v>2020</v>
      </c>
      <c r="G193" s="382">
        <v>60</v>
      </c>
      <c r="H193" s="315">
        <v>5</v>
      </c>
      <c r="I193" s="44">
        <v>10</v>
      </c>
      <c r="J193" s="44">
        <v>1</v>
      </c>
      <c r="K193" s="44">
        <v>3</v>
      </c>
      <c r="L193" s="44">
        <f>K193*5</f>
        <v>15</v>
      </c>
      <c r="M193" s="19">
        <f t="shared" si="61"/>
        <v>90</v>
      </c>
      <c r="N193" s="102">
        <v>40</v>
      </c>
      <c r="O193" s="34">
        <f t="shared" si="56"/>
        <v>36</v>
      </c>
      <c r="P193" s="41">
        <v>1</v>
      </c>
      <c r="Q193" s="44">
        <f t="shared" si="57"/>
        <v>36</v>
      </c>
      <c r="R193" s="567" t="s">
        <v>59</v>
      </c>
      <c r="S193" s="34">
        <f t="shared" si="58"/>
        <v>36</v>
      </c>
    </row>
    <row r="194" spans="1:19" ht="51.75" x14ac:dyDescent="0.25">
      <c r="A194" s="45">
        <v>166</v>
      </c>
      <c r="B194" s="22" t="s">
        <v>124</v>
      </c>
      <c r="C194" s="39" t="s">
        <v>514</v>
      </c>
      <c r="D194" s="40" t="s">
        <v>40</v>
      </c>
      <c r="E194" s="275" t="s">
        <v>125</v>
      </c>
      <c r="F194" s="271">
        <v>2020</v>
      </c>
      <c r="G194" s="382">
        <v>50</v>
      </c>
      <c r="H194" s="315">
        <v>5</v>
      </c>
      <c r="I194" s="44"/>
      <c r="J194" s="44">
        <v>0</v>
      </c>
      <c r="K194" s="44">
        <v>2</v>
      </c>
      <c r="L194" s="44">
        <f>K194*5</f>
        <v>10</v>
      </c>
      <c r="M194" s="19">
        <f t="shared" si="61"/>
        <v>65</v>
      </c>
      <c r="N194" s="102">
        <v>90</v>
      </c>
      <c r="O194" s="34">
        <f t="shared" si="56"/>
        <v>58.5</v>
      </c>
      <c r="P194" s="41">
        <v>7</v>
      </c>
      <c r="Q194" s="47">
        <f t="shared" si="57"/>
        <v>8.3571428571428577</v>
      </c>
      <c r="R194" s="567" t="s">
        <v>28</v>
      </c>
      <c r="S194" s="36">
        <f>Q194*1</f>
        <v>8.3571428571428577</v>
      </c>
    </row>
    <row r="195" spans="1:19" ht="51.75" x14ac:dyDescent="0.25">
      <c r="A195" s="45" t="s">
        <v>1189</v>
      </c>
      <c r="B195" s="25" t="s">
        <v>124</v>
      </c>
      <c r="C195" s="26" t="s">
        <v>514</v>
      </c>
      <c r="D195" s="27" t="s">
        <v>40</v>
      </c>
      <c r="E195" s="27" t="s">
        <v>36</v>
      </c>
      <c r="F195" s="555">
        <v>2020</v>
      </c>
      <c r="G195" s="24"/>
      <c r="H195" s="28"/>
      <c r="I195" s="29"/>
      <c r="J195" s="29"/>
      <c r="K195" s="29"/>
      <c r="L195" s="29"/>
      <c r="M195" s="30"/>
      <c r="N195" s="31"/>
      <c r="O195" s="30"/>
      <c r="P195" s="32"/>
      <c r="Q195" s="29"/>
      <c r="R195" s="568" t="s">
        <v>36</v>
      </c>
      <c r="S195" s="36">
        <f>Q194*4</f>
        <v>33.428571428571431</v>
      </c>
    </row>
    <row r="196" spans="1:19" ht="51.75" x14ac:dyDescent="0.25">
      <c r="A196" s="45" t="s">
        <v>1189</v>
      </c>
      <c r="B196" s="25" t="s">
        <v>124</v>
      </c>
      <c r="C196" s="26" t="s">
        <v>514</v>
      </c>
      <c r="D196" s="27" t="s">
        <v>40</v>
      </c>
      <c r="E196" s="27" t="s">
        <v>1174</v>
      </c>
      <c r="F196" s="555">
        <v>2020</v>
      </c>
      <c r="G196" s="24"/>
      <c r="H196" s="28"/>
      <c r="I196" s="29"/>
      <c r="J196" s="29"/>
      <c r="K196" s="29"/>
      <c r="L196" s="29"/>
      <c r="M196" s="30"/>
      <c r="N196" s="31"/>
      <c r="O196" s="30"/>
      <c r="P196" s="32"/>
      <c r="Q196" s="29"/>
      <c r="R196" s="568" t="s">
        <v>37</v>
      </c>
      <c r="S196" s="36">
        <f>Q194*2</f>
        <v>16.714285714285715</v>
      </c>
    </row>
    <row r="197" spans="1:19" ht="51.75" x14ac:dyDescent="0.25">
      <c r="A197" s="45">
        <v>167</v>
      </c>
      <c r="B197" s="460" t="s">
        <v>126</v>
      </c>
      <c r="C197" s="548" t="s">
        <v>541</v>
      </c>
      <c r="D197" s="541" t="s">
        <v>496</v>
      </c>
      <c r="E197" s="275" t="s">
        <v>20</v>
      </c>
      <c r="F197" s="271">
        <v>2020</v>
      </c>
      <c r="G197" s="382">
        <v>50</v>
      </c>
      <c r="H197" s="315">
        <v>5</v>
      </c>
      <c r="I197" s="44"/>
      <c r="J197" s="44">
        <v>0</v>
      </c>
      <c r="K197" s="44">
        <v>0</v>
      </c>
      <c r="L197" s="44">
        <f>K197*5</f>
        <v>0</v>
      </c>
      <c r="M197" s="560">
        <f>G197+H197+I197+L197</f>
        <v>55</v>
      </c>
      <c r="N197" s="102">
        <v>100</v>
      </c>
      <c r="O197" s="561">
        <f>N197*M197/100</f>
        <v>55</v>
      </c>
      <c r="P197" s="41">
        <v>1</v>
      </c>
      <c r="Q197" s="44">
        <f>O197/P197</f>
        <v>55</v>
      </c>
      <c r="R197" s="567" t="s">
        <v>20</v>
      </c>
      <c r="S197" s="34">
        <f>Q197</f>
        <v>55</v>
      </c>
    </row>
    <row r="198" spans="1:19" ht="39" x14ac:dyDescent="0.25">
      <c r="A198" s="45">
        <v>168</v>
      </c>
      <c r="B198" s="22" t="s">
        <v>127</v>
      </c>
      <c r="C198" s="39" t="s">
        <v>542</v>
      </c>
      <c r="D198" s="40" t="s">
        <v>75</v>
      </c>
      <c r="E198" s="275" t="s">
        <v>51</v>
      </c>
      <c r="F198" s="271">
        <v>2020</v>
      </c>
      <c r="G198" s="382">
        <v>60</v>
      </c>
      <c r="H198" s="315">
        <v>5</v>
      </c>
      <c r="I198" s="44"/>
      <c r="J198" s="44">
        <v>0</v>
      </c>
      <c r="K198" s="44">
        <v>0</v>
      </c>
      <c r="L198" s="44">
        <f>K198*5</f>
        <v>0</v>
      </c>
      <c r="M198" s="19">
        <f>G198+H198+I198+L198</f>
        <v>65</v>
      </c>
      <c r="N198" s="102">
        <v>50</v>
      </c>
      <c r="O198" s="34">
        <f>N198*M198/100</f>
        <v>32.5</v>
      </c>
      <c r="P198" s="41">
        <v>1</v>
      </c>
      <c r="Q198" s="44">
        <f>O198/P198</f>
        <v>32.5</v>
      </c>
      <c r="R198" s="567" t="s">
        <v>51</v>
      </c>
      <c r="S198" s="34">
        <f>Q198</f>
        <v>32.5</v>
      </c>
    </row>
    <row r="199" spans="1:19" ht="51.75" x14ac:dyDescent="0.25">
      <c r="A199" s="45">
        <v>169</v>
      </c>
      <c r="B199" s="22" t="s">
        <v>128</v>
      </c>
      <c r="C199" s="39" t="s">
        <v>543</v>
      </c>
      <c r="D199" s="40" t="s">
        <v>40</v>
      </c>
      <c r="E199" s="275" t="s">
        <v>25</v>
      </c>
      <c r="F199" s="271">
        <v>2020</v>
      </c>
      <c r="G199" s="382">
        <v>50</v>
      </c>
      <c r="H199" s="315">
        <v>5</v>
      </c>
      <c r="I199" s="44"/>
      <c r="J199" s="44">
        <v>8</v>
      </c>
      <c r="K199" s="44">
        <v>8</v>
      </c>
      <c r="L199" s="44">
        <f>IF(K199*5&lt;=30,PRODUCT(K199*5),30)</f>
        <v>30</v>
      </c>
      <c r="M199" s="19">
        <f>G199+H199+I199+L199</f>
        <v>85</v>
      </c>
      <c r="N199" s="102">
        <v>100</v>
      </c>
      <c r="O199" s="34">
        <f>N199*M199/100</f>
        <v>85</v>
      </c>
      <c r="P199" s="41">
        <v>1</v>
      </c>
      <c r="Q199" s="44">
        <f>O199/P199</f>
        <v>85</v>
      </c>
      <c r="R199" s="567" t="s">
        <v>25</v>
      </c>
      <c r="S199" s="34">
        <f>Q199</f>
        <v>85</v>
      </c>
    </row>
    <row r="200" spans="1:19" ht="153.75" x14ac:dyDescent="0.25">
      <c r="A200" s="45">
        <v>170</v>
      </c>
      <c r="B200" s="459" t="s">
        <v>129</v>
      </c>
      <c r="C200" s="39" t="s">
        <v>544</v>
      </c>
      <c r="D200" s="40" t="s">
        <v>130</v>
      </c>
      <c r="E200" s="275" t="s">
        <v>107</v>
      </c>
      <c r="F200" s="271">
        <v>2020</v>
      </c>
      <c r="G200" s="382">
        <v>50</v>
      </c>
      <c r="H200" s="315">
        <v>5</v>
      </c>
      <c r="I200" s="44">
        <v>10</v>
      </c>
      <c r="J200" s="44">
        <v>10</v>
      </c>
      <c r="K200" s="44">
        <v>10</v>
      </c>
      <c r="L200" s="44">
        <f>IF(K200*5&lt;=30,PRODUCT(K200*5),30)</f>
        <v>30</v>
      </c>
      <c r="M200" s="19">
        <f>G200+H200+I200+L200</f>
        <v>95</v>
      </c>
      <c r="N200" s="102">
        <v>100</v>
      </c>
      <c r="O200" s="34">
        <f>N200*M200/100</f>
        <v>95</v>
      </c>
      <c r="P200" s="41">
        <v>2</v>
      </c>
      <c r="Q200" s="44">
        <f>O200/P200</f>
        <v>47.5</v>
      </c>
      <c r="R200" s="567" t="s">
        <v>44</v>
      </c>
      <c r="S200" s="34">
        <f>Q200*1</f>
        <v>47.5</v>
      </c>
    </row>
    <row r="201" spans="1:19" ht="153.75" x14ac:dyDescent="0.25">
      <c r="A201" s="45" t="s">
        <v>1189</v>
      </c>
      <c r="B201" s="280" t="s">
        <v>129</v>
      </c>
      <c r="C201" s="26" t="s">
        <v>544</v>
      </c>
      <c r="D201" s="27" t="s">
        <v>130</v>
      </c>
      <c r="E201" s="27" t="s">
        <v>35</v>
      </c>
      <c r="F201" s="566">
        <v>2020</v>
      </c>
      <c r="G201" s="32"/>
      <c r="H201" s="28"/>
      <c r="I201" s="29"/>
      <c r="J201" s="29"/>
      <c r="K201" s="29"/>
      <c r="L201" s="29"/>
      <c r="M201" s="30"/>
      <c r="N201" s="31"/>
      <c r="O201" s="30"/>
      <c r="P201" s="32"/>
      <c r="Q201" s="29"/>
      <c r="R201" s="568" t="s">
        <v>35</v>
      </c>
      <c r="S201" s="50">
        <f>Q200*1</f>
        <v>47.5</v>
      </c>
    </row>
    <row r="202" spans="1:19" ht="39" x14ac:dyDescent="0.25">
      <c r="A202" s="45">
        <v>171</v>
      </c>
      <c r="B202" s="461" t="s">
        <v>131</v>
      </c>
      <c r="C202" s="39" t="s">
        <v>545</v>
      </c>
      <c r="D202" s="40" t="s">
        <v>132</v>
      </c>
      <c r="E202" s="275" t="s">
        <v>44</v>
      </c>
      <c r="F202" s="271">
        <v>2020</v>
      </c>
      <c r="G202" s="382">
        <v>60</v>
      </c>
      <c r="H202" s="315">
        <v>5</v>
      </c>
      <c r="I202" s="44"/>
      <c r="J202" s="44">
        <v>1</v>
      </c>
      <c r="K202" s="44">
        <v>1</v>
      </c>
      <c r="L202" s="44">
        <f>K202*5</f>
        <v>5</v>
      </c>
      <c r="M202" s="19">
        <f t="shared" ref="M202:M219" si="62">G202+H202+I202+L202</f>
        <v>70</v>
      </c>
      <c r="N202" s="102">
        <v>100</v>
      </c>
      <c r="O202" s="34">
        <f t="shared" ref="O202:O225" si="63">N202*M202/100</f>
        <v>70</v>
      </c>
      <c r="P202" s="41">
        <v>1</v>
      </c>
      <c r="Q202" s="44">
        <f t="shared" ref="Q202:Q225" si="64">O202/P202</f>
        <v>70</v>
      </c>
      <c r="R202" s="567" t="s">
        <v>44</v>
      </c>
      <c r="S202" s="34">
        <f t="shared" ref="S202:S224" si="65">Q202</f>
        <v>70</v>
      </c>
    </row>
    <row r="203" spans="1:19" ht="51.75" x14ac:dyDescent="0.25">
      <c r="A203" s="45">
        <v>172</v>
      </c>
      <c r="B203" s="22" t="s">
        <v>138</v>
      </c>
      <c r="C203" s="39" t="s">
        <v>548</v>
      </c>
      <c r="D203" s="40" t="s">
        <v>498</v>
      </c>
      <c r="E203" s="275" t="s">
        <v>25</v>
      </c>
      <c r="F203" s="271">
        <v>2020</v>
      </c>
      <c r="G203" s="382">
        <v>60</v>
      </c>
      <c r="H203" s="315">
        <v>5</v>
      </c>
      <c r="I203" s="44"/>
      <c r="J203" s="44">
        <v>0</v>
      </c>
      <c r="K203" s="44">
        <v>2</v>
      </c>
      <c r="L203" s="44">
        <f>K203*5</f>
        <v>10</v>
      </c>
      <c r="M203" s="19">
        <f t="shared" si="62"/>
        <v>75</v>
      </c>
      <c r="N203" s="102">
        <v>34</v>
      </c>
      <c r="O203" s="34">
        <f t="shared" si="63"/>
        <v>25.5</v>
      </c>
      <c r="P203" s="41">
        <v>1</v>
      </c>
      <c r="Q203" s="44">
        <f t="shared" si="64"/>
        <v>25.5</v>
      </c>
      <c r="R203" s="567" t="s">
        <v>25</v>
      </c>
      <c r="S203" s="34">
        <f t="shared" si="65"/>
        <v>25.5</v>
      </c>
    </row>
    <row r="204" spans="1:19" ht="51.75" x14ac:dyDescent="0.25">
      <c r="A204" s="45">
        <v>173</v>
      </c>
      <c r="B204" s="460" t="s">
        <v>139</v>
      </c>
      <c r="C204" s="39" t="s">
        <v>549</v>
      </c>
      <c r="D204" s="40" t="s">
        <v>506</v>
      </c>
      <c r="E204" s="275" t="s">
        <v>13</v>
      </c>
      <c r="F204" s="271">
        <v>2020</v>
      </c>
      <c r="G204" s="382">
        <v>60</v>
      </c>
      <c r="H204" s="315">
        <v>5</v>
      </c>
      <c r="I204" s="44"/>
      <c r="J204" s="44">
        <v>0</v>
      </c>
      <c r="K204" s="44">
        <v>0</v>
      </c>
      <c r="L204" s="44">
        <f>K204*5</f>
        <v>0</v>
      </c>
      <c r="M204" s="19">
        <f t="shared" si="62"/>
        <v>65</v>
      </c>
      <c r="N204" s="102">
        <v>100</v>
      </c>
      <c r="O204" s="34">
        <f t="shared" si="63"/>
        <v>65</v>
      </c>
      <c r="P204" s="41">
        <v>1</v>
      </c>
      <c r="Q204" s="44">
        <f t="shared" si="64"/>
        <v>65</v>
      </c>
      <c r="R204" s="567" t="s">
        <v>13</v>
      </c>
      <c r="S204" s="34">
        <f t="shared" si="65"/>
        <v>65</v>
      </c>
    </row>
    <row r="205" spans="1:19" ht="39" x14ac:dyDescent="0.25">
      <c r="A205" s="45">
        <v>174</v>
      </c>
      <c r="B205" s="22" t="s">
        <v>140</v>
      </c>
      <c r="C205" s="39" t="s">
        <v>550</v>
      </c>
      <c r="D205" s="40" t="s">
        <v>289</v>
      </c>
      <c r="E205" s="275" t="s">
        <v>25</v>
      </c>
      <c r="F205" s="271">
        <v>2020</v>
      </c>
      <c r="G205" s="382">
        <v>50</v>
      </c>
      <c r="H205" s="315">
        <v>5</v>
      </c>
      <c r="I205" s="44"/>
      <c r="J205" s="44">
        <v>4</v>
      </c>
      <c r="K205" s="44">
        <v>7</v>
      </c>
      <c r="L205" s="44">
        <f>IF(K205*5&lt;=30,PRODUCT(K205*5),30)</f>
        <v>30</v>
      </c>
      <c r="M205" s="19">
        <f t="shared" si="62"/>
        <v>85</v>
      </c>
      <c r="N205" s="102">
        <v>100</v>
      </c>
      <c r="O205" s="34">
        <f t="shared" si="63"/>
        <v>85</v>
      </c>
      <c r="P205" s="41">
        <v>1</v>
      </c>
      <c r="Q205" s="44">
        <f t="shared" si="64"/>
        <v>85</v>
      </c>
      <c r="R205" s="567" t="s">
        <v>25</v>
      </c>
      <c r="S205" s="34">
        <f t="shared" si="65"/>
        <v>85</v>
      </c>
    </row>
    <row r="206" spans="1:19" ht="51.75" x14ac:dyDescent="0.25">
      <c r="A206" s="45">
        <v>175</v>
      </c>
      <c r="B206" s="459" t="s">
        <v>660</v>
      </c>
      <c r="C206" s="39" t="s">
        <v>551</v>
      </c>
      <c r="D206" s="40" t="s">
        <v>141</v>
      </c>
      <c r="E206" s="275" t="s">
        <v>16</v>
      </c>
      <c r="F206" s="271">
        <v>2020</v>
      </c>
      <c r="G206" s="382">
        <v>60</v>
      </c>
      <c r="H206" s="315">
        <v>5</v>
      </c>
      <c r="I206" s="44"/>
      <c r="J206" s="44">
        <v>9</v>
      </c>
      <c r="K206" s="44">
        <v>9</v>
      </c>
      <c r="L206" s="44">
        <f>IF(K206*5&lt;=30,PRODUCT(K206*5),30)</f>
        <v>30</v>
      </c>
      <c r="M206" s="19">
        <f t="shared" si="62"/>
        <v>95</v>
      </c>
      <c r="N206" s="102">
        <v>60</v>
      </c>
      <c r="O206" s="34">
        <f t="shared" si="63"/>
        <v>57</v>
      </c>
      <c r="P206" s="41">
        <v>1</v>
      </c>
      <c r="Q206" s="44">
        <f t="shared" si="64"/>
        <v>57</v>
      </c>
      <c r="R206" s="567" t="s">
        <v>16</v>
      </c>
      <c r="S206" s="34">
        <f t="shared" si="65"/>
        <v>57</v>
      </c>
    </row>
    <row r="207" spans="1:19" ht="51.75" x14ac:dyDescent="0.25">
      <c r="A207" s="45">
        <v>176</v>
      </c>
      <c r="B207" s="22" t="s">
        <v>661</v>
      </c>
      <c r="C207" s="39" t="s">
        <v>552</v>
      </c>
      <c r="D207" s="40" t="s">
        <v>141</v>
      </c>
      <c r="E207" s="275" t="s">
        <v>35</v>
      </c>
      <c r="F207" s="271">
        <v>2020</v>
      </c>
      <c r="G207" s="382">
        <v>60</v>
      </c>
      <c r="H207" s="315">
        <v>5</v>
      </c>
      <c r="I207" s="44"/>
      <c r="J207" s="44">
        <v>2</v>
      </c>
      <c r="K207" s="44">
        <v>3</v>
      </c>
      <c r="L207" s="44">
        <f t="shared" ref="L207:L225" si="66">K207*5</f>
        <v>15</v>
      </c>
      <c r="M207" s="19">
        <f t="shared" si="62"/>
        <v>80</v>
      </c>
      <c r="N207" s="102">
        <v>100</v>
      </c>
      <c r="O207" s="34">
        <f t="shared" si="63"/>
        <v>80</v>
      </c>
      <c r="P207" s="41">
        <v>1</v>
      </c>
      <c r="Q207" s="44">
        <f t="shared" si="64"/>
        <v>80</v>
      </c>
      <c r="R207" s="567" t="s">
        <v>35</v>
      </c>
      <c r="S207" s="34">
        <f t="shared" si="65"/>
        <v>80</v>
      </c>
    </row>
    <row r="208" spans="1:19" ht="51.75" x14ac:dyDescent="0.25">
      <c r="A208" s="45">
        <v>177</v>
      </c>
      <c r="B208" s="22" t="s">
        <v>184</v>
      </c>
      <c r="C208" s="39" t="s">
        <v>185</v>
      </c>
      <c r="D208" s="40" t="s">
        <v>82</v>
      </c>
      <c r="E208" s="275" t="s">
        <v>99</v>
      </c>
      <c r="F208" s="271">
        <v>2020</v>
      </c>
      <c r="G208" s="382">
        <v>20</v>
      </c>
      <c r="H208" s="315">
        <v>5</v>
      </c>
      <c r="I208" s="44"/>
      <c r="J208" s="44">
        <v>0</v>
      </c>
      <c r="K208" s="44">
        <v>0</v>
      </c>
      <c r="L208" s="44">
        <f t="shared" si="66"/>
        <v>0</v>
      </c>
      <c r="M208" s="19">
        <f t="shared" si="62"/>
        <v>25</v>
      </c>
      <c r="N208" s="102">
        <v>100</v>
      </c>
      <c r="O208" s="34">
        <f t="shared" si="63"/>
        <v>25</v>
      </c>
      <c r="P208" s="41">
        <v>1</v>
      </c>
      <c r="Q208" s="44">
        <f t="shared" si="64"/>
        <v>25</v>
      </c>
      <c r="R208" s="567" t="s">
        <v>99</v>
      </c>
      <c r="S208" s="34">
        <f t="shared" si="65"/>
        <v>25</v>
      </c>
    </row>
    <row r="209" spans="1:19" ht="64.5" x14ac:dyDescent="0.25">
      <c r="A209" s="45">
        <v>178</v>
      </c>
      <c r="B209" s="22" t="s">
        <v>186</v>
      </c>
      <c r="C209" s="39" t="s">
        <v>187</v>
      </c>
      <c r="D209" s="40" t="s">
        <v>89</v>
      </c>
      <c r="E209" s="275" t="s">
        <v>28</v>
      </c>
      <c r="F209" s="271">
        <v>2020</v>
      </c>
      <c r="G209" s="382">
        <v>50</v>
      </c>
      <c r="H209" s="315">
        <v>5</v>
      </c>
      <c r="I209" s="44"/>
      <c r="J209" s="44">
        <v>4</v>
      </c>
      <c r="K209" s="44">
        <v>4</v>
      </c>
      <c r="L209" s="44">
        <f t="shared" si="66"/>
        <v>20</v>
      </c>
      <c r="M209" s="19">
        <f t="shared" si="62"/>
        <v>75</v>
      </c>
      <c r="N209" s="102">
        <v>100</v>
      </c>
      <c r="O209" s="34">
        <f t="shared" si="63"/>
        <v>75</v>
      </c>
      <c r="P209" s="41">
        <v>1</v>
      </c>
      <c r="Q209" s="44">
        <f t="shared" si="64"/>
        <v>75</v>
      </c>
      <c r="R209" s="567" t="s">
        <v>28</v>
      </c>
      <c r="S209" s="34">
        <f t="shared" si="65"/>
        <v>75</v>
      </c>
    </row>
    <row r="210" spans="1:19" ht="39" x14ac:dyDescent="0.25">
      <c r="A210" s="45">
        <v>179</v>
      </c>
      <c r="B210" s="22" t="s">
        <v>188</v>
      </c>
      <c r="C210" s="39" t="s">
        <v>189</v>
      </c>
      <c r="D210" s="40" t="s">
        <v>112</v>
      </c>
      <c r="E210" s="275" t="s">
        <v>25</v>
      </c>
      <c r="F210" s="271">
        <v>2020</v>
      </c>
      <c r="G210" s="382">
        <v>40</v>
      </c>
      <c r="H210" s="315"/>
      <c r="I210" s="44"/>
      <c r="J210" s="44">
        <v>1</v>
      </c>
      <c r="K210" s="44">
        <v>1</v>
      </c>
      <c r="L210" s="44">
        <f t="shared" si="66"/>
        <v>5</v>
      </c>
      <c r="M210" s="19">
        <f t="shared" si="62"/>
        <v>45</v>
      </c>
      <c r="N210" s="102">
        <v>50</v>
      </c>
      <c r="O210" s="34">
        <f t="shared" si="63"/>
        <v>22.5</v>
      </c>
      <c r="P210" s="41">
        <v>1</v>
      </c>
      <c r="Q210" s="44">
        <f t="shared" si="64"/>
        <v>22.5</v>
      </c>
      <c r="R210" s="567" t="s">
        <v>25</v>
      </c>
      <c r="S210" s="34">
        <f t="shared" si="65"/>
        <v>22.5</v>
      </c>
    </row>
    <row r="211" spans="1:19" ht="30.75" customHeight="1" x14ac:dyDescent="0.25">
      <c r="A211" s="45">
        <v>180</v>
      </c>
      <c r="B211" s="22" t="s">
        <v>190</v>
      </c>
      <c r="C211" s="39" t="s">
        <v>191</v>
      </c>
      <c r="D211" s="40" t="s">
        <v>82</v>
      </c>
      <c r="E211" s="275" t="s">
        <v>44</v>
      </c>
      <c r="F211" s="271">
        <v>2020</v>
      </c>
      <c r="G211" s="382">
        <v>20</v>
      </c>
      <c r="H211" s="315"/>
      <c r="I211" s="44"/>
      <c r="J211" s="44">
        <v>0</v>
      </c>
      <c r="K211" s="44">
        <v>0</v>
      </c>
      <c r="L211" s="44">
        <f t="shared" si="66"/>
        <v>0</v>
      </c>
      <c r="M211" s="19">
        <f t="shared" si="62"/>
        <v>20</v>
      </c>
      <c r="N211" s="102">
        <v>100</v>
      </c>
      <c r="O211" s="34">
        <f t="shared" si="63"/>
        <v>20</v>
      </c>
      <c r="P211" s="41">
        <v>1</v>
      </c>
      <c r="Q211" s="44">
        <f t="shared" si="64"/>
        <v>20</v>
      </c>
      <c r="R211" s="567" t="s">
        <v>44</v>
      </c>
      <c r="S211" s="34">
        <f t="shared" si="65"/>
        <v>20</v>
      </c>
    </row>
    <row r="212" spans="1:19" ht="39" x14ac:dyDescent="0.25">
      <c r="A212" s="45">
        <v>181</v>
      </c>
      <c r="B212" s="22" t="s">
        <v>192</v>
      </c>
      <c r="C212" s="39" t="s">
        <v>193</v>
      </c>
      <c r="D212" s="40" t="s">
        <v>82</v>
      </c>
      <c r="E212" s="275" t="s">
        <v>35</v>
      </c>
      <c r="F212" s="271">
        <v>2020</v>
      </c>
      <c r="G212" s="382">
        <v>20</v>
      </c>
      <c r="H212" s="315">
        <v>5</v>
      </c>
      <c r="I212" s="44"/>
      <c r="J212" s="44">
        <v>2</v>
      </c>
      <c r="K212" s="44">
        <v>2</v>
      </c>
      <c r="L212" s="44">
        <f t="shared" si="66"/>
        <v>10</v>
      </c>
      <c r="M212" s="19">
        <f t="shared" si="62"/>
        <v>35</v>
      </c>
      <c r="N212" s="102">
        <v>100</v>
      </c>
      <c r="O212" s="34">
        <f t="shared" si="63"/>
        <v>35</v>
      </c>
      <c r="P212" s="41">
        <v>1</v>
      </c>
      <c r="Q212" s="44">
        <f t="shared" si="64"/>
        <v>35</v>
      </c>
      <c r="R212" s="567" t="s">
        <v>35</v>
      </c>
      <c r="S212" s="34">
        <f t="shared" si="65"/>
        <v>35</v>
      </c>
    </row>
    <row r="213" spans="1:19" ht="39" x14ac:dyDescent="0.25">
      <c r="A213" s="45">
        <v>182</v>
      </c>
      <c r="B213" s="22" t="s">
        <v>194</v>
      </c>
      <c r="C213" s="39" t="s">
        <v>195</v>
      </c>
      <c r="D213" s="40" t="s">
        <v>82</v>
      </c>
      <c r="E213" s="275" t="s">
        <v>25</v>
      </c>
      <c r="F213" s="271">
        <v>2020</v>
      </c>
      <c r="G213" s="382">
        <v>20</v>
      </c>
      <c r="H213" s="315"/>
      <c r="I213" s="44"/>
      <c r="J213" s="44">
        <v>0</v>
      </c>
      <c r="K213" s="44">
        <v>0</v>
      </c>
      <c r="L213" s="44">
        <f t="shared" si="66"/>
        <v>0</v>
      </c>
      <c r="M213" s="19">
        <f t="shared" si="62"/>
        <v>20</v>
      </c>
      <c r="N213" s="102">
        <v>100</v>
      </c>
      <c r="O213" s="34">
        <f t="shared" si="63"/>
        <v>20</v>
      </c>
      <c r="P213" s="41">
        <v>1</v>
      </c>
      <c r="Q213" s="44">
        <f t="shared" si="64"/>
        <v>20</v>
      </c>
      <c r="R213" s="567" t="s">
        <v>25</v>
      </c>
      <c r="S213" s="34">
        <f t="shared" si="65"/>
        <v>20</v>
      </c>
    </row>
    <row r="214" spans="1:19" ht="39" x14ac:dyDescent="0.25">
      <c r="A214" s="45">
        <v>183</v>
      </c>
      <c r="B214" s="22" t="s">
        <v>196</v>
      </c>
      <c r="C214" s="39" t="s">
        <v>197</v>
      </c>
      <c r="D214" s="40" t="s">
        <v>82</v>
      </c>
      <c r="E214" s="275" t="s">
        <v>35</v>
      </c>
      <c r="F214" s="271">
        <v>2020</v>
      </c>
      <c r="G214" s="382">
        <v>20</v>
      </c>
      <c r="H214" s="315"/>
      <c r="I214" s="44"/>
      <c r="J214" s="44">
        <v>0</v>
      </c>
      <c r="K214" s="44">
        <v>0</v>
      </c>
      <c r="L214" s="44">
        <f t="shared" si="66"/>
        <v>0</v>
      </c>
      <c r="M214" s="19">
        <f t="shared" si="62"/>
        <v>20</v>
      </c>
      <c r="N214" s="102">
        <v>50</v>
      </c>
      <c r="O214" s="34">
        <f t="shared" si="63"/>
        <v>10</v>
      </c>
      <c r="P214" s="41">
        <v>1</v>
      </c>
      <c r="Q214" s="44">
        <f t="shared" si="64"/>
        <v>10</v>
      </c>
      <c r="R214" s="567" t="s">
        <v>35</v>
      </c>
      <c r="S214" s="34">
        <f t="shared" si="65"/>
        <v>10</v>
      </c>
    </row>
    <row r="215" spans="1:19" ht="26.25" x14ac:dyDescent="0.25">
      <c r="A215" s="45">
        <v>184</v>
      </c>
      <c r="B215" s="22" t="s">
        <v>198</v>
      </c>
      <c r="C215" s="39" t="s">
        <v>199</v>
      </c>
      <c r="D215" s="40" t="s">
        <v>82</v>
      </c>
      <c r="E215" s="275" t="s">
        <v>13</v>
      </c>
      <c r="F215" s="271">
        <v>2020</v>
      </c>
      <c r="G215" s="382">
        <v>20</v>
      </c>
      <c r="H215" s="315">
        <v>5</v>
      </c>
      <c r="I215" s="44"/>
      <c r="J215" s="44">
        <v>0</v>
      </c>
      <c r="K215" s="44">
        <v>0</v>
      </c>
      <c r="L215" s="44">
        <f t="shared" si="66"/>
        <v>0</v>
      </c>
      <c r="M215" s="19">
        <f t="shared" si="62"/>
        <v>25</v>
      </c>
      <c r="N215" s="102">
        <v>100</v>
      </c>
      <c r="O215" s="34">
        <f t="shared" si="63"/>
        <v>25</v>
      </c>
      <c r="P215" s="41">
        <v>1</v>
      </c>
      <c r="Q215" s="44">
        <f t="shared" si="64"/>
        <v>25</v>
      </c>
      <c r="R215" s="567" t="s">
        <v>13</v>
      </c>
      <c r="S215" s="34">
        <f t="shared" si="65"/>
        <v>25</v>
      </c>
    </row>
    <row r="216" spans="1:19" ht="39" x14ac:dyDescent="0.25">
      <c r="A216" s="45">
        <v>185</v>
      </c>
      <c r="B216" s="22" t="s">
        <v>200</v>
      </c>
      <c r="C216" s="39" t="s">
        <v>201</v>
      </c>
      <c r="D216" s="40" t="s">
        <v>89</v>
      </c>
      <c r="E216" s="275" t="s">
        <v>104</v>
      </c>
      <c r="F216" s="271">
        <v>2020</v>
      </c>
      <c r="G216" s="382">
        <v>50</v>
      </c>
      <c r="H216" s="315"/>
      <c r="I216" s="44"/>
      <c r="J216" s="44">
        <v>0</v>
      </c>
      <c r="K216" s="44">
        <v>0</v>
      </c>
      <c r="L216" s="44">
        <f t="shared" si="66"/>
        <v>0</v>
      </c>
      <c r="M216" s="19">
        <f t="shared" si="62"/>
        <v>50</v>
      </c>
      <c r="N216" s="102">
        <v>100</v>
      </c>
      <c r="O216" s="34">
        <f t="shared" si="63"/>
        <v>50</v>
      </c>
      <c r="P216" s="41">
        <v>1</v>
      </c>
      <c r="Q216" s="44">
        <f t="shared" si="64"/>
        <v>50</v>
      </c>
      <c r="R216" s="567" t="s">
        <v>104</v>
      </c>
      <c r="S216" s="34">
        <f t="shared" si="65"/>
        <v>50</v>
      </c>
    </row>
    <row r="217" spans="1:19" ht="51.75" x14ac:dyDescent="0.25">
      <c r="A217" s="45">
        <v>186</v>
      </c>
      <c r="B217" s="22" t="s">
        <v>202</v>
      </c>
      <c r="C217" s="46" t="s">
        <v>203</v>
      </c>
      <c r="D217" s="40" t="s">
        <v>115</v>
      </c>
      <c r="E217" s="275" t="s">
        <v>28</v>
      </c>
      <c r="F217" s="271">
        <v>2020</v>
      </c>
      <c r="G217" s="382">
        <v>60</v>
      </c>
      <c r="H217" s="315">
        <v>5</v>
      </c>
      <c r="I217" s="44"/>
      <c r="J217" s="44">
        <v>0</v>
      </c>
      <c r="K217" s="44">
        <v>0</v>
      </c>
      <c r="L217" s="44">
        <f t="shared" si="66"/>
        <v>0</v>
      </c>
      <c r="M217" s="19">
        <f t="shared" si="62"/>
        <v>65</v>
      </c>
      <c r="N217" s="102">
        <v>100</v>
      </c>
      <c r="O217" s="34">
        <f t="shared" si="63"/>
        <v>65</v>
      </c>
      <c r="P217" s="41">
        <v>1</v>
      </c>
      <c r="Q217" s="44">
        <f t="shared" si="64"/>
        <v>65</v>
      </c>
      <c r="R217" s="567" t="s">
        <v>28</v>
      </c>
      <c r="S217" s="34">
        <f t="shared" si="65"/>
        <v>65</v>
      </c>
    </row>
    <row r="218" spans="1:19" ht="51.75" x14ac:dyDescent="0.25">
      <c r="A218" s="45">
        <v>187</v>
      </c>
      <c r="B218" s="22" t="s">
        <v>204</v>
      </c>
      <c r="C218" s="46" t="s">
        <v>205</v>
      </c>
      <c r="D218" s="40" t="s">
        <v>112</v>
      </c>
      <c r="E218" s="275" t="s">
        <v>44</v>
      </c>
      <c r="F218" s="271">
        <v>2020</v>
      </c>
      <c r="G218" s="382">
        <v>40</v>
      </c>
      <c r="H218" s="315"/>
      <c r="I218" s="44"/>
      <c r="J218" s="44">
        <v>0</v>
      </c>
      <c r="K218" s="44">
        <v>0</v>
      </c>
      <c r="L218" s="44">
        <f t="shared" si="66"/>
        <v>0</v>
      </c>
      <c r="M218" s="19">
        <f t="shared" si="62"/>
        <v>40</v>
      </c>
      <c r="N218" s="102">
        <v>100</v>
      </c>
      <c r="O218" s="34">
        <f t="shared" si="63"/>
        <v>40</v>
      </c>
      <c r="P218" s="41">
        <v>1</v>
      </c>
      <c r="Q218" s="44">
        <f t="shared" si="64"/>
        <v>40</v>
      </c>
      <c r="R218" s="567" t="s">
        <v>44</v>
      </c>
      <c r="S218" s="34">
        <f t="shared" si="65"/>
        <v>40</v>
      </c>
    </row>
    <row r="219" spans="1:19" ht="39" x14ac:dyDescent="0.25">
      <c r="A219" s="45">
        <v>188</v>
      </c>
      <c r="B219" s="22" t="s">
        <v>206</v>
      </c>
      <c r="C219" s="46" t="s">
        <v>207</v>
      </c>
      <c r="D219" s="40" t="s">
        <v>82</v>
      </c>
      <c r="E219" s="275" t="s">
        <v>120</v>
      </c>
      <c r="F219" s="271">
        <v>2020</v>
      </c>
      <c r="G219" s="427">
        <v>20</v>
      </c>
      <c r="H219" s="315"/>
      <c r="I219" s="44"/>
      <c r="J219" s="44">
        <v>1</v>
      </c>
      <c r="K219" s="44">
        <v>1</v>
      </c>
      <c r="L219" s="44">
        <f t="shared" si="66"/>
        <v>5</v>
      </c>
      <c r="M219" s="19">
        <f t="shared" si="62"/>
        <v>25</v>
      </c>
      <c r="N219" s="102">
        <v>100</v>
      </c>
      <c r="O219" s="34">
        <f t="shared" si="63"/>
        <v>25</v>
      </c>
      <c r="P219" s="41">
        <v>1</v>
      </c>
      <c r="Q219" s="44">
        <f t="shared" si="64"/>
        <v>25</v>
      </c>
      <c r="R219" s="567" t="s">
        <v>120</v>
      </c>
      <c r="S219" s="34">
        <f t="shared" si="65"/>
        <v>25</v>
      </c>
    </row>
    <row r="220" spans="1:19" ht="51.75" x14ac:dyDescent="0.25">
      <c r="A220" s="45">
        <v>189</v>
      </c>
      <c r="B220" s="22" t="s">
        <v>905</v>
      </c>
      <c r="C220" s="550" t="s">
        <v>1003</v>
      </c>
      <c r="D220" s="541" t="s">
        <v>1005</v>
      </c>
      <c r="E220" s="275" t="s">
        <v>20</v>
      </c>
      <c r="F220" s="271">
        <v>2019</v>
      </c>
      <c r="G220" s="382">
        <v>0</v>
      </c>
      <c r="H220" s="315"/>
      <c r="I220" s="44"/>
      <c r="J220" s="44"/>
      <c r="K220" s="44"/>
      <c r="L220" s="44"/>
      <c r="M220" s="560">
        <v>0</v>
      </c>
      <c r="N220" s="102">
        <v>100</v>
      </c>
      <c r="O220" s="34">
        <f t="shared" si="63"/>
        <v>0</v>
      </c>
      <c r="P220" s="41">
        <v>1</v>
      </c>
      <c r="Q220" s="44">
        <f t="shared" si="64"/>
        <v>0</v>
      </c>
      <c r="R220" s="567" t="s">
        <v>20</v>
      </c>
      <c r="S220" s="34">
        <f t="shared" si="65"/>
        <v>0</v>
      </c>
    </row>
    <row r="221" spans="1:19" ht="51.75" x14ac:dyDescent="0.25">
      <c r="A221" s="45">
        <v>190</v>
      </c>
      <c r="B221" s="22" t="s">
        <v>903</v>
      </c>
      <c r="C221" s="39" t="s">
        <v>1004</v>
      </c>
      <c r="D221" s="40" t="s">
        <v>1005</v>
      </c>
      <c r="E221" s="275" t="s">
        <v>904</v>
      </c>
      <c r="F221" s="271">
        <v>2019</v>
      </c>
      <c r="G221" s="382">
        <v>0</v>
      </c>
      <c r="H221" s="315"/>
      <c r="I221" s="44"/>
      <c r="J221" s="44"/>
      <c r="K221" s="44"/>
      <c r="L221" s="44"/>
      <c r="M221" s="19">
        <v>0</v>
      </c>
      <c r="N221" s="102">
        <v>100</v>
      </c>
      <c r="O221" s="34">
        <f t="shared" si="63"/>
        <v>0</v>
      </c>
      <c r="P221" s="41">
        <v>1</v>
      </c>
      <c r="Q221" s="44">
        <f t="shared" si="64"/>
        <v>0</v>
      </c>
      <c r="R221" s="567" t="s">
        <v>904</v>
      </c>
      <c r="S221" s="34">
        <f t="shared" si="65"/>
        <v>0</v>
      </c>
    </row>
    <row r="222" spans="1:19" ht="51.75" x14ac:dyDescent="0.25">
      <c r="A222" s="45">
        <v>191</v>
      </c>
      <c r="B222" s="22" t="s">
        <v>14</v>
      </c>
      <c r="C222" s="46" t="s">
        <v>15</v>
      </c>
      <c r="D222" s="40" t="s">
        <v>509</v>
      </c>
      <c r="E222" s="275" t="s">
        <v>16</v>
      </c>
      <c r="F222" s="271">
        <v>2019</v>
      </c>
      <c r="G222" s="382">
        <v>60</v>
      </c>
      <c r="H222" s="315">
        <v>5</v>
      </c>
      <c r="I222" s="44">
        <v>10</v>
      </c>
      <c r="J222" s="44">
        <v>1</v>
      </c>
      <c r="K222" s="44">
        <v>1</v>
      </c>
      <c r="L222" s="44">
        <f t="shared" si="66"/>
        <v>5</v>
      </c>
      <c r="M222" s="19">
        <f>G222+H222+I222+L222</f>
        <v>80</v>
      </c>
      <c r="N222" s="102">
        <v>50</v>
      </c>
      <c r="O222" s="34">
        <f t="shared" si="63"/>
        <v>40</v>
      </c>
      <c r="P222" s="41">
        <v>1</v>
      </c>
      <c r="Q222" s="44">
        <f t="shared" si="64"/>
        <v>40</v>
      </c>
      <c r="R222" s="567" t="s">
        <v>16</v>
      </c>
      <c r="S222" s="34">
        <f t="shared" si="65"/>
        <v>40</v>
      </c>
    </row>
    <row r="223" spans="1:19" ht="51.75" x14ac:dyDescent="0.25">
      <c r="A223" s="45">
        <v>192</v>
      </c>
      <c r="B223" s="48" t="s">
        <v>17</v>
      </c>
      <c r="C223" s="46" t="s">
        <v>518</v>
      </c>
      <c r="D223" s="40" t="s">
        <v>498</v>
      </c>
      <c r="E223" s="275" t="s">
        <v>18</v>
      </c>
      <c r="F223" s="271">
        <v>2019</v>
      </c>
      <c r="G223" s="382">
        <v>60</v>
      </c>
      <c r="H223" s="315">
        <v>5</v>
      </c>
      <c r="I223" s="44"/>
      <c r="J223" s="44">
        <v>4</v>
      </c>
      <c r="K223" s="44">
        <v>5</v>
      </c>
      <c r="L223" s="44">
        <f t="shared" si="66"/>
        <v>25</v>
      </c>
      <c r="M223" s="19">
        <f>G223+H223+I223+L223</f>
        <v>90</v>
      </c>
      <c r="N223" s="102">
        <v>100</v>
      </c>
      <c r="O223" s="34">
        <f t="shared" si="63"/>
        <v>90</v>
      </c>
      <c r="P223" s="41">
        <v>1</v>
      </c>
      <c r="Q223" s="44">
        <f t="shared" si="64"/>
        <v>90</v>
      </c>
      <c r="R223" s="567" t="s">
        <v>18</v>
      </c>
      <c r="S223" s="34">
        <f t="shared" si="65"/>
        <v>90</v>
      </c>
    </row>
    <row r="224" spans="1:19" ht="51.75" x14ac:dyDescent="0.25">
      <c r="A224" s="45">
        <v>193</v>
      </c>
      <c r="B224" s="22" t="s">
        <v>19</v>
      </c>
      <c r="C224" s="46" t="s">
        <v>519</v>
      </c>
      <c r="D224" s="40" t="s">
        <v>500</v>
      </c>
      <c r="E224" s="275" t="s">
        <v>20</v>
      </c>
      <c r="F224" s="271">
        <v>2019</v>
      </c>
      <c r="G224" s="382">
        <v>40</v>
      </c>
      <c r="H224" s="315">
        <v>5</v>
      </c>
      <c r="I224" s="44">
        <v>10</v>
      </c>
      <c r="J224" s="44">
        <v>0</v>
      </c>
      <c r="K224" s="44">
        <v>0</v>
      </c>
      <c r="L224" s="44">
        <f t="shared" si="66"/>
        <v>0</v>
      </c>
      <c r="M224" s="19">
        <f>G224+H224+I224+L224</f>
        <v>55</v>
      </c>
      <c r="N224" s="102">
        <v>100</v>
      </c>
      <c r="O224" s="34">
        <f t="shared" si="63"/>
        <v>55</v>
      </c>
      <c r="P224" s="41">
        <v>1</v>
      </c>
      <c r="Q224" s="44">
        <f t="shared" si="64"/>
        <v>55</v>
      </c>
      <c r="R224" s="567" t="s">
        <v>20</v>
      </c>
      <c r="S224" s="34">
        <f t="shared" si="65"/>
        <v>55</v>
      </c>
    </row>
    <row r="225" spans="1:19" ht="64.5" x14ac:dyDescent="0.25">
      <c r="A225" s="45">
        <v>194</v>
      </c>
      <c r="B225" s="22" t="s">
        <v>21</v>
      </c>
      <c r="C225" s="46" t="s">
        <v>520</v>
      </c>
      <c r="D225" s="40" t="s">
        <v>22</v>
      </c>
      <c r="E225" s="275" t="s">
        <v>23</v>
      </c>
      <c r="F225" s="271">
        <v>2019</v>
      </c>
      <c r="G225" s="382">
        <v>60</v>
      </c>
      <c r="H225" s="315">
        <v>5</v>
      </c>
      <c r="I225" s="44">
        <v>10</v>
      </c>
      <c r="J225" s="44">
        <v>0</v>
      </c>
      <c r="K225" s="44">
        <v>0</v>
      </c>
      <c r="L225" s="44">
        <f t="shared" si="66"/>
        <v>0</v>
      </c>
      <c r="M225" s="19">
        <f>G225+H225+I225+L225</f>
        <v>75</v>
      </c>
      <c r="N225" s="102">
        <v>100</v>
      </c>
      <c r="O225" s="34">
        <f t="shared" si="63"/>
        <v>75</v>
      </c>
      <c r="P225" s="41">
        <v>2</v>
      </c>
      <c r="Q225" s="44">
        <f t="shared" si="64"/>
        <v>37.5</v>
      </c>
      <c r="R225" s="567" t="s">
        <v>24</v>
      </c>
      <c r="S225" s="34">
        <f>Q225*1</f>
        <v>37.5</v>
      </c>
    </row>
    <row r="226" spans="1:19" ht="64.5" x14ac:dyDescent="0.25">
      <c r="A226" s="45" t="s">
        <v>1189</v>
      </c>
      <c r="B226" s="25" t="s">
        <v>21</v>
      </c>
      <c r="C226" s="281" t="s">
        <v>520</v>
      </c>
      <c r="D226" s="27" t="s">
        <v>22</v>
      </c>
      <c r="E226" s="27" t="s">
        <v>25</v>
      </c>
      <c r="F226" s="272">
        <v>2019</v>
      </c>
      <c r="G226" s="28"/>
      <c r="H226" s="28"/>
      <c r="I226" s="29"/>
      <c r="J226" s="29"/>
      <c r="K226" s="29"/>
      <c r="L226" s="29"/>
      <c r="M226" s="30"/>
      <c r="N226" s="31"/>
      <c r="O226" s="30"/>
      <c r="P226" s="32"/>
      <c r="Q226" s="29"/>
      <c r="R226" s="568" t="s">
        <v>25</v>
      </c>
      <c r="S226" s="34">
        <f>Q225*1</f>
        <v>37.5</v>
      </c>
    </row>
    <row r="227" spans="1:19" ht="54.75" customHeight="1" x14ac:dyDescent="0.25">
      <c r="A227" s="45">
        <v>195</v>
      </c>
      <c r="B227" s="48" t="s">
        <v>26</v>
      </c>
      <c r="C227" s="46" t="s">
        <v>27</v>
      </c>
      <c r="D227" s="40" t="s">
        <v>508</v>
      </c>
      <c r="E227" s="275" t="s">
        <v>28</v>
      </c>
      <c r="F227" s="271">
        <v>2019</v>
      </c>
      <c r="G227" s="382">
        <v>40</v>
      </c>
      <c r="H227" s="315">
        <v>5</v>
      </c>
      <c r="I227" s="44">
        <v>10</v>
      </c>
      <c r="J227" s="44">
        <v>0</v>
      </c>
      <c r="K227" s="44">
        <v>1</v>
      </c>
      <c r="L227" s="44">
        <f>K227*5</f>
        <v>5</v>
      </c>
      <c r="M227" s="19">
        <f>G227+H227+I227+L227</f>
        <v>60</v>
      </c>
      <c r="N227" s="102">
        <v>100</v>
      </c>
      <c r="O227" s="34">
        <f>N227*M227/100</f>
        <v>60</v>
      </c>
      <c r="P227" s="41">
        <v>1</v>
      </c>
      <c r="Q227" s="44">
        <f>O227/P227</f>
        <v>60</v>
      </c>
      <c r="R227" s="567" t="s">
        <v>28</v>
      </c>
      <c r="S227" s="34">
        <f>Q227</f>
        <v>60</v>
      </c>
    </row>
    <row r="228" spans="1:19" ht="77.25" x14ac:dyDescent="0.25">
      <c r="A228" s="45">
        <v>196</v>
      </c>
      <c r="B228" s="22" t="s">
        <v>29</v>
      </c>
      <c r="C228" s="46" t="s">
        <v>521</v>
      </c>
      <c r="D228" s="40" t="s">
        <v>40</v>
      </c>
      <c r="E228" s="275" t="s">
        <v>30</v>
      </c>
      <c r="F228" s="271">
        <v>2019</v>
      </c>
      <c r="G228" s="382">
        <v>50</v>
      </c>
      <c r="H228" s="315">
        <v>5</v>
      </c>
      <c r="I228" s="44"/>
      <c r="J228" s="44">
        <v>0</v>
      </c>
      <c r="K228" s="44">
        <v>1</v>
      </c>
      <c r="L228" s="44">
        <f>K228*5</f>
        <v>5</v>
      </c>
      <c r="M228" s="19">
        <f>G228+H228+I228+L228</f>
        <v>60</v>
      </c>
      <c r="N228" s="102">
        <v>60</v>
      </c>
      <c r="O228" s="34">
        <f>N228*M228/100</f>
        <v>36</v>
      </c>
      <c r="P228" s="41">
        <v>3</v>
      </c>
      <c r="Q228" s="44">
        <f>O228/P228</f>
        <v>12</v>
      </c>
      <c r="R228" s="567" t="s">
        <v>16</v>
      </c>
      <c r="S228" s="34">
        <f>Q228*2</f>
        <v>24</v>
      </c>
    </row>
    <row r="229" spans="1:19" ht="77.25" x14ac:dyDescent="0.25">
      <c r="A229" s="45" t="s">
        <v>1189</v>
      </c>
      <c r="B229" s="25" t="s">
        <v>29</v>
      </c>
      <c r="C229" s="281" t="s">
        <v>521</v>
      </c>
      <c r="D229" s="27" t="s">
        <v>40</v>
      </c>
      <c r="E229" s="27" t="s">
        <v>13</v>
      </c>
      <c r="F229" s="272">
        <v>2019</v>
      </c>
      <c r="G229" s="28"/>
      <c r="H229" s="28"/>
      <c r="I229" s="29"/>
      <c r="J229" s="29"/>
      <c r="K229" s="29"/>
      <c r="L229" s="29"/>
      <c r="M229" s="30"/>
      <c r="N229" s="31"/>
      <c r="O229" s="30"/>
      <c r="P229" s="32"/>
      <c r="Q229" s="29"/>
      <c r="R229" s="568" t="s">
        <v>13</v>
      </c>
      <c r="S229" s="34">
        <f>Q228*1</f>
        <v>12</v>
      </c>
    </row>
    <row r="230" spans="1:19" ht="64.5" x14ac:dyDescent="0.25">
      <c r="A230" s="45">
        <v>197</v>
      </c>
      <c r="B230" s="22" t="s">
        <v>31</v>
      </c>
      <c r="C230" s="46" t="s">
        <v>32</v>
      </c>
      <c r="D230" s="43" t="s">
        <v>856</v>
      </c>
      <c r="E230" s="378" t="s">
        <v>16</v>
      </c>
      <c r="F230" s="442">
        <v>2019</v>
      </c>
      <c r="G230" s="382">
        <v>70</v>
      </c>
      <c r="H230" s="315">
        <v>5</v>
      </c>
      <c r="I230" s="44"/>
      <c r="J230" s="44">
        <v>1</v>
      </c>
      <c r="K230" s="44">
        <v>1</v>
      </c>
      <c r="L230" s="44">
        <f t="shared" ref="L230:L235" si="67">K230*5</f>
        <v>5</v>
      </c>
      <c r="M230" s="19">
        <f>G230+H230+I230+L230</f>
        <v>80</v>
      </c>
      <c r="N230" s="102">
        <v>80</v>
      </c>
      <c r="O230" s="34">
        <f>N230*M230/100</f>
        <v>64</v>
      </c>
      <c r="P230" s="41">
        <v>1</v>
      </c>
      <c r="Q230" s="44">
        <f>O230/P230</f>
        <v>64</v>
      </c>
      <c r="R230" s="567" t="s">
        <v>16</v>
      </c>
      <c r="S230" s="34">
        <f t="shared" ref="S230:S235" si="68">Q230</f>
        <v>64</v>
      </c>
    </row>
    <row r="231" spans="1:19" ht="39" x14ac:dyDescent="0.25">
      <c r="A231" s="45">
        <v>198</v>
      </c>
      <c r="B231" s="48" t="s">
        <v>33</v>
      </c>
      <c r="C231" s="46" t="s">
        <v>522</v>
      </c>
      <c r="D231" s="40" t="s">
        <v>34</v>
      </c>
      <c r="E231" s="275" t="s">
        <v>35</v>
      </c>
      <c r="F231" s="271">
        <v>2019</v>
      </c>
      <c r="G231" s="382">
        <v>50</v>
      </c>
      <c r="H231" s="315">
        <v>5</v>
      </c>
      <c r="I231" s="44"/>
      <c r="J231" s="44">
        <v>0</v>
      </c>
      <c r="K231" s="44">
        <v>0</v>
      </c>
      <c r="L231" s="44">
        <f t="shared" si="67"/>
        <v>0</v>
      </c>
      <c r="M231" s="19">
        <f t="shared" ref="M231:M242" si="69">G231+H231+I231+L231</f>
        <v>55</v>
      </c>
      <c r="N231" s="102">
        <v>100</v>
      </c>
      <c r="O231" s="34">
        <f>N231*M231/100</f>
        <v>55</v>
      </c>
      <c r="P231" s="41">
        <v>1</v>
      </c>
      <c r="Q231" s="44">
        <f>O231/P231</f>
        <v>55</v>
      </c>
      <c r="R231" s="567" t="s">
        <v>35</v>
      </c>
      <c r="S231" s="34">
        <f t="shared" si="68"/>
        <v>55</v>
      </c>
    </row>
    <row r="232" spans="1:19" ht="51.75" x14ac:dyDescent="0.25">
      <c r="A232" s="45">
        <v>199</v>
      </c>
      <c r="B232" s="54" t="s">
        <v>742</v>
      </c>
      <c r="C232" s="46" t="s">
        <v>523</v>
      </c>
      <c r="D232" s="40" t="s">
        <v>495</v>
      </c>
      <c r="E232" s="275" t="s">
        <v>35</v>
      </c>
      <c r="F232" s="271">
        <v>2019</v>
      </c>
      <c r="G232" s="382">
        <v>50</v>
      </c>
      <c r="H232" s="315">
        <v>5</v>
      </c>
      <c r="I232" s="315"/>
      <c r="J232" s="44">
        <v>0</v>
      </c>
      <c r="K232" s="44">
        <v>0</v>
      </c>
      <c r="L232" s="44">
        <f t="shared" si="67"/>
        <v>0</v>
      </c>
      <c r="M232" s="19">
        <f t="shared" si="69"/>
        <v>55</v>
      </c>
      <c r="N232" s="45">
        <v>100</v>
      </c>
      <c r="O232" s="34">
        <f t="shared" ref="O232:O235" si="70">N232*M232/100</f>
        <v>55</v>
      </c>
      <c r="P232" s="41">
        <v>1</v>
      </c>
      <c r="Q232" s="44">
        <f t="shared" ref="Q232:Q235" si="71">O232/P232</f>
        <v>55</v>
      </c>
      <c r="R232" s="568" t="s">
        <v>35</v>
      </c>
      <c r="S232" s="34">
        <f t="shared" si="68"/>
        <v>55</v>
      </c>
    </row>
    <row r="233" spans="1:19" ht="39" customHeight="1" x14ac:dyDescent="0.25">
      <c r="A233" s="45">
        <v>200</v>
      </c>
      <c r="B233" s="54" t="s">
        <v>38</v>
      </c>
      <c r="C233" s="46" t="s">
        <v>524</v>
      </c>
      <c r="D233" s="43" t="s">
        <v>288</v>
      </c>
      <c r="E233" s="275" t="s">
        <v>28</v>
      </c>
      <c r="F233" s="271">
        <v>2019</v>
      </c>
      <c r="G233" s="382">
        <v>20</v>
      </c>
      <c r="H233" s="315">
        <v>5</v>
      </c>
      <c r="I233" s="315"/>
      <c r="J233" s="44">
        <v>0</v>
      </c>
      <c r="K233" s="44">
        <v>0</v>
      </c>
      <c r="L233" s="44">
        <f t="shared" si="67"/>
        <v>0</v>
      </c>
      <c r="M233" s="19">
        <f t="shared" si="69"/>
        <v>25</v>
      </c>
      <c r="N233" s="45">
        <v>100</v>
      </c>
      <c r="O233" s="34">
        <f t="shared" si="70"/>
        <v>25</v>
      </c>
      <c r="P233" s="41">
        <v>1</v>
      </c>
      <c r="Q233" s="44">
        <f t="shared" si="71"/>
        <v>25</v>
      </c>
      <c r="R233" s="568" t="s">
        <v>28</v>
      </c>
      <c r="S233" s="34">
        <f t="shared" si="68"/>
        <v>25</v>
      </c>
    </row>
    <row r="234" spans="1:19" ht="55.5" customHeight="1" x14ac:dyDescent="0.25">
      <c r="A234" s="45">
        <v>201</v>
      </c>
      <c r="B234" s="54" t="s">
        <v>39</v>
      </c>
      <c r="C234" s="46" t="s">
        <v>513</v>
      </c>
      <c r="D234" s="40" t="s">
        <v>40</v>
      </c>
      <c r="E234" s="275" t="s">
        <v>36</v>
      </c>
      <c r="F234" s="271">
        <v>2019</v>
      </c>
      <c r="G234" s="382">
        <v>50</v>
      </c>
      <c r="H234" s="315">
        <v>5</v>
      </c>
      <c r="I234" s="315"/>
      <c r="J234" s="44">
        <v>4</v>
      </c>
      <c r="K234" s="44">
        <v>4</v>
      </c>
      <c r="L234" s="44">
        <f t="shared" si="67"/>
        <v>20</v>
      </c>
      <c r="M234" s="19">
        <f t="shared" si="69"/>
        <v>75</v>
      </c>
      <c r="N234" s="45">
        <v>100</v>
      </c>
      <c r="O234" s="34">
        <f t="shared" si="70"/>
        <v>75</v>
      </c>
      <c r="P234" s="41">
        <v>1</v>
      </c>
      <c r="Q234" s="44">
        <f t="shared" si="71"/>
        <v>75</v>
      </c>
      <c r="R234" s="568" t="s">
        <v>36</v>
      </c>
      <c r="S234" s="34">
        <f t="shared" si="68"/>
        <v>75</v>
      </c>
    </row>
    <row r="235" spans="1:19" ht="55.5" customHeight="1" x14ac:dyDescent="0.25">
      <c r="A235" s="45">
        <v>202</v>
      </c>
      <c r="B235" s="54" t="s">
        <v>41</v>
      </c>
      <c r="C235" s="46" t="s">
        <v>42</v>
      </c>
      <c r="D235" s="40" t="s">
        <v>43</v>
      </c>
      <c r="E235" s="275" t="s">
        <v>36</v>
      </c>
      <c r="F235" s="271">
        <v>2019</v>
      </c>
      <c r="G235" s="382">
        <v>60</v>
      </c>
      <c r="H235" s="315">
        <v>5</v>
      </c>
      <c r="I235" s="315"/>
      <c r="J235" s="44">
        <v>3</v>
      </c>
      <c r="K235" s="44">
        <v>5</v>
      </c>
      <c r="L235" s="44">
        <f t="shared" si="67"/>
        <v>25</v>
      </c>
      <c r="M235" s="19">
        <f t="shared" si="69"/>
        <v>90</v>
      </c>
      <c r="N235" s="45">
        <v>75</v>
      </c>
      <c r="O235" s="34">
        <f t="shared" si="70"/>
        <v>67.5</v>
      </c>
      <c r="P235" s="41">
        <v>1</v>
      </c>
      <c r="Q235" s="44">
        <f t="shared" si="71"/>
        <v>67.5</v>
      </c>
      <c r="R235" s="568" t="s">
        <v>36</v>
      </c>
      <c r="S235" s="34">
        <f t="shared" si="68"/>
        <v>67.5</v>
      </c>
    </row>
    <row r="236" spans="1:19" ht="51.75" x14ac:dyDescent="0.25">
      <c r="A236" s="45">
        <v>203</v>
      </c>
      <c r="B236" s="54" t="s">
        <v>45</v>
      </c>
      <c r="C236" s="46" t="s">
        <v>46</v>
      </c>
      <c r="D236" s="40" t="s">
        <v>494</v>
      </c>
      <c r="E236" s="275" t="s">
        <v>44</v>
      </c>
      <c r="F236" s="271">
        <v>2019</v>
      </c>
      <c r="G236" s="382">
        <v>50</v>
      </c>
      <c r="H236" s="315">
        <v>5</v>
      </c>
      <c r="I236" s="315"/>
      <c r="J236" s="44">
        <v>4</v>
      </c>
      <c r="K236" s="44">
        <v>9</v>
      </c>
      <c r="L236" s="44">
        <f>IF(K236*5&lt;=30,PRODUCT(K236*5),30)</f>
        <v>30</v>
      </c>
      <c r="M236" s="19">
        <f t="shared" si="69"/>
        <v>85</v>
      </c>
      <c r="N236" s="45">
        <v>100</v>
      </c>
      <c r="O236" s="34">
        <f t="shared" ref="O236:O242" si="72">N236*M236/100</f>
        <v>85</v>
      </c>
      <c r="P236" s="41">
        <v>1</v>
      </c>
      <c r="Q236" s="44">
        <f t="shared" ref="Q236:Q242" si="73">O236/P236</f>
        <v>85</v>
      </c>
      <c r="R236" s="567" t="s">
        <v>44</v>
      </c>
      <c r="S236" s="34">
        <f t="shared" ref="S236:S241" si="74">Q236</f>
        <v>85</v>
      </c>
    </row>
    <row r="237" spans="1:19" ht="39" x14ac:dyDescent="0.25">
      <c r="A237" s="45">
        <v>204</v>
      </c>
      <c r="B237" s="54" t="s">
        <v>47</v>
      </c>
      <c r="C237" s="46" t="s">
        <v>48</v>
      </c>
      <c r="D237" s="40" t="s">
        <v>496</v>
      </c>
      <c r="E237" s="275" t="s">
        <v>677</v>
      </c>
      <c r="F237" s="271">
        <v>2019</v>
      </c>
      <c r="G237" s="382">
        <v>50</v>
      </c>
      <c r="H237" s="315">
        <v>5</v>
      </c>
      <c r="I237" s="315"/>
      <c r="J237" s="44">
        <v>3</v>
      </c>
      <c r="K237" s="44">
        <v>8</v>
      </c>
      <c r="L237" s="44">
        <f>IF(K237*5&lt;=30,PRODUCT(K237*5),30)</f>
        <v>30</v>
      </c>
      <c r="M237" s="19">
        <f t="shared" si="69"/>
        <v>85</v>
      </c>
      <c r="N237" s="45">
        <v>100</v>
      </c>
      <c r="O237" s="34">
        <f t="shared" si="72"/>
        <v>85</v>
      </c>
      <c r="P237" s="41">
        <v>1</v>
      </c>
      <c r="Q237" s="44">
        <f t="shared" si="73"/>
        <v>85</v>
      </c>
      <c r="R237" s="567" t="s">
        <v>677</v>
      </c>
      <c r="S237" s="34">
        <f t="shared" si="74"/>
        <v>85</v>
      </c>
    </row>
    <row r="238" spans="1:19" ht="39" x14ac:dyDescent="0.25">
      <c r="A238" s="45">
        <v>205</v>
      </c>
      <c r="B238" s="54" t="s">
        <v>49</v>
      </c>
      <c r="C238" s="46" t="s">
        <v>50</v>
      </c>
      <c r="D238" s="40" t="s">
        <v>132</v>
      </c>
      <c r="E238" s="275" t="s">
        <v>51</v>
      </c>
      <c r="F238" s="271">
        <v>2019</v>
      </c>
      <c r="G238" s="382">
        <v>60</v>
      </c>
      <c r="H238" s="315">
        <v>5</v>
      </c>
      <c r="I238" s="315">
        <v>10</v>
      </c>
      <c r="J238" s="44">
        <v>1</v>
      </c>
      <c r="K238" s="44">
        <v>1</v>
      </c>
      <c r="L238" s="44">
        <f>K238*5</f>
        <v>5</v>
      </c>
      <c r="M238" s="19">
        <f t="shared" si="69"/>
        <v>80</v>
      </c>
      <c r="N238" s="45">
        <v>100</v>
      </c>
      <c r="O238" s="34">
        <f t="shared" si="72"/>
        <v>80</v>
      </c>
      <c r="P238" s="41">
        <v>1</v>
      </c>
      <c r="Q238" s="44">
        <f t="shared" si="73"/>
        <v>80</v>
      </c>
      <c r="R238" s="567" t="s">
        <v>51</v>
      </c>
      <c r="S238" s="34">
        <f t="shared" si="74"/>
        <v>80</v>
      </c>
    </row>
    <row r="239" spans="1:19" ht="51.75" x14ac:dyDescent="0.25">
      <c r="A239" s="45">
        <v>206</v>
      </c>
      <c r="B239" s="54" t="s">
        <v>52</v>
      </c>
      <c r="C239" s="56" t="s">
        <v>53</v>
      </c>
      <c r="D239" s="57" t="s">
        <v>497</v>
      </c>
      <c r="E239" s="276" t="s">
        <v>25</v>
      </c>
      <c r="F239" s="271">
        <v>2019</v>
      </c>
      <c r="G239" s="382">
        <v>60</v>
      </c>
      <c r="H239" s="324">
        <v>5</v>
      </c>
      <c r="I239" s="324"/>
      <c r="J239" s="103">
        <v>3</v>
      </c>
      <c r="K239" s="103">
        <v>5</v>
      </c>
      <c r="L239" s="44">
        <f>K239*5</f>
        <v>25</v>
      </c>
      <c r="M239" s="19">
        <f t="shared" si="69"/>
        <v>90</v>
      </c>
      <c r="N239" s="55">
        <v>100</v>
      </c>
      <c r="O239" s="34">
        <f t="shared" si="72"/>
        <v>90</v>
      </c>
      <c r="P239" s="58">
        <v>1</v>
      </c>
      <c r="Q239" s="103">
        <f t="shared" si="73"/>
        <v>90</v>
      </c>
      <c r="R239" s="567" t="s">
        <v>25</v>
      </c>
      <c r="S239" s="34">
        <f t="shared" si="74"/>
        <v>90</v>
      </c>
    </row>
    <row r="240" spans="1:19" ht="39" x14ac:dyDescent="0.25">
      <c r="A240" s="45">
        <v>207</v>
      </c>
      <c r="B240" s="54" t="s">
        <v>54</v>
      </c>
      <c r="C240" s="46" t="s">
        <v>55</v>
      </c>
      <c r="D240" s="40" t="s">
        <v>498</v>
      </c>
      <c r="E240" s="275" t="s">
        <v>18</v>
      </c>
      <c r="F240" s="271">
        <v>2019</v>
      </c>
      <c r="G240" s="427">
        <v>60</v>
      </c>
      <c r="H240" s="315"/>
      <c r="I240" s="315"/>
      <c r="J240" s="44">
        <v>0</v>
      </c>
      <c r="K240" s="44">
        <v>0</v>
      </c>
      <c r="L240" s="44">
        <f>K240*5</f>
        <v>0</v>
      </c>
      <c r="M240" s="19">
        <f t="shared" si="69"/>
        <v>60</v>
      </c>
      <c r="N240" s="45">
        <v>100</v>
      </c>
      <c r="O240" s="34">
        <f t="shared" si="72"/>
        <v>60</v>
      </c>
      <c r="P240" s="41">
        <v>1</v>
      </c>
      <c r="Q240" s="44">
        <f t="shared" si="73"/>
        <v>60</v>
      </c>
      <c r="R240" s="567" t="s">
        <v>18</v>
      </c>
      <c r="S240" s="34">
        <f t="shared" si="74"/>
        <v>60</v>
      </c>
    </row>
    <row r="241" spans="1:19" ht="39.75" customHeight="1" x14ac:dyDescent="0.25">
      <c r="A241" s="45">
        <v>208</v>
      </c>
      <c r="B241" s="54" t="s">
        <v>56</v>
      </c>
      <c r="C241" s="46" t="s">
        <v>57</v>
      </c>
      <c r="D241" s="40" t="s">
        <v>287</v>
      </c>
      <c r="E241" s="275" t="s">
        <v>59</v>
      </c>
      <c r="F241" s="271">
        <v>2019</v>
      </c>
      <c r="G241" s="382">
        <v>20</v>
      </c>
      <c r="H241" s="315"/>
      <c r="I241" s="315"/>
      <c r="J241" s="44">
        <v>0</v>
      </c>
      <c r="K241" s="44">
        <v>0</v>
      </c>
      <c r="L241" s="44">
        <f>K241*5</f>
        <v>0</v>
      </c>
      <c r="M241" s="19">
        <f t="shared" si="69"/>
        <v>20</v>
      </c>
      <c r="N241" s="45">
        <v>100</v>
      </c>
      <c r="O241" s="34">
        <f t="shared" si="72"/>
        <v>20</v>
      </c>
      <c r="P241" s="41">
        <v>1</v>
      </c>
      <c r="Q241" s="44">
        <f t="shared" si="73"/>
        <v>20</v>
      </c>
      <c r="R241" s="567" t="s">
        <v>59</v>
      </c>
      <c r="S241" s="34">
        <f t="shared" si="74"/>
        <v>20</v>
      </c>
    </row>
    <row r="242" spans="1:19" ht="39.75" customHeight="1" x14ac:dyDescent="0.25">
      <c r="A242" s="45">
        <v>209</v>
      </c>
      <c r="B242" s="54" t="s">
        <v>80</v>
      </c>
      <c r="C242" s="46" t="s">
        <v>81</v>
      </c>
      <c r="D242" s="40" t="s">
        <v>82</v>
      </c>
      <c r="E242" s="275" t="s">
        <v>83</v>
      </c>
      <c r="F242" s="271">
        <v>2019</v>
      </c>
      <c r="G242" s="382">
        <v>20</v>
      </c>
      <c r="H242" s="315"/>
      <c r="I242" s="315"/>
      <c r="J242" s="44">
        <v>4</v>
      </c>
      <c r="K242" s="44">
        <v>4</v>
      </c>
      <c r="L242" s="44">
        <f>K242*5</f>
        <v>20</v>
      </c>
      <c r="M242" s="19">
        <f t="shared" si="69"/>
        <v>40</v>
      </c>
      <c r="N242" s="45">
        <v>80</v>
      </c>
      <c r="O242" s="34">
        <f t="shared" si="72"/>
        <v>32</v>
      </c>
      <c r="P242" s="41">
        <v>4</v>
      </c>
      <c r="Q242" s="44">
        <f t="shared" si="73"/>
        <v>8</v>
      </c>
      <c r="R242" s="567" t="s">
        <v>44</v>
      </c>
      <c r="S242" s="34">
        <f>Q242*2</f>
        <v>16</v>
      </c>
    </row>
    <row r="243" spans="1:19" ht="43.5" customHeight="1" x14ac:dyDescent="0.25">
      <c r="A243" s="45" t="s">
        <v>1189</v>
      </c>
      <c r="B243" s="282" t="s">
        <v>80</v>
      </c>
      <c r="C243" s="281" t="s">
        <v>81</v>
      </c>
      <c r="D243" s="27" t="s">
        <v>82</v>
      </c>
      <c r="E243" s="27" t="s">
        <v>1174</v>
      </c>
      <c r="F243" s="272">
        <v>2019</v>
      </c>
      <c r="G243" s="28"/>
      <c r="H243" s="28"/>
      <c r="I243" s="28"/>
      <c r="J243" s="29"/>
      <c r="K243" s="29"/>
      <c r="L243" s="29"/>
      <c r="M243" s="30"/>
      <c r="N243" s="24"/>
      <c r="O243" s="30"/>
      <c r="P243" s="32"/>
      <c r="Q243" s="29"/>
      <c r="R243" s="567" t="s">
        <v>37</v>
      </c>
      <c r="S243" s="34">
        <f>Q242*2</f>
        <v>16</v>
      </c>
    </row>
    <row r="244" spans="1:19" ht="51.75" x14ac:dyDescent="0.25">
      <c r="A244" s="45">
        <v>210</v>
      </c>
      <c r="B244" s="54" t="s">
        <v>84</v>
      </c>
      <c r="C244" s="46" t="s">
        <v>85</v>
      </c>
      <c r="D244" s="40" t="s">
        <v>82</v>
      </c>
      <c r="E244" s="275" t="s">
        <v>86</v>
      </c>
      <c r="F244" s="271">
        <v>2019</v>
      </c>
      <c r="G244" s="382">
        <v>20</v>
      </c>
      <c r="H244" s="315"/>
      <c r="I244" s="315"/>
      <c r="J244" s="44">
        <v>1</v>
      </c>
      <c r="K244" s="44">
        <v>1</v>
      </c>
      <c r="L244" s="44">
        <f>K244*5</f>
        <v>5</v>
      </c>
      <c r="M244" s="19">
        <f>G244+H244+I244+L244</f>
        <v>25</v>
      </c>
      <c r="N244" s="45">
        <v>100</v>
      </c>
      <c r="O244" s="34">
        <f>N244*M244/100</f>
        <v>25</v>
      </c>
      <c r="P244" s="41">
        <v>2</v>
      </c>
      <c r="Q244" s="44">
        <f>O244/P244</f>
        <v>12.5</v>
      </c>
      <c r="R244" s="567" t="s">
        <v>44</v>
      </c>
      <c r="S244" s="34">
        <f>Q244*1</f>
        <v>12.5</v>
      </c>
    </row>
    <row r="245" spans="1:19" ht="51.75" x14ac:dyDescent="0.25">
      <c r="A245" s="45" t="s">
        <v>1189</v>
      </c>
      <c r="B245" s="282" t="s">
        <v>84</v>
      </c>
      <c r="C245" s="281" t="s">
        <v>85</v>
      </c>
      <c r="D245" s="27" t="s">
        <v>82</v>
      </c>
      <c r="E245" s="27" t="s">
        <v>25</v>
      </c>
      <c r="F245" s="272">
        <v>2019</v>
      </c>
      <c r="G245" s="28"/>
      <c r="H245" s="28"/>
      <c r="I245" s="29"/>
      <c r="J245" s="29"/>
      <c r="K245" s="29"/>
      <c r="L245" s="29"/>
      <c r="M245" s="30"/>
      <c r="N245" s="31"/>
      <c r="O245" s="30"/>
      <c r="P245" s="32"/>
      <c r="Q245" s="29"/>
      <c r="R245" s="567" t="s">
        <v>25</v>
      </c>
      <c r="S245" s="34">
        <f>Q244*1</f>
        <v>12.5</v>
      </c>
    </row>
    <row r="246" spans="1:19" ht="39" x14ac:dyDescent="0.25">
      <c r="A246" s="45">
        <v>211</v>
      </c>
      <c r="B246" s="54" t="s">
        <v>87</v>
      </c>
      <c r="C246" s="46" t="s">
        <v>88</v>
      </c>
      <c r="D246" s="40" t="s">
        <v>89</v>
      </c>
      <c r="E246" s="275" t="s">
        <v>60</v>
      </c>
      <c r="F246" s="271">
        <v>2019</v>
      </c>
      <c r="G246" s="382">
        <v>50</v>
      </c>
      <c r="H246" s="315">
        <v>5</v>
      </c>
      <c r="I246" s="315"/>
      <c r="J246" s="44">
        <v>0</v>
      </c>
      <c r="K246" s="44">
        <v>0</v>
      </c>
      <c r="L246" s="44">
        <f t="shared" ref="L246:L254" si="75">K246*5</f>
        <v>0</v>
      </c>
      <c r="M246" s="19">
        <f t="shared" ref="M246:M254" si="76">G246+H246+I246+L246</f>
        <v>55</v>
      </c>
      <c r="N246" s="45">
        <v>100</v>
      </c>
      <c r="O246" s="34">
        <f t="shared" ref="O246:O254" si="77">N246*M246/100</f>
        <v>55</v>
      </c>
      <c r="P246" s="41">
        <v>1</v>
      </c>
      <c r="Q246" s="44">
        <f t="shared" ref="Q246:Q254" si="78">O246/P246</f>
        <v>55</v>
      </c>
      <c r="R246" s="567" t="s">
        <v>60</v>
      </c>
      <c r="S246" s="34">
        <f t="shared" ref="S246:S253" si="79">Q246</f>
        <v>55</v>
      </c>
    </row>
    <row r="247" spans="1:19" ht="39" x14ac:dyDescent="0.25">
      <c r="A247" s="45">
        <v>212</v>
      </c>
      <c r="B247" s="54" t="s">
        <v>858</v>
      </c>
      <c r="C247" s="46" t="s">
        <v>90</v>
      </c>
      <c r="D247" s="40" t="s">
        <v>112</v>
      </c>
      <c r="E247" s="275" t="s">
        <v>18</v>
      </c>
      <c r="F247" s="271">
        <v>2019</v>
      </c>
      <c r="G247" s="382">
        <v>40</v>
      </c>
      <c r="H247" s="315">
        <v>5</v>
      </c>
      <c r="I247" s="44"/>
      <c r="J247" s="44">
        <v>1</v>
      </c>
      <c r="K247" s="44">
        <v>1</v>
      </c>
      <c r="L247" s="44">
        <f t="shared" si="75"/>
        <v>5</v>
      </c>
      <c r="M247" s="19">
        <f t="shared" si="76"/>
        <v>50</v>
      </c>
      <c r="N247" s="102">
        <v>100</v>
      </c>
      <c r="O247" s="34">
        <f t="shared" si="77"/>
        <v>50</v>
      </c>
      <c r="P247" s="41">
        <v>1</v>
      </c>
      <c r="Q247" s="44">
        <f t="shared" si="78"/>
        <v>50</v>
      </c>
      <c r="R247" s="567" t="s">
        <v>18</v>
      </c>
      <c r="S247" s="34">
        <f t="shared" si="79"/>
        <v>50</v>
      </c>
    </row>
    <row r="248" spans="1:19" ht="42" customHeight="1" x14ac:dyDescent="0.25">
      <c r="A248" s="45">
        <v>213</v>
      </c>
      <c r="B248" s="54" t="s">
        <v>91</v>
      </c>
      <c r="C248" s="46" t="s">
        <v>92</v>
      </c>
      <c r="D248" s="40" t="s">
        <v>115</v>
      </c>
      <c r="E248" s="275" t="s">
        <v>28</v>
      </c>
      <c r="F248" s="271">
        <v>2019</v>
      </c>
      <c r="G248" s="382">
        <v>60</v>
      </c>
      <c r="H248" s="315">
        <v>5</v>
      </c>
      <c r="I248" s="315"/>
      <c r="J248" s="44">
        <v>0</v>
      </c>
      <c r="K248" s="44">
        <v>0</v>
      </c>
      <c r="L248" s="44">
        <f t="shared" si="75"/>
        <v>0</v>
      </c>
      <c r="M248" s="19">
        <f t="shared" si="76"/>
        <v>65</v>
      </c>
      <c r="N248" s="45">
        <v>100</v>
      </c>
      <c r="O248" s="34">
        <f t="shared" si="77"/>
        <v>65</v>
      </c>
      <c r="P248" s="41">
        <v>1</v>
      </c>
      <c r="Q248" s="44">
        <f t="shared" si="78"/>
        <v>65</v>
      </c>
      <c r="R248" s="567" t="s">
        <v>28</v>
      </c>
      <c r="S248" s="34">
        <f t="shared" si="79"/>
        <v>65</v>
      </c>
    </row>
    <row r="249" spans="1:19" ht="39" x14ac:dyDescent="0.25">
      <c r="A249" s="45">
        <v>214</v>
      </c>
      <c r="B249" s="54" t="s">
        <v>93</v>
      </c>
      <c r="C249" s="46" t="s">
        <v>94</v>
      </c>
      <c r="D249" s="40" t="s">
        <v>89</v>
      </c>
      <c r="E249" s="275" t="s">
        <v>28</v>
      </c>
      <c r="F249" s="271">
        <v>2019</v>
      </c>
      <c r="G249" s="382">
        <v>50</v>
      </c>
      <c r="H249" s="315">
        <v>5</v>
      </c>
      <c r="I249" s="315"/>
      <c r="J249" s="44">
        <v>0</v>
      </c>
      <c r="K249" s="44">
        <v>0</v>
      </c>
      <c r="L249" s="44">
        <f t="shared" si="75"/>
        <v>0</v>
      </c>
      <c r="M249" s="19">
        <f t="shared" si="76"/>
        <v>55</v>
      </c>
      <c r="N249" s="45">
        <v>100</v>
      </c>
      <c r="O249" s="34">
        <f t="shared" si="77"/>
        <v>55</v>
      </c>
      <c r="P249" s="41">
        <v>1</v>
      </c>
      <c r="Q249" s="44">
        <f t="shared" si="78"/>
        <v>55</v>
      </c>
      <c r="R249" s="567" t="s">
        <v>28</v>
      </c>
      <c r="S249" s="34">
        <f t="shared" si="79"/>
        <v>55</v>
      </c>
    </row>
    <row r="250" spans="1:19" ht="53.25" customHeight="1" x14ac:dyDescent="0.25">
      <c r="A250" s="45">
        <v>215</v>
      </c>
      <c r="B250" s="54" t="s">
        <v>95</v>
      </c>
      <c r="C250" s="46" t="s">
        <v>96</v>
      </c>
      <c r="D250" s="40" t="s">
        <v>112</v>
      </c>
      <c r="E250" s="275" t="s">
        <v>25</v>
      </c>
      <c r="F250" s="271">
        <v>2019</v>
      </c>
      <c r="G250" s="382">
        <v>40</v>
      </c>
      <c r="H250" s="315"/>
      <c r="I250" s="315"/>
      <c r="J250" s="44">
        <v>0</v>
      </c>
      <c r="K250" s="44">
        <v>0</v>
      </c>
      <c r="L250" s="44">
        <f t="shared" si="75"/>
        <v>0</v>
      </c>
      <c r="M250" s="19">
        <f t="shared" si="76"/>
        <v>40</v>
      </c>
      <c r="N250" s="45">
        <v>100</v>
      </c>
      <c r="O250" s="34">
        <f t="shared" si="77"/>
        <v>40</v>
      </c>
      <c r="P250" s="41">
        <v>1</v>
      </c>
      <c r="Q250" s="44">
        <f t="shared" si="78"/>
        <v>40</v>
      </c>
      <c r="R250" s="567" t="s">
        <v>25</v>
      </c>
      <c r="S250" s="34">
        <f t="shared" si="79"/>
        <v>40</v>
      </c>
    </row>
    <row r="251" spans="1:19" ht="53.25" customHeight="1" x14ac:dyDescent="0.25">
      <c r="A251" s="45">
        <v>216</v>
      </c>
      <c r="B251" s="54" t="s">
        <v>97</v>
      </c>
      <c r="C251" s="46" t="s">
        <v>98</v>
      </c>
      <c r="D251" s="40" t="s">
        <v>112</v>
      </c>
      <c r="E251" s="275" t="s">
        <v>99</v>
      </c>
      <c r="F251" s="271">
        <v>2019</v>
      </c>
      <c r="G251" s="382">
        <v>40</v>
      </c>
      <c r="H251" s="315">
        <v>5</v>
      </c>
      <c r="I251" s="315"/>
      <c r="J251" s="44">
        <v>1</v>
      </c>
      <c r="K251" s="44">
        <v>1</v>
      </c>
      <c r="L251" s="44">
        <f t="shared" si="75"/>
        <v>5</v>
      </c>
      <c r="M251" s="19">
        <f t="shared" si="76"/>
        <v>50</v>
      </c>
      <c r="N251" s="45">
        <v>100</v>
      </c>
      <c r="O251" s="34">
        <f t="shared" si="77"/>
        <v>50</v>
      </c>
      <c r="P251" s="41">
        <v>1</v>
      </c>
      <c r="Q251" s="44">
        <f t="shared" si="78"/>
        <v>50</v>
      </c>
      <c r="R251" s="567" t="s">
        <v>99</v>
      </c>
      <c r="S251" s="34">
        <f t="shared" si="79"/>
        <v>50</v>
      </c>
    </row>
    <row r="252" spans="1:19" ht="39" x14ac:dyDescent="0.25">
      <c r="A252" s="45">
        <v>217</v>
      </c>
      <c r="B252" s="54" t="s">
        <v>100</v>
      </c>
      <c r="C252" s="46" t="s">
        <v>101</v>
      </c>
      <c r="D252" s="40" t="s">
        <v>89</v>
      </c>
      <c r="E252" s="275" t="s">
        <v>60</v>
      </c>
      <c r="F252" s="271">
        <v>2019</v>
      </c>
      <c r="G252" s="382">
        <v>50</v>
      </c>
      <c r="H252" s="315">
        <v>5</v>
      </c>
      <c r="I252" s="315"/>
      <c r="J252" s="44">
        <v>0</v>
      </c>
      <c r="K252" s="44">
        <v>0</v>
      </c>
      <c r="L252" s="44">
        <f t="shared" si="75"/>
        <v>0</v>
      </c>
      <c r="M252" s="19">
        <f t="shared" si="76"/>
        <v>55</v>
      </c>
      <c r="N252" s="45">
        <v>100</v>
      </c>
      <c r="O252" s="34">
        <f t="shared" si="77"/>
        <v>55</v>
      </c>
      <c r="P252" s="41">
        <v>1</v>
      </c>
      <c r="Q252" s="44">
        <f t="shared" si="78"/>
        <v>55</v>
      </c>
      <c r="R252" s="567" t="s">
        <v>60</v>
      </c>
      <c r="S252" s="34">
        <f t="shared" si="79"/>
        <v>55</v>
      </c>
    </row>
    <row r="253" spans="1:19" ht="39" x14ac:dyDescent="0.25">
      <c r="A253" s="45">
        <v>218</v>
      </c>
      <c r="B253" s="54" t="s">
        <v>102</v>
      </c>
      <c r="C253" s="46" t="s">
        <v>103</v>
      </c>
      <c r="D253" s="40" t="s">
        <v>82</v>
      </c>
      <c r="E253" s="275" t="s">
        <v>104</v>
      </c>
      <c r="F253" s="271">
        <v>2019</v>
      </c>
      <c r="G253" s="382">
        <v>20</v>
      </c>
      <c r="H253" s="315"/>
      <c r="I253" s="315"/>
      <c r="J253" s="44">
        <v>0</v>
      </c>
      <c r="K253" s="44">
        <v>0</v>
      </c>
      <c r="L253" s="44">
        <f t="shared" si="75"/>
        <v>0</v>
      </c>
      <c r="M253" s="19">
        <f t="shared" si="76"/>
        <v>20</v>
      </c>
      <c r="N253" s="45">
        <v>100</v>
      </c>
      <c r="O253" s="34">
        <f t="shared" si="77"/>
        <v>20</v>
      </c>
      <c r="P253" s="41">
        <v>1</v>
      </c>
      <c r="Q253" s="44">
        <f t="shared" si="78"/>
        <v>20</v>
      </c>
      <c r="R253" s="567" t="s">
        <v>104</v>
      </c>
      <c r="S253" s="34">
        <f t="shared" si="79"/>
        <v>20</v>
      </c>
    </row>
    <row r="254" spans="1:19" ht="39" x14ac:dyDescent="0.25">
      <c r="A254" s="45">
        <v>219</v>
      </c>
      <c r="B254" s="54" t="s">
        <v>105</v>
      </c>
      <c r="C254" s="46" t="s">
        <v>106</v>
      </c>
      <c r="D254" s="40" t="s">
        <v>112</v>
      </c>
      <c r="E254" s="275" t="s">
        <v>107</v>
      </c>
      <c r="F254" s="271">
        <v>2019</v>
      </c>
      <c r="G254" s="382">
        <v>40</v>
      </c>
      <c r="H254" s="315">
        <v>5</v>
      </c>
      <c r="I254" s="315"/>
      <c r="J254" s="44">
        <v>0</v>
      </c>
      <c r="K254" s="44">
        <v>0</v>
      </c>
      <c r="L254" s="44">
        <f t="shared" si="75"/>
        <v>0</v>
      </c>
      <c r="M254" s="19">
        <f t="shared" si="76"/>
        <v>45</v>
      </c>
      <c r="N254" s="45">
        <v>100</v>
      </c>
      <c r="O254" s="34">
        <f t="shared" si="77"/>
        <v>45</v>
      </c>
      <c r="P254" s="41">
        <v>2</v>
      </c>
      <c r="Q254" s="44">
        <f t="shared" si="78"/>
        <v>22.5</v>
      </c>
      <c r="R254" s="567" t="s">
        <v>44</v>
      </c>
      <c r="S254" s="34">
        <f>Q254*1</f>
        <v>22.5</v>
      </c>
    </row>
    <row r="255" spans="1:19" ht="53.25" customHeight="1" x14ac:dyDescent="0.25">
      <c r="A255" s="45" t="s">
        <v>1189</v>
      </c>
      <c r="B255" s="282" t="s">
        <v>105</v>
      </c>
      <c r="C255" s="281" t="s">
        <v>106</v>
      </c>
      <c r="D255" s="27" t="s">
        <v>112</v>
      </c>
      <c r="E255" s="27" t="s">
        <v>35</v>
      </c>
      <c r="F255" s="272">
        <v>2019</v>
      </c>
      <c r="G255" s="28"/>
      <c r="H255" s="28"/>
      <c r="I255" s="28"/>
      <c r="J255" s="29"/>
      <c r="K255" s="29"/>
      <c r="L255" s="29"/>
      <c r="M255" s="30"/>
      <c r="N255" s="24"/>
      <c r="O255" s="30"/>
      <c r="P255" s="32"/>
      <c r="Q255" s="29"/>
      <c r="R255" s="567" t="s">
        <v>35</v>
      </c>
      <c r="S255" s="34">
        <f>Q254*1</f>
        <v>22.5</v>
      </c>
    </row>
    <row r="256" spans="1:19" ht="41.25" customHeight="1" x14ac:dyDescent="0.25">
      <c r="A256" s="55">
        <v>220</v>
      </c>
      <c r="B256" s="54" t="s">
        <v>108</v>
      </c>
      <c r="C256" s="56" t="s">
        <v>109</v>
      </c>
      <c r="D256" s="57" t="s">
        <v>112</v>
      </c>
      <c r="E256" s="276" t="s">
        <v>36</v>
      </c>
      <c r="F256" s="271">
        <v>2019</v>
      </c>
      <c r="G256" s="382">
        <v>40</v>
      </c>
      <c r="H256" s="324"/>
      <c r="I256" s="324"/>
      <c r="J256" s="103">
        <v>0</v>
      </c>
      <c r="K256" s="103">
        <v>0</v>
      </c>
      <c r="L256" s="44">
        <f>K256*5</f>
        <v>0</v>
      </c>
      <c r="M256" s="19">
        <f>G256+H256+I256+L256</f>
        <v>40</v>
      </c>
      <c r="N256" s="55">
        <v>100</v>
      </c>
      <c r="O256" s="34">
        <f>N256*M256/100</f>
        <v>40</v>
      </c>
      <c r="P256" s="58">
        <v>1</v>
      </c>
      <c r="Q256" s="44">
        <f>O256/P256</f>
        <v>40</v>
      </c>
      <c r="R256" s="567" t="s">
        <v>36</v>
      </c>
      <c r="S256" s="34">
        <f>Q256</f>
        <v>40</v>
      </c>
    </row>
    <row r="257" spans="1:19" ht="39" x14ac:dyDescent="0.25">
      <c r="A257" s="45">
        <v>221</v>
      </c>
      <c r="B257" s="54" t="s">
        <v>110</v>
      </c>
      <c r="C257" s="289" t="s">
        <v>111</v>
      </c>
      <c r="D257" s="40" t="s">
        <v>112</v>
      </c>
      <c r="E257" s="275" t="s">
        <v>113</v>
      </c>
      <c r="F257" s="271">
        <v>2019</v>
      </c>
      <c r="G257" s="382">
        <v>40</v>
      </c>
      <c r="H257" s="315">
        <v>5</v>
      </c>
      <c r="I257" s="315"/>
      <c r="J257" s="44">
        <v>12</v>
      </c>
      <c r="K257" s="44">
        <v>12</v>
      </c>
      <c r="L257" s="44">
        <f>IF(K257*5&lt;=30,PRODUCT(K257*5),30)</f>
        <v>30</v>
      </c>
      <c r="M257" s="19">
        <f>G257+H257+I257+L257</f>
        <v>75</v>
      </c>
      <c r="N257" s="45">
        <v>100</v>
      </c>
      <c r="O257" s="34">
        <f>N257*M257/100</f>
        <v>75</v>
      </c>
      <c r="P257" s="41">
        <v>3</v>
      </c>
      <c r="Q257" s="300">
        <f>O257/P257</f>
        <v>25</v>
      </c>
      <c r="R257" s="567" t="s">
        <v>36</v>
      </c>
      <c r="S257" s="34">
        <f>Q257*1</f>
        <v>25</v>
      </c>
    </row>
    <row r="258" spans="1:19" ht="41.25" customHeight="1" x14ac:dyDescent="0.25">
      <c r="A258" s="55" t="s">
        <v>1189</v>
      </c>
      <c r="B258" s="282" t="s">
        <v>110</v>
      </c>
      <c r="C258" s="291" t="s">
        <v>111</v>
      </c>
      <c r="D258" s="283" t="s">
        <v>112</v>
      </c>
      <c r="E258" s="283" t="s">
        <v>25</v>
      </c>
      <c r="F258" s="272">
        <v>2019</v>
      </c>
      <c r="G258" s="293"/>
      <c r="H258" s="293"/>
      <c r="I258" s="293"/>
      <c r="J258" s="295"/>
      <c r="K258" s="295"/>
      <c r="L258" s="29"/>
      <c r="M258" s="30"/>
      <c r="N258" s="288"/>
      <c r="O258" s="30"/>
      <c r="P258" s="299"/>
      <c r="Q258" s="29"/>
      <c r="R258" s="567" t="s">
        <v>25</v>
      </c>
      <c r="S258" s="34">
        <f>Q257*2</f>
        <v>50</v>
      </c>
    </row>
    <row r="259" spans="1:19" ht="53.25" customHeight="1" x14ac:dyDescent="0.25">
      <c r="A259" s="45">
        <v>222</v>
      </c>
      <c r="B259" s="54" t="s">
        <v>1125</v>
      </c>
      <c r="C259" s="289" t="s">
        <v>114</v>
      </c>
      <c r="D259" s="40" t="s">
        <v>89</v>
      </c>
      <c r="E259" s="275" t="s">
        <v>44</v>
      </c>
      <c r="F259" s="271">
        <v>2019</v>
      </c>
      <c r="G259" s="382">
        <v>50</v>
      </c>
      <c r="H259" s="315">
        <v>5</v>
      </c>
      <c r="I259" s="315">
        <v>10</v>
      </c>
      <c r="J259" s="44">
        <v>7</v>
      </c>
      <c r="K259" s="44">
        <v>7</v>
      </c>
      <c r="L259" s="44">
        <f>IF(K259*5&lt;=30,PRODUCT(K259*5),30)</f>
        <v>30</v>
      </c>
      <c r="M259" s="19">
        <f>G259+H259+I259+L259</f>
        <v>95</v>
      </c>
      <c r="N259" s="45">
        <v>100</v>
      </c>
      <c r="O259" s="34">
        <f>N259*M259/100</f>
        <v>95</v>
      </c>
      <c r="P259" s="41">
        <v>1</v>
      </c>
      <c r="Q259" s="44">
        <f>O259/P259</f>
        <v>95</v>
      </c>
      <c r="R259" s="567" t="s">
        <v>44</v>
      </c>
      <c r="S259" s="34">
        <f>Q259</f>
        <v>95</v>
      </c>
    </row>
    <row r="260" spans="1:19" ht="53.25" customHeight="1" x14ac:dyDescent="0.25">
      <c r="A260" s="45">
        <v>223</v>
      </c>
      <c r="B260" s="54" t="s">
        <v>850</v>
      </c>
      <c r="C260" s="289" t="s">
        <v>116</v>
      </c>
      <c r="D260" s="40" t="s">
        <v>89</v>
      </c>
      <c r="E260" s="275" t="s">
        <v>28</v>
      </c>
      <c r="F260" s="271">
        <v>2019</v>
      </c>
      <c r="G260" s="382">
        <v>50</v>
      </c>
      <c r="H260" s="315"/>
      <c r="I260" s="315"/>
      <c r="J260" s="44">
        <v>0</v>
      </c>
      <c r="K260" s="44">
        <v>0</v>
      </c>
      <c r="L260" s="44">
        <f>K260*5</f>
        <v>0</v>
      </c>
      <c r="M260" s="19">
        <f>G260+H260+I260+L260</f>
        <v>50</v>
      </c>
      <c r="N260" s="45">
        <v>100</v>
      </c>
      <c r="O260" s="34">
        <f>N260*M260/100</f>
        <v>50</v>
      </c>
      <c r="P260" s="41">
        <v>1</v>
      </c>
      <c r="Q260" s="44">
        <f>O260/P260</f>
        <v>50</v>
      </c>
      <c r="R260" s="567" t="s">
        <v>28</v>
      </c>
      <c r="S260" s="34">
        <f>Q260</f>
        <v>50</v>
      </c>
    </row>
    <row r="261" spans="1:19" ht="53.25" customHeight="1" x14ac:dyDescent="0.25">
      <c r="A261" s="45">
        <v>224</v>
      </c>
      <c r="B261" s="54" t="s">
        <v>117</v>
      </c>
      <c r="C261" s="289" t="s">
        <v>118</v>
      </c>
      <c r="D261" s="40" t="s">
        <v>112</v>
      </c>
      <c r="E261" s="275" t="s">
        <v>119</v>
      </c>
      <c r="F261" s="271">
        <v>2019</v>
      </c>
      <c r="G261" s="382">
        <v>40</v>
      </c>
      <c r="H261" s="315"/>
      <c r="I261" s="315"/>
      <c r="J261" s="44">
        <v>0</v>
      </c>
      <c r="K261" s="44">
        <v>0</v>
      </c>
      <c r="L261" s="44">
        <f>K261*5</f>
        <v>0</v>
      </c>
      <c r="M261" s="19">
        <f>G261+H261+I261+L261</f>
        <v>40</v>
      </c>
      <c r="N261" s="45">
        <v>60</v>
      </c>
      <c r="O261" s="34">
        <f>N261*M261/100</f>
        <v>24</v>
      </c>
      <c r="P261" s="41">
        <v>3</v>
      </c>
      <c r="Q261" s="44">
        <f>O261/P261</f>
        <v>8</v>
      </c>
      <c r="R261" s="567" t="s">
        <v>44</v>
      </c>
      <c r="S261" s="34">
        <f>Q261*1</f>
        <v>8</v>
      </c>
    </row>
    <row r="262" spans="1:19" ht="51.75" x14ac:dyDescent="0.25">
      <c r="A262" s="45" t="s">
        <v>1189</v>
      </c>
      <c r="B262" s="282" t="s">
        <v>117</v>
      </c>
      <c r="C262" s="290" t="s">
        <v>118</v>
      </c>
      <c r="D262" s="27" t="s">
        <v>112</v>
      </c>
      <c r="E262" s="27" t="s">
        <v>1174</v>
      </c>
      <c r="F262" s="272">
        <v>2019</v>
      </c>
      <c r="G262" s="28"/>
      <c r="H262" s="28"/>
      <c r="I262" s="28"/>
      <c r="J262" s="29"/>
      <c r="K262" s="29"/>
      <c r="L262" s="29"/>
      <c r="M262" s="30"/>
      <c r="N262" s="24"/>
      <c r="O262" s="30"/>
      <c r="P262" s="32"/>
      <c r="Q262" s="29"/>
      <c r="R262" s="567" t="s">
        <v>37</v>
      </c>
      <c r="S262" s="34">
        <f>Q261*2</f>
        <v>16</v>
      </c>
    </row>
    <row r="263" spans="1:19" ht="51.75" x14ac:dyDescent="0.25">
      <c r="A263" s="45">
        <v>225</v>
      </c>
      <c r="B263" s="54" t="s">
        <v>133</v>
      </c>
      <c r="C263" s="46" t="s">
        <v>546</v>
      </c>
      <c r="D263" s="40" t="s">
        <v>505</v>
      </c>
      <c r="E263" s="275" t="s">
        <v>51</v>
      </c>
      <c r="F263" s="271">
        <v>2019</v>
      </c>
      <c r="G263" s="382">
        <v>50</v>
      </c>
      <c r="H263" s="315">
        <v>5</v>
      </c>
      <c r="I263" s="315">
        <v>10</v>
      </c>
      <c r="J263" s="44">
        <v>0</v>
      </c>
      <c r="K263" s="44">
        <v>0</v>
      </c>
      <c r="L263" s="44">
        <f>K263*5</f>
        <v>0</v>
      </c>
      <c r="M263" s="19">
        <f>G263+H263+I263+L263</f>
        <v>65</v>
      </c>
      <c r="N263" s="45">
        <v>50</v>
      </c>
      <c r="O263" s="34">
        <f t="shared" ref="O263:O267" si="80">N263*M263/100</f>
        <v>32.5</v>
      </c>
      <c r="P263" s="41">
        <v>1</v>
      </c>
      <c r="Q263" s="44">
        <f t="shared" ref="Q263:Q267" si="81">O263/P263</f>
        <v>32.5</v>
      </c>
      <c r="R263" s="567" t="s">
        <v>51</v>
      </c>
      <c r="S263" s="34">
        <f t="shared" ref="S263:S267" si="82">Q263</f>
        <v>32.5</v>
      </c>
    </row>
    <row r="264" spans="1:19" ht="64.5" x14ac:dyDescent="0.25">
      <c r="A264" s="45">
        <v>226</v>
      </c>
      <c r="B264" s="54" t="s">
        <v>759</v>
      </c>
      <c r="C264" s="46" t="s">
        <v>547</v>
      </c>
      <c r="D264" s="40" t="s">
        <v>43</v>
      </c>
      <c r="E264" s="275" t="s">
        <v>25</v>
      </c>
      <c r="F264" s="271">
        <v>2019</v>
      </c>
      <c r="G264" s="382">
        <v>60</v>
      </c>
      <c r="H264" s="315">
        <v>5</v>
      </c>
      <c r="I264" s="315">
        <v>0</v>
      </c>
      <c r="J264" s="44">
        <v>45</v>
      </c>
      <c r="K264" s="44">
        <v>71</v>
      </c>
      <c r="L264" s="44">
        <f>IF(K264*5&lt;=30,PRODUCT(K264*5),30)</f>
        <v>30</v>
      </c>
      <c r="M264" s="19">
        <f>G264+H264+I264+L264</f>
        <v>95</v>
      </c>
      <c r="N264" s="45">
        <v>5</v>
      </c>
      <c r="O264" s="34">
        <f t="shared" si="80"/>
        <v>4.75</v>
      </c>
      <c r="P264" s="41">
        <v>1</v>
      </c>
      <c r="Q264" s="44">
        <f t="shared" si="81"/>
        <v>4.75</v>
      </c>
      <c r="R264" s="567" t="s">
        <v>25</v>
      </c>
      <c r="S264" s="34">
        <f t="shared" si="82"/>
        <v>4.75</v>
      </c>
    </row>
    <row r="265" spans="1:19" ht="51.75" customHeight="1" x14ac:dyDescent="0.25">
      <c r="A265" s="45">
        <v>227</v>
      </c>
      <c r="B265" s="54" t="s">
        <v>134</v>
      </c>
      <c r="C265" s="46" t="s">
        <v>135</v>
      </c>
      <c r="D265" s="40" t="s">
        <v>22</v>
      </c>
      <c r="E265" s="275" t="s">
        <v>16</v>
      </c>
      <c r="F265" s="271">
        <v>2019</v>
      </c>
      <c r="G265" s="382">
        <v>60</v>
      </c>
      <c r="H265" s="315">
        <v>5</v>
      </c>
      <c r="I265" s="315"/>
      <c r="J265" s="44">
        <v>0</v>
      </c>
      <c r="K265" s="44">
        <v>0</v>
      </c>
      <c r="L265" s="44">
        <f>K265*5</f>
        <v>0</v>
      </c>
      <c r="M265" s="19">
        <f>G265+H265+I265+L265</f>
        <v>65</v>
      </c>
      <c r="N265" s="45">
        <v>50</v>
      </c>
      <c r="O265" s="34">
        <f t="shared" si="80"/>
        <v>32.5</v>
      </c>
      <c r="P265" s="41">
        <v>1</v>
      </c>
      <c r="Q265" s="44">
        <f t="shared" si="81"/>
        <v>32.5</v>
      </c>
      <c r="R265" s="567" t="s">
        <v>16</v>
      </c>
      <c r="S265" s="34">
        <f t="shared" si="82"/>
        <v>32.5</v>
      </c>
    </row>
    <row r="266" spans="1:19" ht="39" x14ac:dyDescent="0.25">
      <c r="A266" s="45">
        <v>228</v>
      </c>
      <c r="B266" s="54" t="s">
        <v>136</v>
      </c>
      <c r="C266" s="46" t="s">
        <v>137</v>
      </c>
      <c r="D266" s="40" t="s">
        <v>112</v>
      </c>
      <c r="E266" s="275" t="s">
        <v>35</v>
      </c>
      <c r="F266" s="271">
        <v>2019</v>
      </c>
      <c r="G266" s="427">
        <v>40</v>
      </c>
      <c r="H266" s="315"/>
      <c r="I266" s="315"/>
      <c r="J266" s="44">
        <v>1</v>
      </c>
      <c r="K266" s="44">
        <v>1</v>
      </c>
      <c r="L266" s="44">
        <f>K266*5</f>
        <v>5</v>
      </c>
      <c r="M266" s="19">
        <f>G266+H266+I266+L266</f>
        <v>45</v>
      </c>
      <c r="N266" s="45">
        <v>50</v>
      </c>
      <c r="O266" s="34">
        <f t="shared" si="80"/>
        <v>22.5</v>
      </c>
      <c r="P266" s="41">
        <v>1</v>
      </c>
      <c r="Q266" s="44">
        <f t="shared" si="81"/>
        <v>22.5</v>
      </c>
      <c r="R266" s="567" t="s">
        <v>35</v>
      </c>
      <c r="S266" s="34">
        <f t="shared" si="82"/>
        <v>22.5</v>
      </c>
    </row>
    <row r="267" spans="1:19" ht="41.25" customHeight="1" thickBot="1" x14ac:dyDescent="0.3">
      <c r="A267" s="662">
        <v>229</v>
      </c>
      <c r="B267" s="667" t="s">
        <v>208</v>
      </c>
      <c r="C267" s="668" t="s">
        <v>209</v>
      </c>
      <c r="D267" s="669" t="s">
        <v>82</v>
      </c>
      <c r="E267" s="670" t="s">
        <v>35</v>
      </c>
      <c r="F267" s="671">
        <v>2019</v>
      </c>
      <c r="G267" s="672">
        <v>20</v>
      </c>
      <c r="H267" s="673"/>
      <c r="I267" s="673"/>
      <c r="J267" s="674">
        <v>1</v>
      </c>
      <c r="K267" s="674">
        <v>1</v>
      </c>
      <c r="L267" s="674">
        <f>K267*5</f>
        <v>5</v>
      </c>
      <c r="M267" s="675">
        <f>G267+H267+I267+L267</f>
        <v>25</v>
      </c>
      <c r="N267" s="662">
        <v>100</v>
      </c>
      <c r="O267" s="675">
        <f t="shared" si="80"/>
        <v>25</v>
      </c>
      <c r="P267" s="676">
        <v>1</v>
      </c>
      <c r="Q267" s="674">
        <f t="shared" si="81"/>
        <v>25</v>
      </c>
      <c r="R267" s="677" t="s">
        <v>35</v>
      </c>
      <c r="S267" s="675">
        <f t="shared" si="82"/>
        <v>25</v>
      </c>
    </row>
    <row r="268" spans="1:19" x14ac:dyDescent="0.25">
      <c r="B268" s="48"/>
      <c r="C268" s="517"/>
      <c r="H268"/>
      <c r="R268" s="2"/>
    </row>
    <row r="269" spans="1:19" x14ac:dyDescent="0.25">
      <c r="D269" s="60" t="s">
        <v>210</v>
      </c>
      <c r="G269" s="3">
        <f>SUM(G10:G267)</f>
        <v>9370</v>
      </c>
      <c r="H269" s="3">
        <f>SUM(H10:H267)</f>
        <v>790</v>
      </c>
      <c r="I269">
        <f>SUM(I10:I267)</f>
        <v>280</v>
      </c>
      <c r="L269">
        <f>SUM(L10:L267)</f>
        <v>1260</v>
      </c>
      <c r="M269" s="1">
        <f>SUM(M10:M267)</f>
        <v>11700</v>
      </c>
      <c r="N269" s="1"/>
      <c r="O269" s="1">
        <f>SUM(O10:O267)</f>
        <v>10162.200000000001</v>
      </c>
      <c r="S269" s="1">
        <f>SUM(S10:S267)</f>
        <v>10162.200000000001</v>
      </c>
    </row>
    <row r="270" spans="1:19" x14ac:dyDescent="0.25">
      <c r="M270" s="1">
        <f>G269+H269+L27+I269+L269</f>
        <v>11700</v>
      </c>
    </row>
    <row r="272" spans="1:19" x14ac:dyDescent="0.25">
      <c r="D272" s="1" t="s">
        <v>211</v>
      </c>
    </row>
    <row r="273" spans="4:10" ht="15.75" thickBot="1" x14ac:dyDescent="0.3">
      <c r="H273" s="432"/>
      <c r="I273" s="433"/>
      <c r="J273" s="433"/>
    </row>
    <row r="274" spans="4:10" ht="15.75" thickTop="1" x14ac:dyDescent="0.25">
      <c r="D274" s="61" t="s">
        <v>28</v>
      </c>
      <c r="E274" s="62">
        <f>S18+S19+S23+S27+S28+S29+S30+S41+S47+S58+S101+S109+S138+S178+S194+S209+S217+S227+S233+S248+S249+S260</f>
        <v>1258.3571428571429</v>
      </c>
      <c r="F274" s="267"/>
      <c r="G274" s="63"/>
      <c r="H274" s="434"/>
      <c r="I274" s="433"/>
      <c r="J274" s="433"/>
    </row>
    <row r="275" spans="4:10" x14ac:dyDescent="0.25">
      <c r="D275" s="64" t="s">
        <v>16</v>
      </c>
      <c r="E275" s="66">
        <f>S43+S49+S53+S55+S57+S64+S88+S89+S90+S91+S139+S143+S158+S160+S170+S186+S189+S222+S206+S228+S230+S265</f>
        <v>822.95</v>
      </c>
      <c r="F275" s="267"/>
      <c r="H275" s="434"/>
      <c r="I275" s="433"/>
      <c r="J275" s="433"/>
    </row>
    <row r="276" spans="4:10" x14ac:dyDescent="0.25">
      <c r="D276" s="64" t="s">
        <v>104</v>
      </c>
      <c r="E276" s="117">
        <f>S14+S32+S36+S98+S99+S147+S152+S159+S161+S162+S172+S216+S253</f>
        <v>425</v>
      </c>
      <c r="F276" s="268"/>
      <c r="H276" s="434"/>
      <c r="I276" s="433"/>
      <c r="J276" s="433"/>
    </row>
    <row r="277" spans="4:10" x14ac:dyDescent="0.25">
      <c r="D277" s="64" t="s">
        <v>59</v>
      </c>
      <c r="E277" s="66">
        <f>S34+S38+S104+S175+S184+S188+S193+S241</f>
        <v>197.25</v>
      </c>
      <c r="F277" s="269"/>
      <c r="H277" s="434"/>
      <c r="I277" s="433"/>
      <c r="J277" s="433"/>
    </row>
    <row r="278" spans="4:10" x14ac:dyDescent="0.25">
      <c r="D278" s="65" t="s">
        <v>121</v>
      </c>
      <c r="E278" s="66">
        <f>S17+S68+S74+S92+S142+S164+S169</f>
        <v>305</v>
      </c>
      <c r="F278" s="269"/>
      <c r="H278" s="434"/>
      <c r="I278" s="433"/>
      <c r="J278" s="433"/>
    </row>
    <row r="279" spans="4:10" x14ac:dyDescent="0.25">
      <c r="D279" s="64" t="s">
        <v>25</v>
      </c>
      <c r="E279" s="66">
        <f>S13+S15+S21+S37+S44+S85+S96+S103+S116+S123+S133+S135+S136+S145+S171+S176+S181+S190+S191+S199+S203+S205+S210+S213+S226+S239+S245+S250+S258+S264</f>
        <v>1340.75</v>
      </c>
      <c r="F279" s="267"/>
      <c r="G279" s="63"/>
      <c r="H279" s="434"/>
      <c r="I279" s="433"/>
      <c r="J279" s="433"/>
    </row>
    <row r="280" spans="4:10" x14ac:dyDescent="0.25">
      <c r="D280" s="64" t="s">
        <v>13</v>
      </c>
      <c r="E280" s="66">
        <f>S204+S215+S229</f>
        <v>102</v>
      </c>
      <c r="F280" s="269"/>
      <c r="H280" s="434"/>
      <c r="I280" s="433"/>
      <c r="J280" s="433"/>
    </row>
    <row r="281" spans="4:10" x14ac:dyDescent="0.25">
      <c r="D281" s="64" t="s">
        <v>212</v>
      </c>
      <c r="E281" s="66">
        <f>S77</f>
        <v>25</v>
      </c>
      <c r="F281" s="269"/>
      <c r="H281" s="434"/>
      <c r="I281" s="433"/>
      <c r="J281" s="433"/>
    </row>
    <row r="282" spans="4:10" x14ac:dyDescent="0.25">
      <c r="D282" s="64" t="s">
        <v>51</v>
      </c>
      <c r="E282" s="66">
        <f>S48+S50+S148+S167+S198+S238+S263</f>
        <v>251.66666666666669</v>
      </c>
      <c r="F282" s="267"/>
      <c r="H282" s="434"/>
      <c r="I282" s="433"/>
      <c r="J282" s="433"/>
    </row>
    <row r="283" spans="4:10" x14ac:dyDescent="0.25">
      <c r="D283" s="65" t="s">
        <v>99</v>
      </c>
      <c r="E283" s="66">
        <f>S12+S16+S60+S119+S122+S208+S251</f>
        <v>192.5</v>
      </c>
      <c r="F283" s="269"/>
      <c r="H283" s="434"/>
      <c r="I283" s="433"/>
      <c r="J283" s="433"/>
    </row>
    <row r="284" spans="4:10" x14ac:dyDescent="0.25">
      <c r="D284" s="64" t="s">
        <v>60</v>
      </c>
      <c r="E284" s="66">
        <f>S120+S121+S246+S252</f>
        <v>155</v>
      </c>
      <c r="F284" s="269"/>
      <c r="H284" s="434"/>
      <c r="I284" s="433"/>
      <c r="J284" s="433"/>
    </row>
    <row r="285" spans="4:10" x14ac:dyDescent="0.25">
      <c r="D285" s="64" t="s">
        <v>44</v>
      </c>
      <c r="E285" s="66">
        <f>S22+S26+S39+S40+S46+S54+S56+S59+S63+S67+S73+S102+S125+S126+S128+S130+S153+S165+S177+S187+S200+S202+S211+S218+S236+S242+S244+S254+S259+S261</f>
        <v>1309.0999999999999</v>
      </c>
      <c r="F285" s="267"/>
      <c r="H285" s="434"/>
      <c r="I285" s="433"/>
      <c r="J285" s="433"/>
    </row>
    <row r="286" spans="4:10" x14ac:dyDescent="0.25">
      <c r="D286" s="64" t="s">
        <v>677</v>
      </c>
      <c r="E286" s="66">
        <f>S69+S166+S237</f>
        <v>138.33333333333334</v>
      </c>
      <c r="F286" s="267"/>
      <c r="H286" s="434"/>
      <c r="I286" s="433"/>
      <c r="J286" s="433"/>
    </row>
    <row r="287" spans="4:10" x14ac:dyDescent="0.25">
      <c r="D287" s="64" t="s">
        <v>37</v>
      </c>
      <c r="E287" s="66">
        <f>S45+S78+S196+S243+S262</f>
        <v>108.71428571428572</v>
      </c>
      <c r="F287" s="267"/>
      <c r="G287" s="63"/>
      <c r="H287" s="434"/>
      <c r="I287" s="433"/>
      <c r="J287" s="433"/>
    </row>
    <row r="288" spans="4:10" x14ac:dyDescent="0.25">
      <c r="D288" s="65" t="s">
        <v>20</v>
      </c>
      <c r="E288" s="66">
        <f>S31+S42+S75+S94+S156+S192+S197+S220+S224</f>
        <v>360</v>
      </c>
      <c r="F288" s="269"/>
      <c r="H288" s="434"/>
      <c r="I288" s="433"/>
      <c r="J288" s="433"/>
    </row>
    <row r="289" spans="4:10" x14ac:dyDescent="0.25">
      <c r="D289" s="64" t="s">
        <v>18</v>
      </c>
      <c r="E289" s="66">
        <f>S24+S61+S79+S82+S97+S100+S107+S108+S114+S115+S140+S150+S157+S223+S240+S247</f>
        <v>599.29999999999995</v>
      </c>
      <c r="F289" s="269"/>
      <c r="H289" s="434"/>
      <c r="I289" s="433"/>
      <c r="J289" s="433"/>
    </row>
    <row r="290" spans="4:10" x14ac:dyDescent="0.25">
      <c r="D290" s="65" t="s">
        <v>120</v>
      </c>
      <c r="E290" s="66">
        <f>S51+S93+S95+S124+S155+S219</f>
        <v>263.75</v>
      </c>
      <c r="F290" s="267"/>
      <c r="H290" s="434"/>
      <c r="I290" s="433"/>
      <c r="J290" s="433"/>
    </row>
    <row r="291" spans="4:10" x14ac:dyDescent="0.25">
      <c r="D291" s="64" t="s">
        <v>213</v>
      </c>
      <c r="E291" s="66">
        <f>S33+S106</f>
        <v>65</v>
      </c>
      <c r="F291" s="269"/>
      <c r="H291" s="434"/>
      <c r="I291" s="433"/>
      <c r="J291" s="433"/>
    </row>
    <row r="292" spans="4:10" x14ac:dyDescent="0.25">
      <c r="D292" s="64" t="s">
        <v>24</v>
      </c>
      <c r="E292" s="66">
        <f>S105+S132+S168+S225</f>
        <v>232.5</v>
      </c>
      <c r="F292" s="267"/>
      <c r="H292" s="434"/>
      <c r="I292" s="433"/>
      <c r="J292" s="433"/>
    </row>
    <row r="293" spans="4:10" x14ac:dyDescent="0.25">
      <c r="D293" s="64" t="s">
        <v>166</v>
      </c>
      <c r="E293" s="66">
        <f>S146</f>
        <v>3</v>
      </c>
      <c r="F293" s="267"/>
      <c r="H293" s="434"/>
      <c r="I293" s="433"/>
      <c r="J293" s="433"/>
    </row>
    <row r="294" spans="4:10" x14ac:dyDescent="0.25">
      <c r="D294" s="64" t="s">
        <v>35</v>
      </c>
      <c r="E294" s="66">
        <f>S20+S25+S52+S62+S65+S66+S71+S83+S84+S112+S113+S129+S131+S134+S137+S141+S144+S154+S182+S185+S201+S207+S212+S214+S231+S232+S255+S266+S267</f>
        <v>1229.3499999999999</v>
      </c>
      <c r="F294" s="267"/>
      <c r="H294" s="434"/>
      <c r="I294" s="433"/>
      <c r="J294" s="433"/>
    </row>
    <row r="295" spans="4:10" ht="15.75" thickBot="1" x14ac:dyDescent="0.3">
      <c r="D295" s="67" t="s">
        <v>36</v>
      </c>
      <c r="E295" s="68">
        <f>S11+S70+S81+S117+S118+S127+S149+S151+S163+S179+S180+S183+S195+S234+S235+S256+S257+S35</f>
        <v>777.67857142857144</v>
      </c>
      <c r="F295" s="267"/>
      <c r="G295" s="63"/>
      <c r="H295" s="434"/>
      <c r="I295" s="433"/>
      <c r="J295" s="433"/>
    </row>
    <row r="296" spans="4:10" ht="16.5" thickTop="1" thickBot="1" x14ac:dyDescent="0.3">
      <c r="D296" s="67" t="s">
        <v>214</v>
      </c>
      <c r="E296" s="109">
        <f>SUM(E274:E295)</f>
        <v>10162.199999999999</v>
      </c>
      <c r="F296" s="267"/>
      <c r="G296" s="63"/>
      <c r="H296" s="435"/>
      <c r="I296" s="433"/>
      <c r="J296" s="433"/>
    </row>
    <row r="297" spans="4:10" ht="15.75" thickTop="1" x14ac:dyDescent="0.25"/>
  </sheetData>
  <autoFilter ref="A8:S270" xr:uid="{00000000-0009-0000-0000-000002000000}">
    <filterColumn colId="17" showButton="0"/>
  </autoFilter>
  <sortState xmlns:xlrd2="http://schemas.microsoft.com/office/spreadsheetml/2017/richdata2" ref="A123:S273">
    <sortCondition descending="1" ref="F123:F273"/>
  </sortState>
  <mergeCells count="1">
    <mergeCell ref="J9:L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6"/>
  <sheetViews>
    <sheetView workbookViewId="0">
      <selection activeCell="K25" sqref="K25"/>
    </sheetView>
  </sheetViews>
  <sheetFormatPr defaultRowHeight="15" x14ac:dyDescent="0.25"/>
  <sheetData>
    <row r="1" spans="1:5" ht="15.75" x14ac:dyDescent="0.25">
      <c r="A1" s="408" t="s">
        <v>1229</v>
      </c>
    </row>
    <row r="3" spans="1:5" x14ac:dyDescent="0.25">
      <c r="A3" s="1" t="s">
        <v>721</v>
      </c>
      <c r="E3" s="1" t="s">
        <v>724</v>
      </c>
    </row>
    <row r="4" spans="1:5" x14ac:dyDescent="0.25">
      <c r="A4" s="99" t="s">
        <v>226</v>
      </c>
      <c r="E4" s="99" t="s">
        <v>234</v>
      </c>
    </row>
    <row r="5" spans="1:5" x14ac:dyDescent="0.25">
      <c r="A5" s="99" t="s">
        <v>227</v>
      </c>
      <c r="E5" s="99" t="s">
        <v>241</v>
      </c>
    </row>
    <row r="6" spans="1:5" x14ac:dyDescent="0.25">
      <c r="A6" s="99" t="s">
        <v>228</v>
      </c>
      <c r="E6" s="99" t="s">
        <v>248</v>
      </c>
    </row>
    <row r="7" spans="1:5" x14ac:dyDescent="0.25">
      <c r="A7" s="99" t="s">
        <v>229</v>
      </c>
      <c r="E7" s="99" t="s">
        <v>256</v>
      </c>
    </row>
    <row r="8" spans="1:5" x14ac:dyDescent="0.25">
      <c r="A8" s="99" t="s">
        <v>230</v>
      </c>
      <c r="E8" s="99" t="s">
        <v>260</v>
      </c>
    </row>
    <row r="9" spans="1:5" x14ac:dyDescent="0.25">
      <c r="A9" s="99" t="s">
        <v>231</v>
      </c>
      <c r="E9" s="99" t="s">
        <v>278</v>
      </c>
    </row>
    <row r="10" spans="1:5" x14ac:dyDescent="0.25">
      <c r="A10" s="99" t="s">
        <v>232</v>
      </c>
      <c r="E10" s="99" t="s">
        <v>722</v>
      </c>
    </row>
    <row r="11" spans="1:5" x14ac:dyDescent="0.25">
      <c r="A11" s="99" t="s">
        <v>233</v>
      </c>
      <c r="E11" s="99" t="s">
        <v>723</v>
      </c>
    </row>
    <row r="12" spans="1:5" x14ac:dyDescent="0.25">
      <c r="A12" s="99" t="s">
        <v>235</v>
      </c>
    </row>
    <row r="13" spans="1:5" x14ac:dyDescent="0.25">
      <c r="A13" s="99" t="s">
        <v>236</v>
      </c>
    </row>
    <row r="14" spans="1:5" x14ac:dyDescent="0.25">
      <c r="A14" s="99" t="s">
        <v>237</v>
      </c>
    </row>
    <row r="15" spans="1:5" x14ac:dyDescent="0.25">
      <c r="A15" s="99" t="s">
        <v>238</v>
      </c>
    </row>
    <row r="16" spans="1:5" x14ac:dyDescent="0.25">
      <c r="A16" s="99" t="s">
        <v>239</v>
      </c>
    </row>
    <row r="17" spans="1:1" x14ac:dyDescent="0.25">
      <c r="A17" s="99" t="s">
        <v>240</v>
      </c>
    </row>
    <row r="18" spans="1:1" x14ac:dyDescent="0.25">
      <c r="A18" s="99" t="s">
        <v>242</v>
      </c>
    </row>
    <row r="19" spans="1:1" x14ac:dyDescent="0.25">
      <c r="A19" s="99" t="s">
        <v>243</v>
      </c>
    </row>
    <row r="20" spans="1:1" x14ac:dyDescent="0.25">
      <c r="A20" s="99" t="s">
        <v>244</v>
      </c>
    </row>
    <row r="21" spans="1:1" x14ac:dyDescent="0.25">
      <c r="A21" s="99" t="s">
        <v>245</v>
      </c>
    </row>
    <row r="22" spans="1:1" x14ac:dyDescent="0.25">
      <c r="A22" s="99" t="s">
        <v>246</v>
      </c>
    </row>
    <row r="23" spans="1:1" x14ac:dyDescent="0.25">
      <c r="A23" s="99" t="s">
        <v>247</v>
      </c>
    </row>
    <row r="24" spans="1:1" x14ac:dyDescent="0.25">
      <c r="A24" s="99" t="s">
        <v>248</v>
      </c>
    </row>
    <row r="25" spans="1:1" x14ac:dyDescent="0.25">
      <c r="A25" s="99" t="s">
        <v>249</v>
      </c>
    </row>
    <row r="26" spans="1:1" x14ac:dyDescent="0.25">
      <c r="A26" s="99" t="s">
        <v>250</v>
      </c>
    </row>
    <row r="27" spans="1:1" x14ac:dyDescent="0.25">
      <c r="A27" s="99" t="s">
        <v>251</v>
      </c>
    </row>
    <row r="28" spans="1:1" x14ac:dyDescent="0.25">
      <c r="A28" s="99" t="s">
        <v>252</v>
      </c>
    </row>
    <row r="29" spans="1:1" x14ac:dyDescent="0.25">
      <c r="A29" s="99" t="s">
        <v>253</v>
      </c>
    </row>
    <row r="30" spans="1:1" x14ac:dyDescent="0.25">
      <c r="A30" s="99" t="s">
        <v>1230</v>
      </c>
    </row>
    <row r="31" spans="1:1" x14ac:dyDescent="0.25">
      <c r="A31" s="99" t="s">
        <v>254</v>
      </c>
    </row>
    <row r="32" spans="1:1" x14ac:dyDescent="0.25">
      <c r="A32" s="99" t="s">
        <v>255</v>
      </c>
    </row>
    <row r="33" spans="1:1" x14ac:dyDescent="0.25">
      <c r="A33" s="99" t="s">
        <v>257</v>
      </c>
    </row>
    <row r="34" spans="1:1" x14ac:dyDescent="0.25">
      <c r="A34" s="99" t="s">
        <v>258</v>
      </c>
    </row>
    <row r="35" spans="1:1" x14ac:dyDescent="0.25">
      <c r="A35" s="99" t="s">
        <v>259</v>
      </c>
    </row>
    <row r="36" spans="1:1" x14ac:dyDescent="0.25">
      <c r="A36" s="99" t="s">
        <v>261</v>
      </c>
    </row>
    <row r="37" spans="1:1" x14ac:dyDescent="0.25">
      <c r="A37" s="99" t="s">
        <v>262</v>
      </c>
    </row>
    <row r="38" spans="1:1" x14ac:dyDescent="0.25">
      <c r="A38" s="99" t="s">
        <v>263</v>
      </c>
    </row>
    <row r="39" spans="1:1" x14ac:dyDescent="0.25">
      <c r="A39" s="99" t="s">
        <v>264</v>
      </c>
    </row>
    <row r="40" spans="1:1" x14ac:dyDescent="0.25">
      <c r="A40" s="99" t="s">
        <v>265</v>
      </c>
    </row>
    <row r="41" spans="1:1" x14ac:dyDescent="0.25">
      <c r="A41" s="99" t="s">
        <v>266</v>
      </c>
    </row>
    <row r="42" spans="1:1" x14ac:dyDescent="0.25">
      <c r="A42" s="99" t="s">
        <v>267</v>
      </c>
    </row>
    <row r="43" spans="1:1" x14ac:dyDescent="0.25">
      <c r="A43" s="99" t="s">
        <v>268</v>
      </c>
    </row>
    <row r="44" spans="1:1" x14ac:dyDescent="0.25">
      <c r="A44" s="99" t="s">
        <v>269</v>
      </c>
    </row>
    <row r="45" spans="1:1" x14ac:dyDescent="0.25">
      <c r="A45" s="99" t="s">
        <v>270</v>
      </c>
    </row>
    <row r="46" spans="1:1" x14ac:dyDescent="0.25">
      <c r="A46" s="99" t="s">
        <v>271</v>
      </c>
    </row>
    <row r="47" spans="1:1" x14ac:dyDescent="0.25">
      <c r="A47" s="99" t="s">
        <v>272</v>
      </c>
    </row>
    <row r="48" spans="1:1" x14ac:dyDescent="0.25">
      <c r="A48" s="99" t="s">
        <v>273</v>
      </c>
    </row>
    <row r="49" spans="1:1" x14ac:dyDescent="0.25">
      <c r="A49" s="99" t="s">
        <v>274</v>
      </c>
    </row>
    <row r="50" spans="1:1" x14ac:dyDescent="0.25">
      <c r="A50" s="99" t="s">
        <v>275</v>
      </c>
    </row>
    <row r="51" spans="1:1" x14ac:dyDescent="0.25">
      <c r="A51" s="99" t="s">
        <v>276</v>
      </c>
    </row>
    <row r="52" spans="1:1" x14ac:dyDescent="0.25">
      <c r="A52" s="99" t="s">
        <v>277</v>
      </c>
    </row>
    <row r="53" spans="1:1" x14ac:dyDescent="0.25">
      <c r="A53" s="99" t="s">
        <v>279</v>
      </c>
    </row>
    <row r="54" spans="1:1" x14ac:dyDescent="0.25">
      <c r="A54" s="99" t="s">
        <v>280</v>
      </c>
    </row>
    <row r="55" spans="1:1" x14ac:dyDescent="0.25">
      <c r="A55" s="99" t="s">
        <v>281</v>
      </c>
    </row>
    <row r="56" spans="1:1" x14ac:dyDescent="0.25">
      <c r="A56" t="s">
        <v>282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41"/>
  <sheetViews>
    <sheetView workbookViewId="0">
      <pane ySplit="6" topLeftCell="A7" activePane="bottomLeft" state="frozen"/>
      <selection pane="bottomLeft" activeCell="B22" sqref="B22"/>
    </sheetView>
  </sheetViews>
  <sheetFormatPr defaultRowHeight="15" x14ac:dyDescent="0.25"/>
  <cols>
    <col min="1" max="1" width="4.28515625" customWidth="1"/>
    <col min="2" max="2" width="88.85546875" customWidth="1"/>
    <col min="3" max="3" width="21.85546875" customWidth="1"/>
    <col min="4" max="4" width="12.140625" customWidth="1"/>
    <col min="5" max="5" width="10.140625" customWidth="1"/>
    <col min="10" max="10" width="9.5703125" customWidth="1"/>
    <col min="15" max="15" width="9.140625" style="1"/>
  </cols>
  <sheetData>
    <row r="1" spans="1:18" x14ac:dyDescent="0.25">
      <c r="A1" s="1" t="s">
        <v>1150</v>
      </c>
      <c r="B1" s="2"/>
      <c r="C1" s="2"/>
      <c r="D1" s="2"/>
      <c r="E1" s="2"/>
      <c r="N1" s="1"/>
      <c r="O1"/>
    </row>
    <row r="2" spans="1:18" x14ac:dyDescent="0.25">
      <c r="A2" t="s">
        <v>961</v>
      </c>
      <c r="B2" s="2"/>
      <c r="C2" s="2"/>
      <c r="D2" s="2"/>
      <c r="E2" s="2"/>
      <c r="N2" s="1"/>
      <c r="O2"/>
    </row>
    <row r="3" spans="1:18" x14ac:dyDescent="0.25">
      <c r="B3" s="2"/>
      <c r="C3" s="2"/>
      <c r="D3" s="2"/>
      <c r="E3" s="2"/>
      <c r="N3" s="1"/>
      <c r="O3"/>
    </row>
    <row r="4" spans="1:18" x14ac:dyDescent="0.25">
      <c r="B4" t="s">
        <v>785</v>
      </c>
      <c r="C4" s="2"/>
      <c r="D4" s="2"/>
      <c r="E4" s="2"/>
      <c r="N4" s="1"/>
      <c r="O4"/>
    </row>
    <row r="5" spans="1:18" ht="15.75" thickBot="1" x14ac:dyDescent="0.3">
      <c r="B5" s="110" t="s">
        <v>787</v>
      </c>
      <c r="C5" s="2"/>
      <c r="D5" s="2"/>
      <c r="E5" s="2"/>
      <c r="N5" s="1"/>
      <c r="O5"/>
    </row>
    <row r="6" spans="1:18" ht="38.25" x14ac:dyDescent="0.25">
      <c r="A6" s="5"/>
      <c r="B6" s="111" t="s">
        <v>0</v>
      </c>
      <c r="C6" s="8" t="s">
        <v>1</v>
      </c>
      <c r="D6" s="9" t="s">
        <v>3</v>
      </c>
      <c r="E6" s="11" t="s">
        <v>404</v>
      </c>
      <c r="F6" s="112" t="s">
        <v>4</v>
      </c>
      <c r="G6" s="409" t="s">
        <v>346</v>
      </c>
      <c r="H6" s="113" t="s">
        <v>5</v>
      </c>
      <c r="I6" s="113" t="s">
        <v>6</v>
      </c>
      <c r="J6" s="570" t="s">
        <v>284</v>
      </c>
      <c r="K6" s="10" t="s">
        <v>285</v>
      </c>
      <c r="L6" s="11" t="s">
        <v>7</v>
      </c>
      <c r="M6" s="12" t="s">
        <v>8</v>
      </c>
      <c r="N6" s="11" t="s">
        <v>9</v>
      </c>
      <c r="O6" s="7" t="s">
        <v>10</v>
      </c>
      <c r="P6" s="10" t="s">
        <v>11</v>
      </c>
      <c r="Q6" s="717" t="s">
        <v>12</v>
      </c>
      <c r="R6" s="718"/>
    </row>
    <row r="7" spans="1:18" ht="26.25" customHeight="1" thickBot="1" x14ac:dyDescent="0.3">
      <c r="A7" s="13"/>
      <c r="B7" s="129" t="s">
        <v>1191</v>
      </c>
      <c r="C7" s="14"/>
      <c r="D7" s="15"/>
      <c r="E7" s="284"/>
      <c r="F7" s="13"/>
      <c r="G7" s="124"/>
      <c r="H7" s="121"/>
      <c r="I7" s="121"/>
      <c r="J7" s="719" t="s">
        <v>395</v>
      </c>
      <c r="K7" s="720"/>
      <c r="L7" s="122"/>
      <c r="M7" s="123"/>
      <c r="N7" s="16"/>
      <c r="O7" s="124"/>
      <c r="P7" s="125"/>
      <c r="Q7" s="13"/>
      <c r="R7" s="122"/>
    </row>
    <row r="8" spans="1:18" ht="51.75" x14ac:dyDescent="0.25">
      <c r="A8" s="327">
        <v>1</v>
      </c>
      <c r="B8" s="445" t="s">
        <v>1159</v>
      </c>
      <c r="C8" s="446" t="s">
        <v>989</v>
      </c>
      <c r="D8" s="447" t="s">
        <v>25</v>
      </c>
      <c r="E8" s="448">
        <v>2023</v>
      </c>
      <c r="F8" s="388">
        <v>10</v>
      </c>
      <c r="G8" s="184">
        <v>10</v>
      </c>
      <c r="H8" s="184">
        <v>5</v>
      </c>
      <c r="I8" s="184"/>
      <c r="J8" s="184">
        <v>0</v>
      </c>
      <c r="K8" s="384"/>
      <c r="L8" s="393">
        <f t="shared" ref="L8:L9" si="0">F8+G8+H8+I8+K8</f>
        <v>25</v>
      </c>
      <c r="M8" s="327">
        <v>80</v>
      </c>
      <c r="N8" s="19">
        <f>M8*L8/100</f>
        <v>20</v>
      </c>
      <c r="O8" s="388">
        <v>1</v>
      </c>
      <c r="P8" s="21">
        <f>N8/O8</f>
        <v>20</v>
      </c>
      <c r="Q8" s="573" t="s">
        <v>25</v>
      </c>
      <c r="R8" s="19">
        <f>P8*1</f>
        <v>20</v>
      </c>
    </row>
    <row r="9" spans="1:18" ht="60" customHeight="1" x14ac:dyDescent="0.25">
      <c r="A9" s="45">
        <v>2</v>
      </c>
      <c r="B9" s="54" t="s">
        <v>1231</v>
      </c>
      <c r="C9" s="325"/>
      <c r="D9" s="275" t="s">
        <v>1232</v>
      </c>
      <c r="E9" s="51">
        <v>2023</v>
      </c>
      <c r="F9" s="41">
        <v>10</v>
      </c>
      <c r="G9" s="315"/>
      <c r="H9" s="315"/>
      <c r="I9" s="315"/>
      <c r="J9" s="318"/>
      <c r="K9" s="318"/>
      <c r="L9" s="393">
        <f t="shared" si="0"/>
        <v>10</v>
      </c>
      <c r="M9" s="45">
        <v>100</v>
      </c>
      <c r="N9" s="19">
        <f t="shared" ref="N9" si="1">M9*L9/100</f>
        <v>10</v>
      </c>
      <c r="O9" s="41">
        <v>10</v>
      </c>
      <c r="P9" s="429">
        <f>N9/O9</f>
        <v>1</v>
      </c>
      <c r="Q9" s="569" t="s">
        <v>36</v>
      </c>
      <c r="R9" s="381">
        <f>P9*3</f>
        <v>3</v>
      </c>
    </row>
    <row r="10" spans="1:18" ht="60" customHeight="1" x14ac:dyDescent="0.25">
      <c r="A10" s="45" t="s">
        <v>1189</v>
      </c>
      <c r="B10" s="282" t="s">
        <v>1158</v>
      </c>
      <c r="C10" s="355"/>
      <c r="D10" s="27" t="s">
        <v>18</v>
      </c>
      <c r="E10" s="285">
        <v>2023</v>
      </c>
      <c r="F10" s="32"/>
      <c r="G10" s="28"/>
      <c r="H10" s="28"/>
      <c r="I10" s="28"/>
      <c r="J10" s="357"/>
      <c r="K10" s="356"/>
      <c r="L10" s="572"/>
      <c r="M10" s="32"/>
      <c r="N10" s="571"/>
      <c r="O10" s="32"/>
      <c r="P10" s="29"/>
      <c r="Q10" s="24" t="s">
        <v>18</v>
      </c>
      <c r="R10" s="633">
        <f>P9*1</f>
        <v>1</v>
      </c>
    </row>
    <row r="11" spans="1:18" ht="60" customHeight="1" x14ac:dyDescent="0.25">
      <c r="A11" s="45" t="s">
        <v>1189</v>
      </c>
      <c r="B11" s="282" t="s">
        <v>1158</v>
      </c>
      <c r="C11" s="355"/>
      <c r="D11" s="27" t="s">
        <v>1181</v>
      </c>
      <c r="E11" s="285">
        <v>2023</v>
      </c>
      <c r="F11" s="32"/>
      <c r="G11" s="28"/>
      <c r="H11" s="28"/>
      <c r="I11" s="28"/>
      <c r="J11" s="357"/>
      <c r="K11" s="356"/>
      <c r="L11" s="572"/>
      <c r="M11" s="32"/>
      <c r="N11" s="571"/>
      <c r="O11" s="32"/>
      <c r="P11" s="29"/>
      <c r="Q11" s="24" t="s">
        <v>677</v>
      </c>
      <c r="R11" s="633">
        <f>P9*3</f>
        <v>3</v>
      </c>
    </row>
    <row r="12" spans="1:18" ht="60" customHeight="1" x14ac:dyDescent="0.25">
      <c r="A12" s="45" t="s">
        <v>1189</v>
      </c>
      <c r="B12" s="282" t="s">
        <v>1158</v>
      </c>
      <c r="C12" s="355"/>
      <c r="D12" s="27" t="s">
        <v>1182</v>
      </c>
      <c r="E12" s="285">
        <v>2023</v>
      </c>
      <c r="F12" s="32"/>
      <c r="G12" s="28"/>
      <c r="H12" s="28"/>
      <c r="I12" s="28"/>
      <c r="J12" s="357"/>
      <c r="K12" s="356"/>
      <c r="L12" s="572"/>
      <c r="M12" s="32"/>
      <c r="N12" s="571"/>
      <c r="O12" s="32"/>
      <c r="P12" s="29"/>
      <c r="Q12" s="24" t="s">
        <v>120</v>
      </c>
      <c r="R12" s="633">
        <f>P9*3</f>
        <v>3</v>
      </c>
    </row>
    <row r="13" spans="1:18" ht="26.25" x14ac:dyDescent="0.25">
      <c r="A13" s="45">
        <v>3</v>
      </c>
      <c r="B13" s="54" t="s">
        <v>1157</v>
      </c>
      <c r="C13" s="325"/>
      <c r="D13" s="275" t="s">
        <v>120</v>
      </c>
      <c r="E13" s="51">
        <v>2023</v>
      </c>
      <c r="F13" s="41">
        <v>15</v>
      </c>
      <c r="G13" s="315"/>
      <c r="H13" s="315"/>
      <c r="I13" s="315"/>
      <c r="J13" s="318"/>
      <c r="K13" s="318"/>
      <c r="L13" s="393">
        <f t="shared" ref="L13:L19" si="2">F13+G13+H13+I13+K13</f>
        <v>15</v>
      </c>
      <c r="M13" s="45">
        <v>100</v>
      </c>
      <c r="N13" s="19">
        <f t="shared" ref="N13:N19" si="3">M13*L13/100</f>
        <v>15</v>
      </c>
      <c r="O13" s="41">
        <v>1</v>
      </c>
      <c r="P13" s="21">
        <f t="shared" ref="P13:P19" si="4">N13/O13</f>
        <v>15</v>
      </c>
      <c r="Q13" s="569" t="s">
        <v>120</v>
      </c>
      <c r="R13" s="19">
        <f>P13*1</f>
        <v>15</v>
      </c>
    </row>
    <row r="14" spans="1:18" ht="43.9" customHeight="1" x14ac:dyDescent="0.25">
      <c r="A14" s="45">
        <v>4</v>
      </c>
      <c r="B14" s="54" t="s">
        <v>1156</v>
      </c>
      <c r="C14" s="325"/>
      <c r="D14" s="275" t="s">
        <v>59</v>
      </c>
      <c r="E14" s="51">
        <v>2023</v>
      </c>
      <c r="F14" s="41">
        <v>10</v>
      </c>
      <c r="G14" s="315"/>
      <c r="H14" s="315"/>
      <c r="I14" s="315"/>
      <c r="J14" s="318"/>
      <c r="K14" s="318"/>
      <c r="L14" s="393">
        <f t="shared" si="2"/>
        <v>10</v>
      </c>
      <c r="M14" s="45">
        <v>100</v>
      </c>
      <c r="N14" s="19">
        <f t="shared" si="3"/>
        <v>10</v>
      </c>
      <c r="O14" s="41">
        <v>1</v>
      </c>
      <c r="P14" s="21">
        <f t="shared" si="4"/>
        <v>10</v>
      </c>
      <c r="Q14" s="569" t="s">
        <v>59</v>
      </c>
      <c r="R14" s="19">
        <f t="shared" ref="R14:R19" si="5">P14*1</f>
        <v>10</v>
      </c>
    </row>
    <row r="15" spans="1:18" ht="32.450000000000003" customHeight="1" x14ac:dyDescent="0.25">
      <c r="A15" s="45">
        <v>5</v>
      </c>
      <c r="B15" s="54" t="s">
        <v>1155</v>
      </c>
      <c r="C15" s="325"/>
      <c r="D15" s="275" t="s">
        <v>212</v>
      </c>
      <c r="E15" s="51">
        <v>2023</v>
      </c>
      <c r="F15" s="41">
        <v>10</v>
      </c>
      <c r="G15" s="315"/>
      <c r="H15" s="315"/>
      <c r="I15" s="315"/>
      <c r="J15" s="318"/>
      <c r="K15" s="318"/>
      <c r="L15" s="393">
        <f t="shared" si="2"/>
        <v>10</v>
      </c>
      <c r="M15" s="45">
        <v>100</v>
      </c>
      <c r="N15" s="19">
        <f t="shared" si="3"/>
        <v>10</v>
      </c>
      <c r="O15" s="41">
        <v>1</v>
      </c>
      <c r="P15" s="21">
        <f t="shared" si="4"/>
        <v>10</v>
      </c>
      <c r="Q15" s="569" t="s">
        <v>212</v>
      </c>
      <c r="R15" s="19">
        <f t="shared" si="5"/>
        <v>10</v>
      </c>
    </row>
    <row r="16" spans="1:18" ht="39" x14ac:dyDescent="0.25">
      <c r="A16" s="45">
        <v>6</v>
      </c>
      <c r="B16" s="54" t="s">
        <v>1154</v>
      </c>
      <c r="C16" s="325"/>
      <c r="D16" s="275" t="s">
        <v>212</v>
      </c>
      <c r="E16" s="51">
        <v>2023</v>
      </c>
      <c r="F16" s="41">
        <v>10</v>
      </c>
      <c r="G16" s="315"/>
      <c r="H16" s="315"/>
      <c r="I16" s="315"/>
      <c r="J16" s="318"/>
      <c r="K16" s="318"/>
      <c r="L16" s="393">
        <f t="shared" si="2"/>
        <v>10</v>
      </c>
      <c r="M16" s="45">
        <v>50</v>
      </c>
      <c r="N16" s="19">
        <f t="shared" si="3"/>
        <v>5</v>
      </c>
      <c r="O16" s="41">
        <v>1</v>
      </c>
      <c r="P16" s="21">
        <f t="shared" si="4"/>
        <v>5</v>
      </c>
      <c r="Q16" s="569" t="s">
        <v>212</v>
      </c>
      <c r="R16" s="19">
        <f t="shared" si="5"/>
        <v>5</v>
      </c>
    </row>
    <row r="17" spans="1:18" ht="46.15" customHeight="1" x14ac:dyDescent="0.25">
      <c r="A17" s="45">
        <v>7</v>
      </c>
      <c r="B17" s="54" t="s">
        <v>1153</v>
      </c>
      <c r="C17" s="325"/>
      <c r="D17" s="275" t="s">
        <v>28</v>
      </c>
      <c r="E17" s="51">
        <v>2023</v>
      </c>
      <c r="F17" s="41">
        <v>10</v>
      </c>
      <c r="G17" s="315"/>
      <c r="H17" s="315">
        <v>5</v>
      </c>
      <c r="I17" s="315"/>
      <c r="J17" s="318"/>
      <c r="K17" s="318"/>
      <c r="L17" s="393">
        <f t="shared" si="2"/>
        <v>15</v>
      </c>
      <c r="M17" s="45">
        <v>100</v>
      </c>
      <c r="N17" s="19">
        <f t="shared" si="3"/>
        <v>15</v>
      </c>
      <c r="O17" s="41">
        <v>1</v>
      </c>
      <c r="P17" s="21">
        <f t="shared" si="4"/>
        <v>15</v>
      </c>
      <c r="Q17" s="569" t="s">
        <v>28</v>
      </c>
      <c r="R17" s="19">
        <f t="shared" si="5"/>
        <v>15</v>
      </c>
    </row>
    <row r="18" spans="1:18" ht="46.15" customHeight="1" x14ac:dyDescent="0.25">
      <c r="A18" s="45">
        <v>8</v>
      </c>
      <c r="B18" s="54" t="s">
        <v>1152</v>
      </c>
      <c r="C18" s="325"/>
      <c r="D18" s="275" t="s">
        <v>104</v>
      </c>
      <c r="E18" s="51">
        <v>2022</v>
      </c>
      <c r="F18" s="41">
        <v>10</v>
      </c>
      <c r="G18" s="315"/>
      <c r="H18" s="315"/>
      <c r="I18" s="315"/>
      <c r="J18" s="318"/>
      <c r="K18" s="318"/>
      <c r="L18" s="393">
        <f t="shared" si="2"/>
        <v>10</v>
      </c>
      <c r="M18" s="45">
        <v>100</v>
      </c>
      <c r="N18" s="19">
        <f t="shared" si="3"/>
        <v>10</v>
      </c>
      <c r="O18" s="41">
        <v>1</v>
      </c>
      <c r="P18" s="21">
        <f t="shared" si="4"/>
        <v>10</v>
      </c>
      <c r="Q18" s="569" t="s">
        <v>104</v>
      </c>
      <c r="R18" s="19">
        <f>P18*1</f>
        <v>10</v>
      </c>
    </row>
    <row r="19" spans="1:18" ht="46.15" customHeight="1" x14ac:dyDescent="0.25">
      <c r="A19" s="45">
        <v>9</v>
      </c>
      <c r="B19" s="54" t="s">
        <v>1151</v>
      </c>
      <c r="C19" s="325"/>
      <c r="D19" s="275" t="s">
        <v>28</v>
      </c>
      <c r="E19" s="51">
        <v>2022</v>
      </c>
      <c r="F19" s="41">
        <v>10</v>
      </c>
      <c r="G19" s="315"/>
      <c r="H19" s="315">
        <v>5</v>
      </c>
      <c r="I19" s="315"/>
      <c r="J19" s="318"/>
      <c r="K19" s="318"/>
      <c r="L19" s="393">
        <f t="shared" si="2"/>
        <v>15</v>
      </c>
      <c r="M19" s="45">
        <v>100</v>
      </c>
      <c r="N19" s="19">
        <f t="shared" si="3"/>
        <v>15</v>
      </c>
      <c r="O19" s="41">
        <v>1</v>
      </c>
      <c r="P19" s="21">
        <f t="shared" si="4"/>
        <v>15</v>
      </c>
      <c r="Q19" s="569" t="s">
        <v>28</v>
      </c>
      <c r="R19" s="19">
        <f t="shared" si="5"/>
        <v>15</v>
      </c>
    </row>
    <row r="20" spans="1:18" ht="39" x14ac:dyDescent="0.25">
      <c r="A20" s="45">
        <v>10</v>
      </c>
      <c r="B20" s="452" t="s">
        <v>678</v>
      </c>
      <c r="C20" s="453"/>
      <c r="D20" s="274" t="s">
        <v>717</v>
      </c>
      <c r="E20" s="516">
        <v>2022</v>
      </c>
      <c r="F20" s="20">
        <v>15</v>
      </c>
      <c r="G20" s="185"/>
      <c r="H20" s="185"/>
      <c r="I20" s="185"/>
      <c r="J20" s="326"/>
      <c r="K20" s="326"/>
      <c r="L20" s="393">
        <f>F20+G20+H20+I20+K20</f>
        <v>15</v>
      </c>
      <c r="M20" s="38">
        <v>100</v>
      </c>
      <c r="N20" s="19">
        <f>M20*L20/100</f>
        <v>15</v>
      </c>
      <c r="O20" s="38">
        <v>5</v>
      </c>
      <c r="P20" s="21">
        <f>N20/O20</f>
        <v>3</v>
      </c>
      <c r="Q20" s="569" t="s">
        <v>677</v>
      </c>
      <c r="R20" s="19">
        <f>P20*4</f>
        <v>12</v>
      </c>
    </row>
    <row r="21" spans="1:18" ht="39" x14ac:dyDescent="0.25">
      <c r="A21" s="45" t="s">
        <v>1189</v>
      </c>
      <c r="B21" s="282" t="s">
        <v>678</v>
      </c>
      <c r="C21" s="355"/>
      <c r="D21" s="35" t="s">
        <v>51</v>
      </c>
      <c r="E21" s="285">
        <v>2022</v>
      </c>
      <c r="F21" s="32"/>
      <c r="G21" s="32"/>
      <c r="H21" s="28"/>
      <c r="I21" s="28"/>
      <c r="J21" s="357"/>
      <c r="K21" s="357"/>
      <c r="L21" s="572"/>
      <c r="M21" s="395"/>
      <c r="N21" s="30"/>
      <c r="O21" s="24"/>
      <c r="P21" s="301"/>
      <c r="Q21" s="385" t="s">
        <v>51</v>
      </c>
      <c r="R21" s="30">
        <f>P20*1</f>
        <v>3</v>
      </c>
    </row>
    <row r="22" spans="1:18" ht="26.25" x14ac:dyDescent="0.25">
      <c r="A22" s="386">
        <v>11</v>
      </c>
      <c r="B22" s="54" t="s">
        <v>725</v>
      </c>
      <c r="C22" s="325"/>
      <c r="D22" s="37" t="s">
        <v>677</v>
      </c>
      <c r="E22" s="51">
        <v>2022</v>
      </c>
      <c r="F22" s="41">
        <v>30</v>
      </c>
      <c r="G22" s="41"/>
      <c r="H22" s="315"/>
      <c r="I22" s="315"/>
      <c r="J22" s="318"/>
      <c r="K22" s="318"/>
      <c r="L22" s="391">
        <f>F22+G22+H22+I22+K22</f>
        <v>30</v>
      </c>
      <c r="M22" s="85">
        <v>100</v>
      </c>
      <c r="N22" s="34">
        <f>M22*L22/100</f>
        <v>30</v>
      </c>
      <c r="O22" s="45">
        <v>1</v>
      </c>
      <c r="P22" s="52">
        <f>N22/O22</f>
        <v>30</v>
      </c>
      <c r="Q22" s="118" t="s">
        <v>677</v>
      </c>
      <c r="R22" s="34">
        <f>P22</f>
        <v>30</v>
      </c>
    </row>
    <row r="23" spans="1:18" ht="39" x14ac:dyDescent="0.25">
      <c r="A23" s="45">
        <v>12</v>
      </c>
      <c r="B23" s="54" t="s">
        <v>676</v>
      </c>
      <c r="C23" s="325"/>
      <c r="D23" s="37" t="s">
        <v>718</v>
      </c>
      <c r="E23" s="51">
        <v>2022</v>
      </c>
      <c r="F23" s="41">
        <v>10</v>
      </c>
      <c r="G23" s="41"/>
      <c r="H23" s="315"/>
      <c r="I23" s="315"/>
      <c r="J23" s="318"/>
      <c r="K23" s="318"/>
      <c r="L23" s="391">
        <f>F23+G23+H23+I23+K23</f>
        <v>10</v>
      </c>
      <c r="M23" s="85">
        <v>100</v>
      </c>
      <c r="N23" s="34">
        <f>M23*L23/100</f>
        <v>10</v>
      </c>
      <c r="O23" s="45">
        <v>3</v>
      </c>
      <c r="P23" s="194">
        <f>N23/O23</f>
        <v>3.3333333333333335</v>
      </c>
      <c r="Q23" s="118" t="s">
        <v>35</v>
      </c>
      <c r="R23" s="36">
        <f>P23*2</f>
        <v>6.666666666666667</v>
      </c>
    </row>
    <row r="24" spans="1:18" ht="39" x14ac:dyDescent="0.25">
      <c r="A24" s="45" t="s">
        <v>1189</v>
      </c>
      <c r="B24" s="282" t="s">
        <v>676</v>
      </c>
      <c r="C24" s="355"/>
      <c r="D24" s="35" t="s">
        <v>677</v>
      </c>
      <c r="E24" s="285">
        <v>2022</v>
      </c>
      <c r="F24" s="32"/>
      <c r="G24" s="32"/>
      <c r="H24" s="28"/>
      <c r="I24" s="28"/>
      <c r="J24" s="357"/>
      <c r="K24" s="357"/>
      <c r="L24" s="572"/>
      <c r="M24" s="395"/>
      <c r="N24" s="30"/>
      <c r="O24" s="24"/>
      <c r="P24" s="301"/>
      <c r="Q24" s="392" t="s">
        <v>677</v>
      </c>
      <c r="R24" s="633">
        <f>P23*1</f>
        <v>3.3333333333333335</v>
      </c>
    </row>
    <row r="25" spans="1:18" ht="39" x14ac:dyDescent="0.25">
      <c r="A25" s="45">
        <v>13</v>
      </c>
      <c r="B25" s="54" t="s">
        <v>839</v>
      </c>
      <c r="C25" s="325"/>
      <c r="D25" s="37" t="s">
        <v>36</v>
      </c>
      <c r="E25" s="51">
        <v>2022</v>
      </c>
      <c r="F25" s="41">
        <v>10</v>
      </c>
      <c r="G25" s="41"/>
      <c r="H25" s="315"/>
      <c r="I25" s="315"/>
      <c r="J25" s="318"/>
      <c r="K25" s="318"/>
      <c r="L25" s="391">
        <f>F25+G25+H25+I25+K25</f>
        <v>10</v>
      </c>
      <c r="M25" s="85">
        <v>100</v>
      </c>
      <c r="N25" s="34">
        <f>M25*L25/100</f>
        <v>10</v>
      </c>
      <c r="O25" s="45">
        <v>1</v>
      </c>
      <c r="P25" s="52">
        <f>N25/O25</f>
        <v>10</v>
      </c>
      <c r="Q25" s="443" t="s">
        <v>36</v>
      </c>
      <c r="R25" s="36">
        <f>P25</f>
        <v>10</v>
      </c>
    </row>
    <row r="26" spans="1:18" ht="51.75" x14ac:dyDescent="0.25">
      <c r="A26" s="45">
        <v>14</v>
      </c>
      <c r="B26" s="54" t="s">
        <v>833</v>
      </c>
      <c r="C26" s="325"/>
      <c r="D26" s="37" t="s">
        <v>834</v>
      </c>
      <c r="E26" s="51">
        <v>2022</v>
      </c>
      <c r="F26" s="41">
        <v>10</v>
      </c>
      <c r="G26" s="41"/>
      <c r="H26" s="315"/>
      <c r="I26" s="315"/>
      <c r="J26" s="318"/>
      <c r="K26" s="318"/>
      <c r="L26" s="391">
        <f>F26+G26+H26+I26+K26</f>
        <v>10</v>
      </c>
      <c r="M26" s="85">
        <v>100</v>
      </c>
      <c r="N26" s="34">
        <f>M26*L26/100</f>
        <v>10</v>
      </c>
      <c r="O26" s="45">
        <v>9</v>
      </c>
      <c r="P26" s="194">
        <f>N26/O26</f>
        <v>1.1111111111111112</v>
      </c>
      <c r="Q26" s="443" t="s">
        <v>36</v>
      </c>
      <c r="R26" s="36">
        <f>6*P26</f>
        <v>6.666666666666667</v>
      </c>
    </row>
    <row r="27" spans="1:18" ht="51.75" x14ac:dyDescent="0.25">
      <c r="A27" s="45" t="s">
        <v>1189</v>
      </c>
      <c r="B27" s="282" t="s">
        <v>830</v>
      </c>
      <c r="C27" s="355"/>
      <c r="D27" s="35" t="s">
        <v>120</v>
      </c>
      <c r="E27" s="285">
        <v>2022</v>
      </c>
      <c r="F27" s="32"/>
      <c r="G27" s="32"/>
      <c r="H27" s="28"/>
      <c r="I27" s="28"/>
      <c r="J27" s="357"/>
      <c r="K27" s="357"/>
      <c r="L27" s="356"/>
      <c r="M27" s="395"/>
      <c r="N27" s="30"/>
      <c r="O27" s="24"/>
      <c r="P27" s="301"/>
      <c r="Q27" s="443" t="s">
        <v>120</v>
      </c>
      <c r="R27" s="36">
        <f>2*P26</f>
        <v>2.2222222222222223</v>
      </c>
    </row>
    <row r="28" spans="1:18" ht="51.75" x14ac:dyDescent="0.25">
      <c r="A28" s="45" t="s">
        <v>1189</v>
      </c>
      <c r="B28" s="282" t="s">
        <v>830</v>
      </c>
      <c r="C28" s="355"/>
      <c r="D28" s="35" t="s">
        <v>18</v>
      </c>
      <c r="E28" s="285">
        <v>2022</v>
      </c>
      <c r="F28" s="32"/>
      <c r="G28" s="32"/>
      <c r="H28" s="28"/>
      <c r="I28" s="28"/>
      <c r="J28" s="357"/>
      <c r="K28" s="357"/>
      <c r="L28" s="356"/>
      <c r="M28" s="395"/>
      <c r="N28" s="30"/>
      <c r="O28" s="24"/>
      <c r="P28" s="301"/>
      <c r="Q28" s="443" t="s">
        <v>18</v>
      </c>
      <c r="R28" s="36">
        <f>1*P26</f>
        <v>1.1111111111111112</v>
      </c>
    </row>
    <row r="29" spans="1:18" ht="90" x14ac:dyDescent="0.25">
      <c r="A29" s="421">
        <v>15</v>
      </c>
      <c r="B29" s="387" t="s">
        <v>819</v>
      </c>
      <c r="C29" s="449"/>
      <c r="D29" s="37" t="s">
        <v>837</v>
      </c>
      <c r="E29" s="51">
        <v>2022</v>
      </c>
      <c r="F29" s="41">
        <v>10</v>
      </c>
      <c r="G29" s="41"/>
      <c r="H29" s="315"/>
      <c r="I29" s="315"/>
      <c r="J29" s="318"/>
      <c r="K29" s="318"/>
      <c r="L29" s="391">
        <f>F29+G29+H29+I29+K29</f>
        <v>10</v>
      </c>
      <c r="M29" s="85">
        <v>100</v>
      </c>
      <c r="N29" s="34">
        <f t="shared" ref="N29" si="6">M29*L29/100</f>
        <v>10</v>
      </c>
      <c r="O29" s="45">
        <v>5</v>
      </c>
      <c r="P29" s="52">
        <f>N29/O29</f>
        <v>2</v>
      </c>
      <c r="Q29" s="444" t="s">
        <v>36</v>
      </c>
      <c r="R29" s="34">
        <f>4*P29</f>
        <v>8</v>
      </c>
    </row>
    <row r="30" spans="1:18" ht="90" x14ac:dyDescent="0.25">
      <c r="A30" s="421" t="s">
        <v>1189</v>
      </c>
      <c r="B30" s="422" t="s">
        <v>819</v>
      </c>
      <c r="C30" s="423"/>
      <c r="D30" s="35" t="s">
        <v>51</v>
      </c>
      <c r="E30" s="285">
        <v>2022</v>
      </c>
      <c r="F30" s="32"/>
      <c r="G30" s="32"/>
      <c r="H30" s="28"/>
      <c r="I30" s="28"/>
      <c r="J30" s="357"/>
      <c r="K30" s="357"/>
      <c r="L30" s="390"/>
      <c r="M30" s="395"/>
      <c r="N30" s="30"/>
      <c r="O30" s="24"/>
      <c r="P30" s="301"/>
      <c r="Q30" s="444" t="s">
        <v>51</v>
      </c>
      <c r="R30" s="34">
        <f>1*P29</f>
        <v>2</v>
      </c>
    </row>
    <row r="31" spans="1:18" ht="39" x14ac:dyDescent="0.25">
      <c r="A31" s="45">
        <v>16</v>
      </c>
      <c r="B31" s="54" t="s">
        <v>675</v>
      </c>
      <c r="C31" s="325"/>
      <c r="D31" s="37" t="s">
        <v>18</v>
      </c>
      <c r="E31" s="51">
        <v>2022</v>
      </c>
      <c r="F31" s="41">
        <v>10</v>
      </c>
      <c r="G31" s="41"/>
      <c r="H31" s="315"/>
      <c r="I31" s="315"/>
      <c r="J31" s="318"/>
      <c r="K31" s="318"/>
      <c r="L31" s="391">
        <f t="shared" ref="L31:L43" si="7">F31+G31+H31+I31+K31</f>
        <v>10</v>
      </c>
      <c r="M31" s="85">
        <v>100</v>
      </c>
      <c r="N31" s="34">
        <f t="shared" ref="N31:N43" si="8">M31*L31/100</f>
        <v>10</v>
      </c>
      <c r="O31" s="45">
        <v>1</v>
      </c>
      <c r="P31" s="52">
        <f t="shared" ref="P31:P43" si="9">N31/O31</f>
        <v>10</v>
      </c>
      <c r="Q31" s="444" t="s">
        <v>18</v>
      </c>
      <c r="R31" s="34">
        <f t="shared" ref="R31:R42" si="10">P31</f>
        <v>10</v>
      </c>
    </row>
    <row r="32" spans="1:18" ht="39" x14ac:dyDescent="0.25">
      <c r="A32" s="45">
        <v>17</v>
      </c>
      <c r="B32" s="54" t="s">
        <v>674</v>
      </c>
      <c r="C32" s="325"/>
      <c r="D32" s="37" t="s">
        <v>24</v>
      </c>
      <c r="E32" s="51">
        <v>2022</v>
      </c>
      <c r="F32" s="41">
        <v>10</v>
      </c>
      <c r="G32" s="41"/>
      <c r="H32" s="315"/>
      <c r="I32" s="315"/>
      <c r="J32" s="318"/>
      <c r="K32" s="318"/>
      <c r="L32" s="391">
        <f t="shared" si="7"/>
        <v>10</v>
      </c>
      <c r="M32" s="85">
        <v>100</v>
      </c>
      <c r="N32" s="34">
        <f t="shared" si="8"/>
        <v>10</v>
      </c>
      <c r="O32" s="45">
        <v>1</v>
      </c>
      <c r="P32" s="52">
        <f t="shared" si="9"/>
        <v>10</v>
      </c>
      <c r="Q32" s="444" t="s">
        <v>24</v>
      </c>
      <c r="R32" s="34">
        <f t="shared" si="10"/>
        <v>10</v>
      </c>
    </row>
    <row r="33" spans="1:18" ht="68.25" customHeight="1" x14ac:dyDescent="0.25">
      <c r="A33" s="45">
        <v>18</v>
      </c>
      <c r="B33" s="54" t="s">
        <v>673</v>
      </c>
      <c r="C33" s="325"/>
      <c r="D33" s="37" t="s">
        <v>99</v>
      </c>
      <c r="E33" s="51">
        <v>2022</v>
      </c>
      <c r="F33" s="41">
        <v>15</v>
      </c>
      <c r="G33" s="41"/>
      <c r="H33" s="315">
        <v>5</v>
      </c>
      <c r="I33" s="315">
        <v>10</v>
      </c>
      <c r="J33" s="318"/>
      <c r="K33" s="318"/>
      <c r="L33" s="391">
        <f t="shared" si="7"/>
        <v>30</v>
      </c>
      <c r="M33" s="85">
        <v>100</v>
      </c>
      <c r="N33" s="34">
        <f t="shared" si="8"/>
        <v>30</v>
      </c>
      <c r="O33" s="45">
        <v>1</v>
      </c>
      <c r="P33" s="52">
        <f t="shared" si="9"/>
        <v>30</v>
      </c>
      <c r="Q33" s="444" t="s">
        <v>99</v>
      </c>
      <c r="R33" s="34">
        <f t="shared" si="10"/>
        <v>30</v>
      </c>
    </row>
    <row r="34" spans="1:18" ht="26.25" x14ac:dyDescent="0.25">
      <c r="A34" s="45">
        <v>19</v>
      </c>
      <c r="B34" s="54" t="s">
        <v>672</v>
      </c>
      <c r="C34" s="325"/>
      <c r="D34" s="37" t="s">
        <v>99</v>
      </c>
      <c r="E34" s="51">
        <v>2022</v>
      </c>
      <c r="F34" s="41">
        <v>10</v>
      </c>
      <c r="G34" s="41"/>
      <c r="H34" s="315"/>
      <c r="I34" s="315"/>
      <c r="J34" s="318"/>
      <c r="K34" s="318"/>
      <c r="L34" s="391">
        <f t="shared" si="7"/>
        <v>10</v>
      </c>
      <c r="M34" s="85">
        <v>100</v>
      </c>
      <c r="N34" s="34">
        <f t="shared" si="8"/>
        <v>10</v>
      </c>
      <c r="O34" s="45">
        <v>1</v>
      </c>
      <c r="P34" s="52">
        <f t="shared" si="9"/>
        <v>10</v>
      </c>
      <c r="Q34" s="444" t="s">
        <v>99</v>
      </c>
      <c r="R34" s="34">
        <f t="shared" si="10"/>
        <v>10</v>
      </c>
    </row>
    <row r="35" spans="1:18" ht="51.75" x14ac:dyDescent="0.25">
      <c r="A35" s="45">
        <v>20</v>
      </c>
      <c r="B35" s="450" t="s">
        <v>757</v>
      </c>
      <c r="C35" s="441"/>
      <c r="D35" s="451" t="s">
        <v>166</v>
      </c>
      <c r="E35" s="323">
        <v>2022</v>
      </c>
      <c r="F35" s="58">
        <v>15</v>
      </c>
      <c r="G35" s="58"/>
      <c r="H35" s="324"/>
      <c r="I35" s="324"/>
      <c r="J35" s="322"/>
      <c r="K35" s="322"/>
      <c r="L35" s="391">
        <f t="shared" si="7"/>
        <v>15</v>
      </c>
      <c r="M35" s="396">
        <v>100</v>
      </c>
      <c r="N35" s="34">
        <f t="shared" si="8"/>
        <v>15</v>
      </c>
      <c r="O35" s="55">
        <v>1</v>
      </c>
      <c r="P35" s="52">
        <f t="shared" si="9"/>
        <v>15</v>
      </c>
      <c r="Q35" s="261" t="s">
        <v>166</v>
      </c>
      <c r="R35" s="59">
        <f t="shared" si="10"/>
        <v>15</v>
      </c>
    </row>
    <row r="36" spans="1:18" ht="39" x14ac:dyDescent="0.25">
      <c r="A36" s="45">
        <v>21</v>
      </c>
      <c r="B36" s="450" t="s">
        <v>829</v>
      </c>
      <c r="C36" s="441"/>
      <c r="D36" s="451" t="s">
        <v>120</v>
      </c>
      <c r="E36" s="323">
        <v>2022</v>
      </c>
      <c r="F36" s="58">
        <v>15</v>
      </c>
      <c r="G36" s="58"/>
      <c r="H36" s="324"/>
      <c r="I36" s="324"/>
      <c r="J36" s="322"/>
      <c r="K36" s="322"/>
      <c r="L36" s="391">
        <f t="shared" si="7"/>
        <v>15</v>
      </c>
      <c r="M36" s="396">
        <v>100</v>
      </c>
      <c r="N36" s="34">
        <f t="shared" si="8"/>
        <v>15</v>
      </c>
      <c r="O36" s="55">
        <v>1</v>
      </c>
      <c r="P36" s="52">
        <f t="shared" si="9"/>
        <v>15</v>
      </c>
      <c r="Q36" s="261" t="s">
        <v>120</v>
      </c>
      <c r="R36" s="634">
        <f t="shared" si="10"/>
        <v>15</v>
      </c>
    </row>
    <row r="37" spans="1:18" ht="26.25" x14ac:dyDescent="0.25">
      <c r="A37" s="45">
        <v>22</v>
      </c>
      <c r="B37" s="450" t="s">
        <v>964</v>
      </c>
      <c r="C37" s="441"/>
      <c r="D37" s="451" t="s">
        <v>965</v>
      </c>
      <c r="E37" s="323">
        <v>2021</v>
      </c>
      <c r="F37" s="58">
        <v>15</v>
      </c>
      <c r="G37" s="58"/>
      <c r="H37" s="324"/>
      <c r="I37" s="324"/>
      <c r="J37" s="322"/>
      <c r="K37" s="322"/>
      <c r="L37" s="391">
        <f t="shared" si="7"/>
        <v>15</v>
      </c>
      <c r="M37" s="396">
        <v>100</v>
      </c>
      <c r="N37" s="34">
        <f t="shared" si="8"/>
        <v>15</v>
      </c>
      <c r="O37" s="55">
        <v>1</v>
      </c>
      <c r="P37" s="52">
        <f t="shared" si="9"/>
        <v>15</v>
      </c>
      <c r="Q37" s="261" t="s">
        <v>13</v>
      </c>
      <c r="R37" s="634">
        <f t="shared" si="10"/>
        <v>15</v>
      </c>
    </row>
    <row r="38" spans="1:18" ht="26.25" x14ac:dyDescent="0.25">
      <c r="A38" s="45">
        <v>23</v>
      </c>
      <c r="B38" s="450" t="s">
        <v>963</v>
      </c>
      <c r="C38" s="441"/>
      <c r="D38" s="451" t="s">
        <v>13</v>
      </c>
      <c r="E38" s="323">
        <v>2021</v>
      </c>
      <c r="F38" s="58">
        <v>10</v>
      </c>
      <c r="G38" s="58"/>
      <c r="H38" s="324"/>
      <c r="I38" s="324"/>
      <c r="J38" s="322"/>
      <c r="K38" s="322"/>
      <c r="L38" s="391">
        <f t="shared" si="7"/>
        <v>10</v>
      </c>
      <c r="M38" s="396">
        <v>100</v>
      </c>
      <c r="N38" s="34">
        <f t="shared" si="8"/>
        <v>10</v>
      </c>
      <c r="O38" s="55">
        <v>1</v>
      </c>
      <c r="P38" s="52">
        <f t="shared" si="9"/>
        <v>10</v>
      </c>
      <c r="Q38" s="261" t="s">
        <v>13</v>
      </c>
      <c r="R38" s="634">
        <f t="shared" si="10"/>
        <v>10</v>
      </c>
    </row>
    <row r="39" spans="1:18" ht="39" x14ac:dyDescent="0.25">
      <c r="A39" s="45">
        <v>24</v>
      </c>
      <c r="B39" s="450" t="s">
        <v>962</v>
      </c>
      <c r="C39" s="441"/>
      <c r="D39" s="451" t="s">
        <v>36</v>
      </c>
      <c r="E39" s="323">
        <v>2021</v>
      </c>
      <c r="F39" s="58">
        <v>10</v>
      </c>
      <c r="G39" s="58"/>
      <c r="H39" s="324"/>
      <c r="I39" s="324"/>
      <c r="J39" s="322"/>
      <c r="K39" s="322"/>
      <c r="L39" s="391">
        <f t="shared" si="7"/>
        <v>10</v>
      </c>
      <c r="M39" s="396">
        <v>100</v>
      </c>
      <c r="N39" s="34">
        <f t="shared" si="8"/>
        <v>10</v>
      </c>
      <c r="O39" s="55">
        <v>1</v>
      </c>
      <c r="P39" s="52">
        <f t="shared" si="9"/>
        <v>10</v>
      </c>
      <c r="Q39" s="261" t="s">
        <v>36</v>
      </c>
      <c r="R39" s="634">
        <f t="shared" si="10"/>
        <v>10</v>
      </c>
    </row>
    <row r="40" spans="1:18" ht="39" x14ac:dyDescent="0.25">
      <c r="A40" s="45">
        <v>25</v>
      </c>
      <c r="B40" s="54" t="s">
        <v>681</v>
      </c>
      <c r="C40" s="325"/>
      <c r="D40" s="37" t="s">
        <v>121</v>
      </c>
      <c r="E40" s="51">
        <v>2020</v>
      </c>
      <c r="F40" s="41">
        <v>10</v>
      </c>
      <c r="G40" s="41"/>
      <c r="H40" s="315"/>
      <c r="I40" s="315"/>
      <c r="J40" s="318"/>
      <c r="K40" s="318"/>
      <c r="L40" s="391">
        <f t="shared" si="7"/>
        <v>10</v>
      </c>
      <c r="M40" s="85">
        <v>100</v>
      </c>
      <c r="N40" s="34">
        <f t="shared" si="8"/>
        <v>10</v>
      </c>
      <c r="O40" s="45">
        <v>1</v>
      </c>
      <c r="P40" s="52">
        <f t="shared" si="9"/>
        <v>10</v>
      </c>
      <c r="Q40" s="118" t="s">
        <v>121</v>
      </c>
      <c r="R40" s="34">
        <f t="shared" si="10"/>
        <v>10</v>
      </c>
    </row>
    <row r="41" spans="1:18" ht="45.75" customHeight="1" x14ac:dyDescent="0.25">
      <c r="A41" s="361">
        <v>26</v>
      </c>
      <c r="B41" s="54" t="s">
        <v>820</v>
      </c>
      <c r="C41" s="325"/>
      <c r="D41" s="37" t="s">
        <v>36</v>
      </c>
      <c r="E41" s="51">
        <v>2021</v>
      </c>
      <c r="F41" s="41">
        <v>60</v>
      </c>
      <c r="G41" s="41"/>
      <c r="H41" s="315">
        <v>5</v>
      </c>
      <c r="I41" s="315"/>
      <c r="J41" s="318"/>
      <c r="K41" s="318"/>
      <c r="L41" s="391">
        <f t="shared" si="7"/>
        <v>65</v>
      </c>
      <c r="M41" s="85">
        <v>100</v>
      </c>
      <c r="N41" s="34">
        <f t="shared" si="8"/>
        <v>65</v>
      </c>
      <c r="O41" s="45">
        <v>1</v>
      </c>
      <c r="P41" s="52">
        <f t="shared" si="9"/>
        <v>65</v>
      </c>
      <c r="Q41" s="118" t="s">
        <v>36</v>
      </c>
      <c r="R41" s="34">
        <f t="shared" si="10"/>
        <v>65</v>
      </c>
    </row>
    <row r="42" spans="1:18" ht="39" x14ac:dyDescent="0.25">
      <c r="A42" s="45">
        <v>27</v>
      </c>
      <c r="B42" s="54" t="s">
        <v>680</v>
      </c>
      <c r="C42" s="325"/>
      <c r="D42" s="37" t="s">
        <v>28</v>
      </c>
      <c r="E42" s="51">
        <v>2021</v>
      </c>
      <c r="F42" s="41">
        <v>10</v>
      </c>
      <c r="G42" s="41"/>
      <c r="H42" s="315"/>
      <c r="I42" s="315"/>
      <c r="J42" s="318"/>
      <c r="K42" s="318"/>
      <c r="L42" s="391">
        <f t="shared" si="7"/>
        <v>10</v>
      </c>
      <c r="M42" s="85">
        <v>100</v>
      </c>
      <c r="N42" s="34">
        <f t="shared" si="8"/>
        <v>10</v>
      </c>
      <c r="O42" s="45">
        <v>1</v>
      </c>
      <c r="P42" s="52">
        <f t="shared" si="9"/>
        <v>10</v>
      </c>
      <c r="Q42" s="118" t="s">
        <v>28</v>
      </c>
      <c r="R42" s="34">
        <f t="shared" si="10"/>
        <v>10</v>
      </c>
    </row>
    <row r="43" spans="1:18" ht="64.5" x14ac:dyDescent="0.25">
      <c r="A43" s="45">
        <v>28</v>
      </c>
      <c r="B43" s="54" t="s">
        <v>775</v>
      </c>
      <c r="C43" s="325"/>
      <c r="D43" s="37" t="s">
        <v>776</v>
      </c>
      <c r="E43" s="51">
        <v>2021</v>
      </c>
      <c r="F43" s="41">
        <v>10</v>
      </c>
      <c r="G43" s="41"/>
      <c r="H43" s="315"/>
      <c r="I43" s="315"/>
      <c r="J43" s="318"/>
      <c r="K43" s="318"/>
      <c r="L43" s="391">
        <f t="shared" si="7"/>
        <v>10</v>
      </c>
      <c r="M43" s="85">
        <v>100</v>
      </c>
      <c r="N43" s="34">
        <f t="shared" si="8"/>
        <v>10</v>
      </c>
      <c r="O43" s="45">
        <v>10</v>
      </c>
      <c r="P43" s="52">
        <f t="shared" si="9"/>
        <v>1</v>
      </c>
      <c r="Q43" s="118" t="s">
        <v>36</v>
      </c>
      <c r="R43" s="36">
        <f>P43*2</f>
        <v>2</v>
      </c>
    </row>
    <row r="44" spans="1:18" ht="64.5" x14ac:dyDescent="0.25">
      <c r="A44" s="45" t="s">
        <v>1189</v>
      </c>
      <c r="B44" s="282" t="s">
        <v>679</v>
      </c>
      <c r="C44" s="355"/>
      <c r="D44" s="35" t="s">
        <v>777</v>
      </c>
      <c r="E44" s="285">
        <v>2021</v>
      </c>
      <c r="F44" s="32"/>
      <c r="G44" s="32"/>
      <c r="H44" s="28"/>
      <c r="I44" s="28"/>
      <c r="J44" s="357"/>
      <c r="K44" s="357"/>
      <c r="L44" s="356"/>
      <c r="M44" s="395"/>
      <c r="N44" s="30"/>
      <c r="O44" s="24"/>
      <c r="P44" s="301"/>
      <c r="Q44" s="53" t="s">
        <v>677</v>
      </c>
      <c r="R44" s="36">
        <f>P43*1</f>
        <v>1</v>
      </c>
    </row>
    <row r="45" spans="1:18" ht="64.5" x14ac:dyDescent="0.25">
      <c r="A45" s="45" t="s">
        <v>1189</v>
      </c>
      <c r="B45" s="282" t="s">
        <v>679</v>
      </c>
      <c r="C45" s="355"/>
      <c r="D45" s="35" t="s">
        <v>778</v>
      </c>
      <c r="E45" s="285">
        <v>2021</v>
      </c>
      <c r="F45" s="32"/>
      <c r="G45" s="32"/>
      <c r="H45" s="28"/>
      <c r="I45" s="28"/>
      <c r="J45" s="357"/>
      <c r="K45" s="357"/>
      <c r="L45" s="356"/>
      <c r="M45" s="395"/>
      <c r="N45" s="30"/>
      <c r="O45" s="24"/>
      <c r="P45" s="301"/>
      <c r="Q45" s="53" t="s">
        <v>35</v>
      </c>
      <c r="R45" s="34">
        <f>P43*3</f>
        <v>3</v>
      </c>
    </row>
    <row r="46" spans="1:18" ht="64.5" x14ac:dyDescent="0.25">
      <c r="A46" s="45" t="s">
        <v>1189</v>
      </c>
      <c r="B46" s="282" t="s">
        <v>679</v>
      </c>
      <c r="C46" s="355"/>
      <c r="D46" s="35" t="s">
        <v>779</v>
      </c>
      <c r="E46" s="285">
        <v>2021</v>
      </c>
      <c r="F46" s="32"/>
      <c r="G46" s="32"/>
      <c r="H46" s="28"/>
      <c r="I46" s="28"/>
      <c r="J46" s="357"/>
      <c r="K46" s="357"/>
      <c r="L46" s="356"/>
      <c r="M46" s="395"/>
      <c r="N46" s="30"/>
      <c r="O46" s="24"/>
      <c r="P46" s="301"/>
      <c r="Q46" s="53" t="s">
        <v>44</v>
      </c>
      <c r="R46" s="34">
        <f>P43*3</f>
        <v>3</v>
      </c>
    </row>
    <row r="47" spans="1:18" ht="64.5" x14ac:dyDescent="0.25">
      <c r="A47" s="45" t="s">
        <v>1189</v>
      </c>
      <c r="B47" s="282" t="s">
        <v>679</v>
      </c>
      <c r="C47" s="355"/>
      <c r="D47" s="35" t="s">
        <v>780</v>
      </c>
      <c r="E47" s="285">
        <v>2021</v>
      </c>
      <c r="F47" s="32"/>
      <c r="G47" s="32"/>
      <c r="H47" s="28"/>
      <c r="I47" s="28"/>
      <c r="J47" s="357"/>
      <c r="K47" s="357"/>
      <c r="L47" s="356"/>
      <c r="M47" s="395"/>
      <c r="N47" s="30"/>
      <c r="O47" s="24"/>
      <c r="P47" s="301"/>
      <c r="Q47" s="53" t="s">
        <v>213</v>
      </c>
      <c r="R47" s="36">
        <f>P43*1</f>
        <v>1</v>
      </c>
    </row>
    <row r="48" spans="1:18" ht="39" x14ac:dyDescent="0.25">
      <c r="A48" s="45">
        <v>29</v>
      </c>
      <c r="B48" s="54" t="s">
        <v>338</v>
      </c>
      <c r="C48" s="45"/>
      <c r="D48" s="44" t="s">
        <v>166</v>
      </c>
      <c r="E48" s="52">
        <v>2021</v>
      </c>
      <c r="F48" s="41">
        <v>10</v>
      </c>
      <c r="G48" s="41"/>
      <c r="H48" s="315">
        <v>5</v>
      </c>
      <c r="I48" s="315"/>
      <c r="J48" s="315"/>
      <c r="K48" s="315"/>
      <c r="L48" s="391">
        <f t="shared" ref="L48:L63" si="11">F48+G48+H48+I48+K48</f>
        <v>15</v>
      </c>
      <c r="M48" s="85">
        <v>70</v>
      </c>
      <c r="N48" s="34">
        <f t="shared" ref="N48:N63" si="12">M48*L48/100</f>
        <v>10.5</v>
      </c>
      <c r="O48" s="45">
        <v>1</v>
      </c>
      <c r="P48" s="52">
        <f t="shared" ref="P48:P63" si="13">N48/O48</f>
        <v>10.5</v>
      </c>
      <c r="Q48" s="118" t="s">
        <v>166</v>
      </c>
      <c r="R48" s="34">
        <f t="shared" ref="R48:R62" si="14">P48</f>
        <v>10.5</v>
      </c>
    </row>
    <row r="49" spans="1:18" ht="43.9" customHeight="1" x14ac:dyDescent="0.25">
      <c r="A49" s="45">
        <v>30</v>
      </c>
      <c r="B49" s="54" t="s">
        <v>838</v>
      </c>
      <c r="C49" s="45"/>
      <c r="D49" s="44" t="s">
        <v>166</v>
      </c>
      <c r="E49" s="52">
        <v>2021</v>
      </c>
      <c r="F49" s="41">
        <v>10</v>
      </c>
      <c r="G49" s="41"/>
      <c r="H49" s="315"/>
      <c r="I49" s="315"/>
      <c r="J49" s="315"/>
      <c r="K49" s="315"/>
      <c r="L49" s="391">
        <f t="shared" si="11"/>
        <v>10</v>
      </c>
      <c r="M49" s="85">
        <v>100</v>
      </c>
      <c r="N49" s="34">
        <f t="shared" si="12"/>
        <v>10</v>
      </c>
      <c r="O49" s="45">
        <v>1</v>
      </c>
      <c r="P49" s="52">
        <f t="shared" si="13"/>
        <v>10</v>
      </c>
      <c r="Q49" s="118" t="s">
        <v>166</v>
      </c>
      <c r="R49" s="34">
        <f t="shared" si="14"/>
        <v>10</v>
      </c>
    </row>
    <row r="50" spans="1:18" ht="26.25" x14ac:dyDescent="0.25">
      <c r="A50" s="45">
        <v>31</v>
      </c>
      <c r="B50" s="54" t="s">
        <v>339</v>
      </c>
      <c r="C50" s="45"/>
      <c r="D50" s="44" t="s">
        <v>166</v>
      </c>
      <c r="E50" s="52">
        <v>2021</v>
      </c>
      <c r="F50" s="41">
        <v>10</v>
      </c>
      <c r="G50" s="41"/>
      <c r="H50" s="315"/>
      <c r="I50" s="315"/>
      <c r="J50" s="315"/>
      <c r="K50" s="315"/>
      <c r="L50" s="391">
        <f t="shared" si="11"/>
        <v>10</v>
      </c>
      <c r="M50" s="85">
        <v>100</v>
      </c>
      <c r="N50" s="34">
        <f t="shared" si="12"/>
        <v>10</v>
      </c>
      <c r="O50" s="45">
        <v>1</v>
      </c>
      <c r="P50" s="52">
        <f t="shared" si="13"/>
        <v>10</v>
      </c>
      <c r="Q50" s="118" t="s">
        <v>166</v>
      </c>
      <c r="R50" s="34">
        <f t="shared" si="14"/>
        <v>10</v>
      </c>
    </row>
    <row r="51" spans="1:18" ht="42" customHeight="1" x14ac:dyDescent="0.25">
      <c r="A51" s="45">
        <v>32</v>
      </c>
      <c r="B51" s="54" t="s">
        <v>340</v>
      </c>
      <c r="C51" s="45"/>
      <c r="D51" s="44" t="s">
        <v>120</v>
      </c>
      <c r="E51" s="52">
        <v>2021</v>
      </c>
      <c r="F51" s="41">
        <v>15</v>
      </c>
      <c r="G51" s="41"/>
      <c r="H51" s="315"/>
      <c r="I51" s="315"/>
      <c r="J51" s="315"/>
      <c r="K51" s="315"/>
      <c r="L51" s="391">
        <f t="shared" si="11"/>
        <v>15</v>
      </c>
      <c r="M51" s="85">
        <v>100</v>
      </c>
      <c r="N51" s="34">
        <f t="shared" si="12"/>
        <v>15</v>
      </c>
      <c r="O51" s="45">
        <v>1</v>
      </c>
      <c r="P51" s="52">
        <f t="shared" si="13"/>
        <v>15</v>
      </c>
      <c r="Q51" s="118" t="s">
        <v>120</v>
      </c>
      <c r="R51" s="34">
        <f t="shared" si="14"/>
        <v>15</v>
      </c>
    </row>
    <row r="52" spans="1:18" ht="39" x14ac:dyDescent="0.25">
      <c r="A52" s="361">
        <v>33</v>
      </c>
      <c r="B52" s="54" t="s">
        <v>752</v>
      </c>
      <c r="C52" s="45"/>
      <c r="D52" s="44" t="s">
        <v>35</v>
      </c>
      <c r="E52" s="52">
        <v>2021</v>
      </c>
      <c r="F52" s="41">
        <v>60</v>
      </c>
      <c r="G52" s="41"/>
      <c r="H52" s="315"/>
      <c r="I52" s="315">
        <v>10</v>
      </c>
      <c r="J52" s="315"/>
      <c r="K52" s="315"/>
      <c r="L52" s="391">
        <f t="shared" si="11"/>
        <v>70</v>
      </c>
      <c r="M52" s="85">
        <v>60</v>
      </c>
      <c r="N52" s="34">
        <f t="shared" si="12"/>
        <v>42</v>
      </c>
      <c r="O52" s="45">
        <v>1</v>
      </c>
      <c r="P52" s="52">
        <f t="shared" si="13"/>
        <v>42</v>
      </c>
      <c r="Q52" s="118" t="s">
        <v>35</v>
      </c>
      <c r="R52" s="34">
        <f t="shared" si="14"/>
        <v>42</v>
      </c>
    </row>
    <row r="53" spans="1:18" ht="41.25" customHeight="1" x14ac:dyDescent="0.25">
      <c r="A53" s="361">
        <v>34</v>
      </c>
      <c r="B53" s="54" t="s">
        <v>341</v>
      </c>
      <c r="C53" s="45"/>
      <c r="D53" s="44" t="s">
        <v>35</v>
      </c>
      <c r="E53" s="52">
        <v>2021</v>
      </c>
      <c r="F53" s="41">
        <v>60</v>
      </c>
      <c r="G53" s="41"/>
      <c r="H53" s="315">
        <v>5</v>
      </c>
      <c r="I53" s="315"/>
      <c r="J53" s="315"/>
      <c r="K53" s="315"/>
      <c r="L53" s="393">
        <f t="shared" si="11"/>
        <v>65</v>
      </c>
      <c r="M53" s="85">
        <v>40</v>
      </c>
      <c r="N53" s="34">
        <f t="shared" si="12"/>
        <v>26</v>
      </c>
      <c r="O53" s="45">
        <v>1</v>
      </c>
      <c r="P53" s="52">
        <f t="shared" si="13"/>
        <v>26</v>
      </c>
      <c r="Q53" s="118" t="s">
        <v>35</v>
      </c>
      <c r="R53" s="34">
        <f t="shared" si="14"/>
        <v>26</v>
      </c>
    </row>
    <row r="54" spans="1:18" ht="26.25" x14ac:dyDescent="0.25">
      <c r="A54" s="45">
        <v>35</v>
      </c>
      <c r="B54" s="54" t="s">
        <v>342</v>
      </c>
      <c r="C54" s="45"/>
      <c r="D54" s="44" t="s">
        <v>18</v>
      </c>
      <c r="E54" s="52">
        <v>2021</v>
      </c>
      <c r="F54" s="41">
        <v>10</v>
      </c>
      <c r="G54" s="41"/>
      <c r="H54" s="315"/>
      <c r="I54" s="315"/>
      <c r="J54" s="44"/>
      <c r="K54" s="44"/>
      <c r="L54" s="393">
        <f t="shared" si="11"/>
        <v>10</v>
      </c>
      <c r="M54" s="85">
        <v>100</v>
      </c>
      <c r="N54" s="34">
        <f t="shared" si="12"/>
        <v>10</v>
      </c>
      <c r="O54" s="45">
        <v>1</v>
      </c>
      <c r="P54" s="52">
        <f t="shared" si="13"/>
        <v>10</v>
      </c>
      <c r="Q54" s="118" t="s">
        <v>18</v>
      </c>
      <c r="R54" s="34">
        <f t="shared" si="14"/>
        <v>10</v>
      </c>
    </row>
    <row r="55" spans="1:18" ht="45" customHeight="1" x14ac:dyDescent="0.25">
      <c r="A55" s="45">
        <v>36</v>
      </c>
      <c r="B55" s="54" t="s">
        <v>343</v>
      </c>
      <c r="C55" s="45"/>
      <c r="D55" s="44" t="s">
        <v>120</v>
      </c>
      <c r="E55" s="52">
        <v>2021</v>
      </c>
      <c r="F55" s="41">
        <v>15</v>
      </c>
      <c r="G55" s="41"/>
      <c r="H55" s="315">
        <v>5</v>
      </c>
      <c r="I55" s="315"/>
      <c r="J55" s="44"/>
      <c r="K55" s="44"/>
      <c r="L55" s="393">
        <f t="shared" si="11"/>
        <v>20</v>
      </c>
      <c r="M55" s="85">
        <v>100</v>
      </c>
      <c r="N55" s="34">
        <f t="shared" si="12"/>
        <v>20</v>
      </c>
      <c r="O55" s="45">
        <v>1</v>
      </c>
      <c r="P55" s="52">
        <f t="shared" si="13"/>
        <v>20</v>
      </c>
      <c r="Q55" s="118" t="s">
        <v>120</v>
      </c>
      <c r="R55" s="34">
        <f t="shared" si="14"/>
        <v>20</v>
      </c>
    </row>
    <row r="56" spans="1:18" ht="96.75" customHeight="1" x14ac:dyDescent="0.25">
      <c r="A56" s="45">
        <v>37</v>
      </c>
      <c r="B56" s="54" t="s">
        <v>1160</v>
      </c>
      <c r="C56" s="45"/>
      <c r="D56" s="44" t="s">
        <v>120</v>
      </c>
      <c r="E56" s="52">
        <v>2020</v>
      </c>
      <c r="F56" s="41">
        <v>10</v>
      </c>
      <c r="G56" s="41"/>
      <c r="H56" s="315"/>
      <c r="I56" s="315"/>
      <c r="J56" s="44"/>
      <c r="K56" s="44"/>
      <c r="L56" s="393">
        <f t="shared" si="11"/>
        <v>10</v>
      </c>
      <c r="M56" s="85">
        <v>100</v>
      </c>
      <c r="N56" s="34">
        <f t="shared" si="12"/>
        <v>10</v>
      </c>
      <c r="O56" s="45">
        <v>1</v>
      </c>
      <c r="P56" s="52">
        <f t="shared" si="13"/>
        <v>10</v>
      </c>
      <c r="Q56" s="118" t="s">
        <v>120</v>
      </c>
      <c r="R56" s="34">
        <f t="shared" si="14"/>
        <v>10</v>
      </c>
    </row>
    <row r="57" spans="1:18" ht="45" customHeight="1" x14ac:dyDescent="0.25">
      <c r="A57" s="45">
        <v>38</v>
      </c>
      <c r="B57" s="54" t="s">
        <v>1161</v>
      </c>
      <c r="C57" s="45"/>
      <c r="D57" s="44" t="s">
        <v>166</v>
      </c>
      <c r="E57" s="52">
        <v>2020</v>
      </c>
      <c r="F57" s="41">
        <v>10</v>
      </c>
      <c r="G57" s="41"/>
      <c r="H57" s="315">
        <v>5</v>
      </c>
      <c r="I57" s="315"/>
      <c r="J57" s="44"/>
      <c r="K57" s="44"/>
      <c r="L57" s="393">
        <f t="shared" si="11"/>
        <v>15</v>
      </c>
      <c r="M57" s="85">
        <v>100</v>
      </c>
      <c r="N57" s="34">
        <f t="shared" si="12"/>
        <v>15</v>
      </c>
      <c r="O57" s="45">
        <v>1</v>
      </c>
      <c r="P57" s="52">
        <f t="shared" si="13"/>
        <v>15</v>
      </c>
      <c r="Q57" s="118" t="s">
        <v>166</v>
      </c>
      <c r="R57" s="34">
        <f t="shared" si="14"/>
        <v>15</v>
      </c>
    </row>
    <row r="58" spans="1:18" ht="39" x14ac:dyDescent="0.25">
      <c r="A58" s="45">
        <v>39</v>
      </c>
      <c r="B58" s="54" t="s">
        <v>322</v>
      </c>
      <c r="C58" s="45"/>
      <c r="D58" s="44" t="s">
        <v>166</v>
      </c>
      <c r="E58" s="52">
        <v>2020</v>
      </c>
      <c r="F58" s="41">
        <v>10</v>
      </c>
      <c r="G58" s="41"/>
      <c r="H58" s="315"/>
      <c r="I58" s="315"/>
      <c r="J58" s="44"/>
      <c r="K58" s="44"/>
      <c r="L58" s="393">
        <f t="shared" si="11"/>
        <v>10</v>
      </c>
      <c r="M58" s="85">
        <v>100</v>
      </c>
      <c r="N58" s="34">
        <f t="shared" si="12"/>
        <v>10</v>
      </c>
      <c r="O58" s="45">
        <v>1</v>
      </c>
      <c r="P58" s="52">
        <f t="shared" si="13"/>
        <v>10</v>
      </c>
      <c r="Q58" s="118" t="s">
        <v>166</v>
      </c>
      <c r="R58" s="34">
        <f t="shared" si="14"/>
        <v>10</v>
      </c>
    </row>
    <row r="59" spans="1:18" ht="26.25" x14ac:dyDescent="0.25">
      <c r="A59" s="45">
        <v>40</v>
      </c>
      <c r="B59" s="54" t="s">
        <v>323</v>
      </c>
      <c r="C59" s="457" t="s">
        <v>324</v>
      </c>
      <c r="D59" s="44" t="s">
        <v>24</v>
      </c>
      <c r="E59" s="52">
        <v>2020</v>
      </c>
      <c r="F59" s="41">
        <v>10</v>
      </c>
      <c r="G59" s="41">
        <v>10</v>
      </c>
      <c r="H59" s="315">
        <v>5</v>
      </c>
      <c r="I59" s="315"/>
      <c r="J59" s="44">
        <v>0</v>
      </c>
      <c r="K59" s="44">
        <f>J59*10</f>
        <v>0</v>
      </c>
      <c r="L59" s="393">
        <f t="shared" si="11"/>
        <v>25</v>
      </c>
      <c r="M59" s="85">
        <v>100</v>
      </c>
      <c r="N59" s="34">
        <f t="shared" si="12"/>
        <v>25</v>
      </c>
      <c r="O59" s="45">
        <v>1</v>
      </c>
      <c r="P59" s="52">
        <f t="shared" si="13"/>
        <v>25</v>
      </c>
      <c r="Q59" s="118" t="s">
        <v>24</v>
      </c>
      <c r="R59" s="34">
        <f t="shared" si="14"/>
        <v>25</v>
      </c>
    </row>
    <row r="60" spans="1:18" ht="26.25" x14ac:dyDescent="0.25">
      <c r="A60" s="45">
        <v>41</v>
      </c>
      <c r="B60" s="54" t="s">
        <v>325</v>
      </c>
      <c r="C60" s="45"/>
      <c r="D60" s="44" t="s">
        <v>104</v>
      </c>
      <c r="E60" s="52">
        <v>2020</v>
      </c>
      <c r="F60" s="41">
        <v>10</v>
      </c>
      <c r="G60" s="41"/>
      <c r="H60" s="315"/>
      <c r="I60" s="315"/>
      <c r="J60" s="44"/>
      <c r="K60" s="44"/>
      <c r="L60" s="393">
        <f t="shared" si="11"/>
        <v>10</v>
      </c>
      <c r="M60" s="85">
        <v>100</v>
      </c>
      <c r="N60" s="34">
        <f t="shared" si="12"/>
        <v>10</v>
      </c>
      <c r="O60" s="45">
        <v>1</v>
      </c>
      <c r="P60" s="52">
        <f t="shared" si="13"/>
        <v>10</v>
      </c>
      <c r="Q60" s="118" t="s">
        <v>104</v>
      </c>
      <c r="R60" s="34">
        <f t="shared" si="14"/>
        <v>10</v>
      </c>
    </row>
    <row r="61" spans="1:18" ht="26.25" x14ac:dyDescent="0.25">
      <c r="A61" s="45">
        <v>42</v>
      </c>
      <c r="B61" s="54" t="s">
        <v>326</v>
      </c>
      <c r="C61" s="45"/>
      <c r="D61" s="44" t="s">
        <v>104</v>
      </c>
      <c r="E61" s="52">
        <v>2020</v>
      </c>
      <c r="F61" s="41">
        <v>15</v>
      </c>
      <c r="G61" s="41"/>
      <c r="H61" s="315"/>
      <c r="I61" s="315"/>
      <c r="J61" s="44"/>
      <c r="K61" s="44"/>
      <c r="L61" s="393">
        <f t="shared" si="11"/>
        <v>15</v>
      </c>
      <c r="M61" s="85">
        <v>100</v>
      </c>
      <c r="N61" s="34">
        <f t="shared" si="12"/>
        <v>15</v>
      </c>
      <c r="O61" s="45">
        <v>1</v>
      </c>
      <c r="P61" s="52">
        <f t="shared" si="13"/>
        <v>15</v>
      </c>
      <c r="Q61" s="118" t="s">
        <v>104</v>
      </c>
      <c r="R61" s="34">
        <f t="shared" si="14"/>
        <v>15</v>
      </c>
    </row>
    <row r="62" spans="1:18" ht="26.25" x14ac:dyDescent="0.25">
      <c r="A62" s="45">
        <v>43</v>
      </c>
      <c r="B62" s="54" t="s">
        <v>327</v>
      </c>
      <c r="C62" s="45"/>
      <c r="D62" s="44" t="s">
        <v>166</v>
      </c>
      <c r="E62" s="52">
        <v>2020</v>
      </c>
      <c r="F62" s="41">
        <v>10</v>
      </c>
      <c r="G62" s="41"/>
      <c r="H62" s="315"/>
      <c r="I62" s="315"/>
      <c r="J62" s="44"/>
      <c r="K62" s="44"/>
      <c r="L62" s="393">
        <f t="shared" si="11"/>
        <v>10</v>
      </c>
      <c r="M62" s="85">
        <v>100</v>
      </c>
      <c r="N62" s="34">
        <f t="shared" si="12"/>
        <v>10</v>
      </c>
      <c r="O62" s="45">
        <v>1</v>
      </c>
      <c r="P62" s="52">
        <f t="shared" si="13"/>
        <v>10</v>
      </c>
      <c r="Q62" s="118" t="s">
        <v>166</v>
      </c>
      <c r="R62" s="34">
        <f t="shared" si="14"/>
        <v>10</v>
      </c>
    </row>
    <row r="63" spans="1:18" ht="51.75" x14ac:dyDescent="0.25">
      <c r="A63" s="45">
        <v>44</v>
      </c>
      <c r="B63" s="54" t="s">
        <v>328</v>
      </c>
      <c r="C63" s="45"/>
      <c r="D63" s="37" t="s">
        <v>1169</v>
      </c>
      <c r="E63" s="51">
        <v>2020</v>
      </c>
      <c r="F63" s="41">
        <v>10</v>
      </c>
      <c r="G63" s="41"/>
      <c r="H63" s="315"/>
      <c r="I63" s="315"/>
      <c r="J63" s="44"/>
      <c r="K63" s="44"/>
      <c r="L63" s="393">
        <f t="shared" si="11"/>
        <v>10</v>
      </c>
      <c r="M63" s="85">
        <v>95</v>
      </c>
      <c r="N63" s="34">
        <f t="shared" si="12"/>
        <v>9.5</v>
      </c>
      <c r="O63" s="45">
        <v>7</v>
      </c>
      <c r="P63" s="194">
        <f t="shared" si="13"/>
        <v>1.3571428571428572</v>
      </c>
      <c r="Q63" s="118" t="s">
        <v>44</v>
      </c>
      <c r="R63" s="36">
        <f>P63*3</f>
        <v>4.0714285714285712</v>
      </c>
    </row>
    <row r="64" spans="1:18" ht="51.75" x14ac:dyDescent="0.25">
      <c r="A64" s="24" t="s">
        <v>1189</v>
      </c>
      <c r="B64" s="282" t="s">
        <v>328</v>
      </c>
      <c r="C64" s="24"/>
      <c r="D64" s="35" t="s">
        <v>1168</v>
      </c>
      <c r="E64" s="285">
        <v>2020</v>
      </c>
      <c r="F64" s="32"/>
      <c r="G64" s="32"/>
      <c r="H64" s="28"/>
      <c r="I64" s="28"/>
      <c r="J64" s="29"/>
      <c r="K64" s="29"/>
      <c r="L64" s="394"/>
      <c r="M64" s="395"/>
      <c r="N64" s="30"/>
      <c r="O64" s="24"/>
      <c r="P64" s="301"/>
      <c r="Q64" s="53" t="s">
        <v>37</v>
      </c>
      <c r="R64" s="36">
        <f>P63*4</f>
        <v>5.4285714285714288</v>
      </c>
    </row>
    <row r="65" spans="1:18" ht="68.25" customHeight="1" x14ac:dyDescent="0.25">
      <c r="A65" s="45">
        <v>45</v>
      </c>
      <c r="B65" s="54" t="s">
        <v>1170</v>
      </c>
      <c r="C65" s="389"/>
      <c r="D65" s="37" t="s">
        <v>1167</v>
      </c>
      <c r="E65" s="51">
        <v>2020</v>
      </c>
      <c r="F65" s="41">
        <v>10</v>
      </c>
      <c r="G65" s="41"/>
      <c r="H65" s="315"/>
      <c r="I65" s="315"/>
      <c r="J65" s="44"/>
      <c r="K65" s="44"/>
      <c r="L65" s="393">
        <f>F65+G65+H65+I65+K65</f>
        <v>10</v>
      </c>
      <c r="M65" s="85">
        <v>95</v>
      </c>
      <c r="N65" s="34">
        <f>M65*L65/100</f>
        <v>9.5</v>
      </c>
      <c r="O65" s="45">
        <v>12</v>
      </c>
      <c r="P65" s="194">
        <f>N65/O65</f>
        <v>0.79166666666666663</v>
      </c>
      <c r="Q65" s="118" t="s">
        <v>60</v>
      </c>
      <c r="R65" s="34">
        <f>P65*6</f>
        <v>4.75</v>
      </c>
    </row>
    <row r="66" spans="1:18" ht="64.5" x14ac:dyDescent="0.25">
      <c r="A66" s="24" t="s">
        <v>1189</v>
      </c>
      <c r="B66" s="282" t="s">
        <v>639</v>
      </c>
      <c r="C66" s="24"/>
      <c r="D66" s="35" t="s">
        <v>1162</v>
      </c>
      <c r="E66" s="285">
        <v>2020</v>
      </c>
      <c r="F66" s="32"/>
      <c r="G66" s="32"/>
      <c r="H66" s="28"/>
      <c r="I66" s="28"/>
      <c r="J66" s="29"/>
      <c r="K66" s="29"/>
      <c r="L66" s="394"/>
      <c r="M66" s="395"/>
      <c r="N66" s="30"/>
      <c r="O66" s="24"/>
      <c r="P66" s="301"/>
      <c r="Q66" s="53" t="s">
        <v>120</v>
      </c>
      <c r="R66" s="36">
        <f>P65*2</f>
        <v>1.5833333333333333</v>
      </c>
    </row>
    <row r="67" spans="1:18" ht="64.5" x14ac:dyDescent="0.25">
      <c r="A67" s="24" t="s">
        <v>1189</v>
      </c>
      <c r="B67" s="282" t="s">
        <v>639</v>
      </c>
      <c r="C67" s="24"/>
      <c r="D67" s="35" t="s">
        <v>1163</v>
      </c>
      <c r="E67" s="285">
        <v>2020</v>
      </c>
      <c r="F67" s="32"/>
      <c r="G67" s="32"/>
      <c r="H67" s="28"/>
      <c r="I67" s="28"/>
      <c r="J67" s="29"/>
      <c r="K67" s="29"/>
      <c r="L67" s="394"/>
      <c r="M67" s="395"/>
      <c r="N67" s="30"/>
      <c r="O67" s="24"/>
      <c r="P67" s="301"/>
      <c r="Q67" s="53" t="s">
        <v>37</v>
      </c>
      <c r="R67" s="36">
        <f>P65*1</f>
        <v>0.79166666666666663</v>
      </c>
    </row>
    <row r="68" spans="1:18" ht="64.5" x14ac:dyDescent="0.25">
      <c r="A68" s="24" t="s">
        <v>1189</v>
      </c>
      <c r="B68" s="282" t="s">
        <v>639</v>
      </c>
      <c r="C68" s="24"/>
      <c r="D68" s="35" t="s">
        <v>1164</v>
      </c>
      <c r="E68" s="285">
        <v>2020</v>
      </c>
      <c r="F68" s="32"/>
      <c r="G68" s="32"/>
      <c r="H68" s="28"/>
      <c r="I68" s="28"/>
      <c r="J68" s="29"/>
      <c r="K68" s="29"/>
      <c r="L68" s="394"/>
      <c r="M68" s="395"/>
      <c r="N68" s="30"/>
      <c r="O68" s="24"/>
      <c r="P68" s="301"/>
      <c r="Q68" s="53" t="s">
        <v>121</v>
      </c>
      <c r="R68" s="36">
        <f>P65*1</f>
        <v>0.79166666666666663</v>
      </c>
    </row>
    <row r="69" spans="1:18" ht="64.5" customHeight="1" x14ac:dyDescent="0.25">
      <c r="A69" s="24" t="s">
        <v>1189</v>
      </c>
      <c r="B69" s="282" t="s">
        <v>639</v>
      </c>
      <c r="C69" s="24"/>
      <c r="D69" s="35" t="s">
        <v>1165</v>
      </c>
      <c r="E69" s="285">
        <v>2020</v>
      </c>
      <c r="F69" s="32"/>
      <c r="G69" s="32"/>
      <c r="H69" s="28"/>
      <c r="I69" s="28"/>
      <c r="J69" s="29"/>
      <c r="K69" s="29"/>
      <c r="L69" s="394"/>
      <c r="M69" s="395"/>
      <c r="N69" s="30"/>
      <c r="O69" s="24"/>
      <c r="P69" s="301"/>
      <c r="Q69" s="53" t="s">
        <v>28</v>
      </c>
      <c r="R69" s="36">
        <f>P65*1</f>
        <v>0.79166666666666663</v>
      </c>
    </row>
    <row r="70" spans="1:18" ht="69" customHeight="1" x14ac:dyDescent="0.25">
      <c r="A70" s="24" t="s">
        <v>1189</v>
      </c>
      <c r="B70" s="282" t="s">
        <v>639</v>
      </c>
      <c r="C70" s="24"/>
      <c r="D70" s="35" t="s">
        <v>1166</v>
      </c>
      <c r="E70" s="285">
        <v>2020</v>
      </c>
      <c r="F70" s="32"/>
      <c r="G70" s="32"/>
      <c r="H70" s="28"/>
      <c r="I70" s="28"/>
      <c r="J70" s="29"/>
      <c r="K70" s="29"/>
      <c r="L70" s="394"/>
      <c r="M70" s="395"/>
      <c r="N70" s="30"/>
      <c r="O70" s="24"/>
      <c r="P70" s="301"/>
      <c r="Q70" s="53" t="s">
        <v>99</v>
      </c>
      <c r="R70" s="36">
        <f>P65*1</f>
        <v>0.79166666666666663</v>
      </c>
    </row>
    <row r="71" spans="1:18" ht="39" x14ac:dyDescent="0.25">
      <c r="A71" s="45">
        <v>46</v>
      </c>
      <c r="B71" s="54" t="s">
        <v>329</v>
      </c>
      <c r="C71" s="45"/>
      <c r="D71" s="44" t="s">
        <v>212</v>
      </c>
      <c r="E71" s="52">
        <v>2020</v>
      </c>
      <c r="F71" s="41">
        <v>10</v>
      </c>
      <c r="G71" s="41"/>
      <c r="H71" s="315"/>
      <c r="I71" s="315"/>
      <c r="J71" s="44"/>
      <c r="K71" s="44"/>
      <c r="L71" s="393">
        <f>F71+G71+H71+I71+K71</f>
        <v>10</v>
      </c>
      <c r="M71" s="85">
        <v>100</v>
      </c>
      <c r="N71" s="34">
        <f>M71*L71/100</f>
        <v>10</v>
      </c>
      <c r="O71" s="45">
        <v>1</v>
      </c>
      <c r="P71" s="52">
        <f>N71/O71</f>
        <v>10</v>
      </c>
      <c r="Q71" s="118" t="s">
        <v>212</v>
      </c>
      <c r="R71" s="34">
        <f>P71</f>
        <v>10</v>
      </c>
    </row>
    <row r="72" spans="1:18" ht="39" x14ac:dyDescent="0.25">
      <c r="A72" s="361">
        <v>47</v>
      </c>
      <c r="B72" s="54" t="s">
        <v>330</v>
      </c>
      <c r="C72" s="45"/>
      <c r="D72" s="44" t="s">
        <v>28</v>
      </c>
      <c r="E72" s="52">
        <v>2020</v>
      </c>
      <c r="F72" s="41">
        <v>60</v>
      </c>
      <c r="G72" s="41"/>
      <c r="H72" s="315">
        <v>5</v>
      </c>
      <c r="I72" s="315"/>
      <c r="J72" s="44"/>
      <c r="K72" s="44"/>
      <c r="L72" s="393">
        <f>F72+G72+H72+I72+K72</f>
        <v>65</v>
      </c>
      <c r="M72" s="85">
        <v>100</v>
      </c>
      <c r="N72" s="34">
        <f>M72*L72/100</f>
        <v>65</v>
      </c>
      <c r="O72" s="45">
        <v>1</v>
      </c>
      <c r="P72" s="52">
        <f>N72/O72</f>
        <v>65</v>
      </c>
      <c r="Q72" s="118" t="s">
        <v>28</v>
      </c>
      <c r="R72" s="34">
        <f>P72</f>
        <v>65</v>
      </c>
    </row>
    <row r="73" spans="1:18" ht="51.75" x14ac:dyDescent="0.25">
      <c r="A73" s="45">
        <v>48</v>
      </c>
      <c r="B73" s="54" t="s">
        <v>331</v>
      </c>
      <c r="C73" s="45"/>
      <c r="D73" s="44" t="s">
        <v>51</v>
      </c>
      <c r="E73" s="52">
        <v>2020</v>
      </c>
      <c r="F73" s="41">
        <v>10</v>
      </c>
      <c r="G73" s="41"/>
      <c r="H73" s="315"/>
      <c r="I73" s="315"/>
      <c r="J73" s="44"/>
      <c r="K73" s="44"/>
      <c r="L73" s="393">
        <f>F73+G73+H73+I73+K73</f>
        <v>10</v>
      </c>
      <c r="M73" s="85">
        <v>35</v>
      </c>
      <c r="N73" s="34">
        <f>M73*L73/100</f>
        <v>3.5</v>
      </c>
      <c r="O73" s="45">
        <v>1</v>
      </c>
      <c r="P73" s="52">
        <f>N73/O73</f>
        <v>3.5</v>
      </c>
      <c r="Q73" s="118" t="s">
        <v>51</v>
      </c>
      <c r="R73" s="34">
        <f>P73</f>
        <v>3.5</v>
      </c>
    </row>
    <row r="74" spans="1:18" ht="39" x14ac:dyDescent="0.25">
      <c r="A74" s="45">
        <v>49</v>
      </c>
      <c r="B74" s="54" t="s">
        <v>332</v>
      </c>
      <c r="C74" s="45"/>
      <c r="D74" s="37" t="s">
        <v>333</v>
      </c>
      <c r="E74" s="51">
        <v>2020</v>
      </c>
      <c r="F74" s="41">
        <v>10</v>
      </c>
      <c r="G74" s="41"/>
      <c r="H74" s="315"/>
      <c r="I74" s="315"/>
      <c r="J74" s="44"/>
      <c r="K74" s="44"/>
      <c r="L74" s="393">
        <f>F74+G74+H74+I74+K74</f>
        <v>10</v>
      </c>
      <c r="M74" s="85">
        <v>30</v>
      </c>
      <c r="N74" s="34">
        <f>M74*L74/100</f>
        <v>3</v>
      </c>
      <c r="O74" s="45">
        <v>3</v>
      </c>
      <c r="P74" s="52">
        <f>N74/O74</f>
        <v>1</v>
      </c>
      <c r="Q74" s="118" t="s">
        <v>59</v>
      </c>
      <c r="R74" s="34">
        <f>P74*2</f>
        <v>2</v>
      </c>
    </row>
    <row r="75" spans="1:18" ht="39" x14ac:dyDescent="0.25">
      <c r="A75" s="24" t="s">
        <v>1189</v>
      </c>
      <c r="B75" s="282" t="s">
        <v>332</v>
      </c>
      <c r="C75" s="24"/>
      <c r="D75" s="35" t="s">
        <v>51</v>
      </c>
      <c r="E75" s="285">
        <v>2020</v>
      </c>
      <c r="F75" s="32"/>
      <c r="G75" s="32"/>
      <c r="H75" s="28"/>
      <c r="I75" s="28"/>
      <c r="J75" s="29"/>
      <c r="K75" s="29"/>
      <c r="L75" s="394"/>
      <c r="M75" s="395"/>
      <c r="N75" s="30"/>
      <c r="O75" s="24"/>
      <c r="P75" s="301"/>
      <c r="Q75" s="53" t="s">
        <v>51</v>
      </c>
      <c r="R75" s="49">
        <f>P74*1</f>
        <v>1</v>
      </c>
    </row>
    <row r="76" spans="1:18" ht="39" x14ac:dyDescent="0.25">
      <c r="A76" s="45">
        <v>50</v>
      </c>
      <c r="B76" s="54" t="s">
        <v>334</v>
      </c>
      <c r="C76" s="45"/>
      <c r="D76" s="44" t="s">
        <v>35</v>
      </c>
      <c r="E76" s="52">
        <v>2020</v>
      </c>
      <c r="F76" s="41">
        <v>10</v>
      </c>
      <c r="G76" s="41"/>
      <c r="H76" s="315"/>
      <c r="I76" s="315"/>
      <c r="J76" s="44"/>
      <c r="K76" s="44"/>
      <c r="L76" s="393">
        <f t="shared" ref="L76:L105" si="15">F76+G76+H76+I76+K76</f>
        <v>10</v>
      </c>
      <c r="M76" s="85">
        <v>100</v>
      </c>
      <c r="N76" s="34">
        <f t="shared" ref="N76:N105" si="16">M76*L76/100</f>
        <v>10</v>
      </c>
      <c r="O76" s="45">
        <v>1</v>
      </c>
      <c r="P76" s="52">
        <f t="shared" ref="P76:P105" si="17">N76/O76</f>
        <v>10</v>
      </c>
      <c r="Q76" s="118" t="s">
        <v>35</v>
      </c>
      <c r="R76" s="34">
        <f t="shared" ref="R76:R105" si="18">P76</f>
        <v>10</v>
      </c>
    </row>
    <row r="77" spans="1:18" ht="64.5" x14ac:dyDescent="0.25">
      <c r="A77" s="361">
        <v>51</v>
      </c>
      <c r="B77" s="54" t="s">
        <v>756</v>
      </c>
      <c r="C77" s="45"/>
      <c r="D77" s="44" t="s">
        <v>36</v>
      </c>
      <c r="E77" s="52">
        <v>2020</v>
      </c>
      <c r="F77" s="41">
        <v>60</v>
      </c>
      <c r="G77" s="41"/>
      <c r="H77" s="315">
        <v>5</v>
      </c>
      <c r="I77" s="315">
        <v>10</v>
      </c>
      <c r="J77" s="44"/>
      <c r="K77" s="44"/>
      <c r="L77" s="393">
        <f t="shared" si="15"/>
        <v>75</v>
      </c>
      <c r="M77" s="85">
        <v>100</v>
      </c>
      <c r="N77" s="34">
        <f t="shared" si="16"/>
        <v>75</v>
      </c>
      <c r="O77" s="45">
        <v>1</v>
      </c>
      <c r="P77" s="52">
        <f t="shared" si="17"/>
        <v>75</v>
      </c>
      <c r="Q77" s="118" t="s">
        <v>36</v>
      </c>
      <c r="R77" s="34">
        <f t="shared" si="18"/>
        <v>75</v>
      </c>
    </row>
    <row r="78" spans="1:18" ht="71.25" customHeight="1" x14ac:dyDescent="0.25">
      <c r="A78" s="45">
        <v>52</v>
      </c>
      <c r="B78" s="54" t="s">
        <v>335</v>
      </c>
      <c r="C78" s="457" t="s">
        <v>336</v>
      </c>
      <c r="D78" s="44" t="s">
        <v>166</v>
      </c>
      <c r="E78" s="52">
        <v>2020</v>
      </c>
      <c r="F78" s="41">
        <v>10</v>
      </c>
      <c r="G78" s="41">
        <v>10</v>
      </c>
      <c r="H78" s="315">
        <v>5</v>
      </c>
      <c r="I78" s="315">
        <v>10</v>
      </c>
      <c r="J78" s="315">
        <v>0</v>
      </c>
      <c r="K78" s="44">
        <f>J78*10</f>
        <v>0</v>
      </c>
      <c r="L78" s="391">
        <f t="shared" si="15"/>
        <v>35</v>
      </c>
      <c r="M78" s="85">
        <v>100</v>
      </c>
      <c r="N78" s="34">
        <f t="shared" si="16"/>
        <v>35</v>
      </c>
      <c r="O78" s="45">
        <v>1</v>
      </c>
      <c r="P78" s="52">
        <f t="shared" si="17"/>
        <v>35</v>
      </c>
      <c r="Q78" s="118" t="s">
        <v>166</v>
      </c>
      <c r="R78" s="34">
        <f t="shared" si="18"/>
        <v>35</v>
      </c>
    </row>
    <row r="79" spans="1:18" ht="39" x14ac:dyDescent="0.25">
      <c r="A79" s="45">
        <v>53</v>
      </c>
      <c r="B79" s="54" t="s">
        <v>337</v>
      </c>
      <c r="C79" s="45"/>
      <c r="D79" s="44" t="s">
        <v>59</v>
      </c>
      <c r="E79" s="52">
        <v>2020</v>
      </c>
      <c r="F79" s="41">
        <v>10</v>
      </c>
      <c r="G79" s="41"/>
      <c r="H79" s="315"/>
      <c r="I79" s="315"/>
      <c r="J79" s="315"/>
      <c r="K79" s="44"/>
      <c r="L79" s="391">
        <f t="shared" si="15"/>
        <v>10</v>
      </c>
      <c r="M79" s="85">
        <v>20</v>
      </c>
      <c r="N79" s="34">
        <f t="shared" si="16"/>
        <v>2</v>
      </c>
      <c r="O79" s="45">
        <v>1</v>
      </c>
      <c r="P79" s="52">
        <f t="shared" si="17"/>
        <v>2</v>
      </c>
      <c r="Q79" s="118" t="s">
        <v>59</v>
      </c>
      <c r="R79" s="34">
        <f t="shared" si="18"/>
        <v>2</v>
      </c>
    </row>
    <row r="80" spans="1:18" ht="30" x14ac:dyDescent="0.3">
      <c r="A80" s="45">
        <v>54</v>
      </c>
      <c r="B80" s="54" t="s">
        <v>619</v>
      </c>
      <c r="C80" s="45"/>
      <c r="D80" s="44" t="s">
        <v>104</v>
      </c>
      <c r="E80" s="52">
        <v>2020</v>
      </c>
      <c r="F80" s="41">
        <v>15</v>
      </c>
      <c r="G80" s="41"/>
      <c r="H80" s="315"/>
      <c r="I80" s="315"/>
      <c r="J80" s="44"/>
      <c r="K80" s="44"/>
      <c r="L80" s="391">
        <f t="shared" si="15"/>
        <v>15</v>
      </c>
      <c r="M80" s="85">
        <v>100</v>
      </c>
      <c r="N80" s="34">
        <f t="shared" si="16"/>
        <v>15</v>
      </c>
      <c r="O80" s="45">
        <v>1</v>
      </c>
      <c r="P80" s="52">
        <f t="shared" si="17"/>
        <v>15</v>
      </c>
      <c r="Q80" s="118" t="s">
        <v>104</v>
      </c>
      <c r="R80" s="34">
        <f t="shared" si="18"/>
        <v>15</v>
      </c>
    </row>
    <row r="81" spans="1:18" ht="39" x14ac:dyDescent="0.25">
      <c r="A81" s="361">
        <v>55</v>
      </c>
      <c r="B81" s="54" t="s">
        <v>301</v>
      </c>
      <c r="C81" s="325"/>
      <c r="D81" s="37" t="s">
        <v>24</v>
      </c>
      <c r="E81" s="51">
        <v>2019</v>
      </c>
      <c r="F81" s="41">
        <v>60</v>
      </c>
      <c r="G81" s="41"/>
      <c r="H81" s="315">
        <v>5</v>
      </c>
      <c r="I81" s="315"/>
      <c r="J81" s="44"/>
      <c r="K81" s="44"/>
      <c r="L81" s="391">
        <f t="shared" si="15"/>
        <v>65</v>
      </c>
      <c r="M81" s="85">
        <v>100</v>
      </c>
      <c r="N81" s="34">
        <f t="shared" si="16"/>
        <v>65</v>
      </c>
      <c r="O81" s="45">
        <v>1</v>
      </c>
      <c r="P81" s="52">
        <f t="shared" si="17"/>
        <v>65</v>
      </c>
      <c r="Q81" s="118" t="s">
        <v>24</v>
      </c>
      <c r="R81" s="34">
        <f t="shared" si="18"/>
        <v>65</v>
      </c>
    </row>
    <row r="82" spans="1:18" ht="26.25" x14ac:dyDescent="0.25">
      <c r="A82" s="45">
        <v>56</v>
      </c>
      <c r="B82" s="54" t="s">
        <v>302</v>
      </c>
      <c r="C82" s="325"/>
      <c r="D82" s="37" t="s">
        <v>104</v>
      </c>
      <c r="E82" s="51">
        <v>2019</v>
      </c>
      <c r="F82" s="41">
        <v>10</v>
      </c>
      <c r="G82" s="41"/>
      <c r="H82" s="315"/>
      <c r="I82" s="315"/>
      <c r="J82" s="44"/>
      <c r="K82" s="44"/>
      <c r="L82" s="391">
        <f t="shared" si="15"/>
        <v>10</v>
      </c>
      <c r="M82" s="85">
        <v>100</v>
      </c>
      <c r="N82" s="34">
        <f t="shared" si="16"/>
        <v>10</v>
      </c>
      <c r="O82" s="45">
        <v>1</v>
      </c>
      <c r="P82" s="52">
        <f t="shared" si="17"/>
        <v>10</v>
      </c>
      <c r="Q82" s="118" t="s">
        <v>104</v>
      </c>
      <c r="R82" s="34">
        <f t="shared" si="18"/>
        <v>10</v>
      </c>
    </row>
    <row r="83" spans="1:18" ht="39" x14ac:dyDescent="0.25">
      <c r="A83" s="45">
        <v>57</v>
      </c>
      <c r="B83" s="54" t="s">
        <v>303</v>
      </c>
      <c r="C83" s="325"/>
      <c r="D83" s="37" t="s">
        <v>104</v>
      </c>
      <c r="E83" s="51">
        <v>2019</v>
      </c>
      <c r="F83" s="41">
        <v>10</v>
      </c>
      <c r="G83" s="41"/>
      <c r="H83" s="315"/>
      <c r="I83" s="315"/>
      <c r="J83" s="44"/>
      <c r="K83" s="44"/>
      <c r="L83" s="391">
        <f t="shared" si="15"/>
        <v>10</v>
      </c>
      <c r="M83" s="85">
        <v>100</v>
      </c>
      <c r="N83" s="34">
        <f t="shared" si="16"/>
        <v>10</v>
      </c>
      <c r="O83" s="45">
        <v>1</v>
      </c>
      <c r="P83" s="52">
        <f t="shared" si="17"/>
        <v>10</v>
      </c>
      <c r="Q83" s="118" t="s">
        <v>104</v>
      </c>
      <c r="R83" s="34">
        <f t="shared" si="18"/>
        <v>10</v>
      </c>
    </row>
    <row r="84" spans="1:18" ht="26.25" x14ac:dyDescent="0.25">
      <c r="A84" s="45">
        <v>58</v>
      </c>
      <c r="B84" s="54" t="s">
        <v>304</v>
      </c>
      <c r="C84" s="325"/>
      <c r="D84" s="37" t="s">
        <v>37</v>
      </c>
      <c r="E84" s="51">
        <v>2019</v>
      </c>
      <c r="F84" s="41">
        <v>15</v>
      </c>
      <c r="G84" s="41"/>
      <c r="H84" s="315"/>
      <c r="I84" s="315"/>
      <c r="J84" s="44"/>
      <c r="K84" s="44"/>
      <c r="L84" s="391">
        <f t="shared" si="15"/>
        <v>15</v>
      </c>
      <c r="M84" s="85">
        <v>100</v>
      </c>
      <c r="N84" s="34">
        <f t="shared" si="16"/>
        <v>15</v>
      </c>
      <c r="O84" s="45">
        <v>1</v>
      </c>
      <c r="P84" s="52">
        <f t="shared" si="17"/>
        <v>15</v>
      </c>
      <c r="Q84" s="118" t="s">
        <v>37</v>
      </c>
      <c r="R84" s="34">
        <f t="shared" si="18"/>
        <v>15</v>
      </c>
    </row>
    <row r="85" spans="1:18" ht="51.75" x14ac:dyDescent="0.25">
      <c r="A85" s="45">
        <v>59</v>
      </c>
      <c r="B85" s="387" t="s">
        <v>755</v>
      </c>
      <c r="C85" s="325"/>
      <c r="D85" s="37" t="s">
        <v>25</v>
      </c>
      <c r="E85" s="51">
        <v>2019</v>
      </c>
      <c r="F85" s="41">
        <v>10</v>
      </c>
      <c r="G85" s="41"/>
      <c r="H85" s="315"/>
      <c r="I85" s="315"/>
      <c r="J85" s="44"/>
      <c r="K85" s="44"/>
      <c r="L85" s="391">
        <f t="shared" si="15"/>
        <v>10</v>
      </c>
      <c r="M85" s="85">
        <v>100</v>
      </c>
      <c r="N85" s="34">
        <f t="shared" si="16"/>
        <v>10</v>
      </c>
      <c r="O85" s="45">
        <v>1</v>
      </c>
      <c r="P85" s="52">
        <f t="shared" si="17"/>
        <v>10</v>
      </c>
      <c r="Q85" s="118" t="s">
        <v>25</v>
      </c>
      <c r="R85" s="34">
        <f t="shared" si="18"/>
        <v>10</v>
      </c>
    </row>
    <row r="86" spans="1:18" ht="51.75" x14ac:dyDescent="0.25">
      <c r="A86" s="45">
        <v>60</v>
      </c>
      <c r="B86" s="54" t="s">
        <v>305</v>
      </c>
      <c r="C86" s="325"/>
      <c r="D86" s="37" t="s">
        <v>212</v>
      </c>
      <c r="E86" s="51">
        <v>2019</v>
      </c>
      <c r="F86" s="41">
        <v>10</v>
      </c>
      <c r="G86" s="41"/>
      <c r="H86" s="315"/>
      <c r="I86" s="315"/>
      <c r="J86" s="44"/>
      <c r="K86" s="44"/>
      <c r="L86" s="391">
        <f t="shared" si="15"/>
        <v>10</v>
      </c>
      <c r="M86" s="85">
        <v>100</v>
      </c>
      <c r="N86" s="34">
        <f t="shared" si="16"/>
        <v>10</v>
      </c>
      <c r="O86" s="45">
        <v>1</v>
      </c>
      <c r="P86" s="52">
        <f t="shared" si="17"/>
        <v>10</v>
      </c>
      <c r="Q86" s="118" t="s">
        <v>212</v>
      </c>
      <c r="R86" s="34">
        <f t="shared" si="18"/>
        <v>10</v>
      </c>
    </row>
    <row r="87" spans="1:18" ht="39" x14ac:dyDescent="0.25">
      <c r="A87" s="45">
        <v>61</v>
      </c>
      <c r="B87" s="54" t="s">
        <v>306</v>
      </c>
      <c r="C87" s="325"/>
      <c r="D87" s="37" t="s">
        <v>51</v>
      </c>
      <c r="E87" s="51">
        <v>2019</v>
      </c>
      <c r="F87" s="41">
        <v>10</v>
      </c>
      <c r="G87" s="41"/>
      <c r="H87" s="315"/>
      <c r="I87" s="315"/>
      <c r="J87" s="44"/>
      <c r="K87" s="44"/>
      <c r="L87" s="391">
        <f t="shared" si="15"/>
        <v>10</v>
      </c>
      <c r="M87" s="85">
        <v>100</v>
      </c>
      <c r="N87" s="34">
        <f t="shared" si="16"/>
        <v>10</v>
      </c>
      <c r="O87" s="45">
        <v>1</v>
      </c>
      <c r="P87" s="52">
        <f t="shared" si="17"/>
        <v>10</v>
      </c>
      <c r="Q87" s="118" t="s">
        <v>51</v>
      </c>
      <c r="R87" s="34">
        <f t="shared" si="18"/>
        <v>10</v>
      </c>
    </row>
    <row r="88" spans="1:18" ht="26.25" x14ac:dyDescent="0.25">
      <c r="A88" s="45">
        <v>62</v>
      </c>
      <c r="B88" s="54" t="s">
        <v>307</v>
      </c>
      <c r="C88" s="325"/>
      <c r="D88" s="37" t="s">
        <v>166</v>
      </c>
      <c r="E88" s="51">
        <v>2019</v>
      </c>
      <c r="F88" s="41">
        <v>10</v>
      </c>
      <c r="G88" s="41"/>
      <c r="H88" s="315"/>
      <c r="I88" s="315"/>
      <c r="J88" s="44"/>
      <c r="K88" s="44"/>
      <c r="L88" s="391">
        <f t="shared" si="15"/>
        <v>10</v>
      </c>
      <c r="M88" s="85">
        <v>100</v>
      </c>
      <c r="N88" s="34">
        <f t="shared" si="16"/>
        <v>10</v>
      </c>
      <c r="O88" s="45">
        <v>1</v>
      </c>
      <c r="P88" s="52">
        <f t="shared" si="17"/>
        <v>10</v>
      </c>
      <c r="Q88" s="118" t="s">
        <v>166</v>
      </c>
      <c r="R88" s="34">
        <f t="shared" si="18"/>
        <v>10</v>
      </c>
    </row>
    <row r="89" spans="1:18" ht="32.25" customHeight="1" x14ac:dyDescent="0.25">
      <c r="A89" s="45">
        <v>63</v>
      </c>
      <c r="B89" s="54" t="s">
        <v>308</v>
      </c>
      <c r="C89" s="325"/>
      <c r="D89" s="37" t="s">
        <v>25</v>
      </c>
      <c r="E89" s="51">
        <v>2019</v>
      </c>
      <c r="F89" s="41">
        <v>10</v>
      </c>
      <c r="G89" s="41"/>
      <c r="H89" s="315">
        <v>5</v>
      </c>
      <c r="I89" s="315"/>
      <c r="J89" s="44"/>
      <c r="K89" s="44"/>
      <c r="L89" s="391">
        <f t="shared" si="15"/>
        <v>15</v>
      </c>
      <c r="M89" s="85">
        <v>100</v>
      </c>
      <c r="N89" s="34">
        <f t="shared" si="16"/>
        <v>15</v>
      </c>
      <c r="O89" s="45">
        <v>1</v>
      </c>
      <c r="P89" s="52">
        <f t="shared" si="17"/>
        <v>15</v>
      </c>
      <c r="Q89" s="118" t="s">
        <v>25</v>
      </c>
      <c r="R89" s="34">
        <f t="shared" si="18"/>
        <v>15</v>
      </c>
    </row>
    <row r="90" spans="1:18" ht="64.5" x14ac:dyDescent="0.25">
      <c r="A90" s="45">
        <v>64</v>
      </c>
      <c r="B90" s="54" t="s">
        <v>754</v>
      </c>
      <c r="C90" s="325"/>
      <c r="D90" s="37" t="s">
        <v>99</v>
      </c>
      <c r="E90" s="51">
        <v>2019</v>
      </c>
      <c r="F90" s="41">
        <v>15</v>
      </c>
      <c r="G90" s="41"/>
      <c r="H90" s="315">
        <v>5</v>
      </c>
      <c r="I90" s="315">
        <v>10</v>
      </c>
      <c r="J90" s="44"/>
      <c r="K90" s="44"/>
      <c r="L90" s="391">
        <f t="shared" si="15"/>
        <v>30</v>
      </c>
      <c r="M90" s="85">
        <v>100</v>
      </c>
      <c r="N90" s="34">
        <f t="shared" si="16"/>
        <v>30</v>
      </c>
      <c r="O90" s="45">
        <v>1</v>
      </c>
      <c r="P90" s="52">
        <f t="shared" si="17"/>
        <v>30</v>
      </c>
      <c r="Q90" s="118" t="s">
        <v>99</v>
      </c>
      <c r="R90" s="34">
        <f t="shared" si="18"/>
        <v>30</v>
      </c>
    </row>
    <row r="91" spans="1:18" ht="26.25" x14ac:dyDescent="0.25">
      <c r="A91" s="45">
        <v>65</v>
      </c>
      <c r="B91" s="54" t="s">
        <v>309</v>
      </c>
      <c r="C91" s="325"/>
      <c r="D91" s="37" t="s">
        <v>18</v>
      </c>
      <c r="E91" s="51">
        <v>2019</v>
      </c>
      <c r="F91" s="41">
        <v>10</v>
      </c>
      <c r="G91" s="41"/>
      <c r="H91" s="315"/>
      <c r="I91" s="315"/>
      <c r="J91" s="44"/>
      <c r="K91" s="44"/>
      <c r="L91" s="391">
        <f t="shared" si="15"/>
        <v>10</v>
      </c>
      <c r="M91" s="85">
        <v>100</v>
      </c>
      <c r="N91" s="34">
        <f t="shared" si="16"/>
        <v>10</v>
      </c>
      <c r="O91" s="45">
        <v>1</v>
      </c>
      <c r="P91" s="52">
        <f t="shared" si="17"/>
        <v>10</v>
      </c>
      <c r="Q91" s="118" t="s">
        <v>18</v>
      </c>
      <c r="R91" s="34">
        <f t="shared" si="18"/>
        <v>10</v>
      </c>
    </row>
    <row r="92" spans="1:18" ht="40.5" customHeight="1" x14ac:dyDescent="0.25">
      <c r="A92" s="45">
        <v>66</v>
      </c>
      <c r="B92" s="54" t="s">
        <v>310</v>
      </c>
      <c r="C92" s="325"/>
      <c r="D92" s="37" t="s">
        <v>121</v>
      </c>
      <c r="E92" s="51">
        <v>2019</v>
      </c>
      <c r="F92" s="41">
        <v>10</v>
      </c>
      <c r="G92" s="41"/>
      <c r="H92" s="315"/>
      <c r="I92" s="315"/>
      <c r="J92" s="44"/>
      <c r="K92" s="44"/>
      <c r="L92" s="391">
        <f t="shared" si="15"/>
        <v>10</v>
      </c>
      <c r="M92" s="85">
        <v>100</v>
      </c>
      <c r="N92" s="34">
        <f t="shared" si="16"/>
        <v>10</v>
      </c>
      <c r="O92" s="45">
        <v>1</v>
      </c>
      <c r="P92" s="52">
        <f t="shared" si="17"/>
        <v>10</v>
      </c>
      <c r="Q92" s="118" t="s">
        <v>121</v>
      </c>
      <c r="R92" s="34">
        <f t="shared" si="18"/>
        <v>10</v>
      </c>
    </row>
    <row r="93" spans="1:18" ht="39" x14ac:dyDescent="0.25">
      <c r="A93" s="45">
        <v>67</v>
      </c>
      <c r="B93" s="54" t="s">
        <v>311</v>
      </c>
      <c r="C93" s="325"/>
      <c r="D93" s="37" t="s">
        <v>20</v>
      </c>
      <c r="E93" s="51">
        <v>2019</v>
      </c>
      <c r="F93" s="41">
        <v>10</v>
      </c>
      <c r="G93" s="41"/>
      <c r="H93" s="315">
        <v>5</v>
      </c>
      <c r="I93" s="315">
        <v>10</v>
      </c>
      <c r="J93" s="44"/>
      <c r="K93" s="44"/>
      <c r="L93" s="391">
        <f t="shared" si="15"/>
        <v>25</v>
      </c>
      <c r="M93" s="85">
        <v>100</v>
      </c>
      <c r="N93" s="34">
        <f t="shared" si="16"/>
        <v>25</v>
      </c>
      <c r="O93" s="45">
        <v>1</v>
      </c>
      <c r="P93" s="52">
        <f t="shared" si="17"/>
        <v>25</v>
      </c>
      <c r="Q93" s="118" t="s">
        <v>20</v>
      </c>
      <c r="R93" s="34">
        <f t="shared" si="18"/>
        <v>25</v>
      </c>
    </row>
    <row r="94" spans="1:18" ht="39" x14ac:dyDescent="0.25">
      <c r="A94" s="45">
        <v>68</v>
      </c>
      <c r="B94" s="54" t="s">
        <v>312</v>
      </c>
      <c r="C94" s="325"/>
      <c r="D94" s="37" t="s">
        <v>166</v>
      </c>
      <c r="E94" s="51">
        <v>2019</v>
      </c>
      <c r="F94" s="41">
        <v>10</v>
      </c>
      <c r="G94" s="41"/>
      <c r="H94" s="315">
        <v>5</v>
      </c>
      <c r="I94" s="315"/>
      <c r="J94" s="44"/>
      <c r="K94" s="44"/>
      <c r="L94" s="391">
        <f t="shared" si="15"/>
        <v>15</v>
      </c>
      <c r="M94" s="85">
        <v>70</v>
      </c>
      <c r="N94" s="34">
        <f t="shared" si="16"/>
        <v>10.5</v>
      </c>
      <c r="O94" s="45">
        <v>1</v>
      </c>
      <c r="P94" s="52">
        <f t="shared" si="17"/>
        <v>10.5</v>
      </c>
      <c r="Q94" s="118" t="s">
        <v>166</v>
      </c>
      <c r="R94" s="34">
        <f t="shared" si="18"/>
        <v>10.5</v>
      </c>
    </row>
    <row r="95" spans="1:18" ht="26.25" x14ac:dyDescent="0.25">
      <c r="A95" s="45">
        <v>69</v>
      </c>
      <c r="B95" s="54" t="s">
        <v>313</v>
      </c>
      <c r="C95" s="325"/>
      <c r="D95" s="37" t="s">
        <v>120</v>
      </c>
      <c r="E95" s="51">
        <v>2019</v>
      </c>
      <c r="F95" s="41">
        <v>10</v>
      </c>
      <c r="G95" s="41"/>
      <c r="H95" s="315"/>
      <c r="I95" s="315"/>
      <c r="J95" s="44"/>
      <c r="K95" s="44"/>
      <c r="L95" s="391">
        <f t="shared" si="15"/>
        <v>10</v>
      </c>
      <c r="M95" s="85">
        <v>100</v>
      </c>
      <c r="N95" s="34">
        <f t="shared" si="16"/>
        <v>10</v>
      </c>
      <c r="O95" s="45">
        <v>1</v>
      </c>
      <c r="P95" s="52">
        <f t="shared" si="17"/>
        <v>10</v>
      </c>
      <c r="Q95" s="118" t="s">
        <v>120</v>
      </c>
      <c r="R95" s="34">
        <f t="shared" si="18"/>
        <v>10</v>
      </c>
    </row>
    <row r="96" spans="1:18" ht="51.75" x14ac:dyDescent="0.25">
      <c r="A96" s="45">
        <v>70</v>
      </c>
      <c r="B96" s="54" t="s">
        <v>314</v>
      </c>
      <c r="C96" s="325"/>
      <c r="D96" s="37" t="s">
        <v>120</v>
      </c>
      <c r="E96" s="51">
        <v>2019</v>
      </c>
      <c r="F96" s="41">
        <v>10</v>
      </c>
      <c r="G96" s="41"/>
      <c r="H96" s="315"/>
      <c r="I96" s="315"/>
      <c r="J96" s="44"/>
      <c r="K96" s="44"/>
      <c r="L96" s="391">
        <f t="shared" si="15"/>
        <v>10</v>
      </c>
      <c r="M96" s="85">
        <v>100</v>
      </c>
      <c r="N96" s="34">
        <f t="shared" si="16"/>
        <v>10</v>
      </c>
      <c r="O96" s="45">
        <v>1</v>
      </c>
      <c r="P96" s="52">
        <f t="shared" si="17"/>
        <v>10</v>
      </c>
      <c r="Q96" s="118" t="s">
        <v>120</v>
      </c>
      <c r="R96" s="34">
        <f t="shared" si="18"/>
        <v>10</v>
      </c>
    </row>
    <row r="97" spans="1:18" ht="97.9" customHeight="1" x14ac:dyDescent="0.25">
      <c r="A97" s="45">
        <v>71</v>
      </c>
      <c r="B97" s="54" t="s">
        <v>1171</v>
      </c>
      <c r="C97" s="325"/>
      <c r="D97" s="37" t="s">
        <v>120</v>
      </c>
      <c r="E97" s="51">
        <v>2019</v>
      </c>
      <c r="F97" s="41">
        <v>10</v>
      </c>
      <c r="G97" s="41"/>
      <c r="H97" s="315"/>
      <c r="I97" s="315"/>
      <c r="J97" s="44"/>
      <c r="K97" s="44"/>
      <c r="L97" s="391">
        <f t="shared" si="15"/>
        <v>10</v>
      </c>
      <c r="M97" s="85">
        <v>100</v>
      </c>
      <c r="N97" s="34">
        <f t="shared" si="16"/>
        <v>10</v>
      </c>
      <c r="O97" s="45">
        <v>1</v>
      </c>
      <c r="P97" s="52">
        <f t="shared" si="17"/>
        <v>10</v>
      </c>
      <c r="Q97" s="118" t="s">
        <v>120</v>
      </c>
      <c r="R97" s="34">
        <f t="shared" si="18"/>
        <v>10</v>
      </c>
    </row>
    <row r="98" spans="1:18" ht="51.75" x14ac:dyDescent="0.25">
      <c r="A98" s="45">
        <v>72</v>
      </c>
      <c r="B98" s="54" t="s">
        <v>726</v>
      </c>
      <c r="C98" s="458" t="s">
        <v>315</v>
      </c>
      <c r="D98" s="37" t="s">
        <v>35</v>
      </c>
      <c r="E98" s="51">
        <v>2019</v>
      </c>
      <c r="F98" s="41">
        <v>15</v>
      </c>
      <c r="G98" s="41">
        <v>10</v>
      </c>
      <c r="H98" s="315">
        <v>5</v>
      </c>
      <c r="I98" s="315">
        <v>10</v>
      </c>
      <c r="J98" s="44">
        <v>0</v>
      </c>
      <c r="K98" s="44">
        <f>J98*10</f>
        <v>0</v>
      </c>
      <c r="L98" s="391">
        <f t="shared" si="15"/>
        <v>40</v>
      </c>
      <c r="M98" s="85">
        <v>100</v>
      </c>
      <c r="N98" s="34">
        <f t="shared" si="16"/>
        <v>40</v>
      </c>
      <c r="O98" s="45">
        <v>1</v>
      </c>
      <c r="P98" s="52">
        <f t="shared" si="17"/>
        <v>40</v>
      </c>
      <c r="Q98" s="118" t="s">
        <v>35</v>
      </c>
      <c r="R98" s="34">
        <f t="shared" si="18"/>
        <v>40</v>
      </c>
    </row>
    <row r="99" spans="1:18" ht="26.25" x14ac:dyDescent="0.25">
      <c r="A99" s="45">
        <v>73</v>
      </c>
      <c r="B99" s="54" t="s">
        <v>316</v>
      </c>
      <c r="C99" s="325"/>
      <c r="D99" s="37" t="s">
        <v>677</v>
      </c>
      <c r="E99" s="51">
        <v>2019</v>
      </c>
      <c r="F99" s="41">
        <v>10</v>
      </c>
      <c r="G99" s="41"/>
      <c r="H99" s="315">
        <v>5</v>
      </c>
      <c r="I99" s="315"/>
      <c r="J99" s="44"/>
      <c r="K99" s="44"/>
      <c r="L99" s="391">
        <f t="shared" si="15"/>
        <v>15</v>
      </c>
      <c r="M99" s="85">
        <v>100</v>
      </c>
      <c r="N99" s="34">
        <f t="shared" si="16"/>
        <v>15</v>
      </c>
      <c r="O99" s="45">
        <v>1</v>
      </c>
      <c r="P99" s="52">
        <f t="shared" si="17"/>
        <v>15</v>
      </c>
      <c r="Q99" s="118" t="s">
        <v>677</v>
      </c>
      <c r="R99" s="34">
        <f t="shared" si="18"/>
        <v>15</v>
      </c>
    </row>
    <row r="100" spans="1:18" ht="64.5" x14ac:dyDescent="0.25">
      <c r="A100" s="45">
        <v>74</v>
      </c>
      <c r="B100" s="387" t="s">
        <v>753</v>
      </c>
      <c r="C100" s="325"/>
      <c r="D100" s="37" t="s">
        <v>25</v>
      </c>
      <c r="E100" s="51">
        <v>2019</v>
      </c>
      <c r="F100" s="41">
        <v>10</v>
      </c>
      <c r="G100" s="41"/>
      <c r="H100" s="315"/>
      <c r="I100" s="315"/>
      <c r="J100" s="315"/>
      <c r="K100" s="44"/>
      <c r="L100" s="391">
        <f t="shared" si="15"/>
        <v>10</v>
      </c>
      <c r="M100" s="85">
        <v>100</v>
      </c>
      <c r="N100" s="34">
        <f t="shared" si="16"/>
        <v>10</v>
      </c>
      <c r="O100" s="45">
        <v>1</v>
      </c>
      <c r="P100" s="52">
        <f t="shared" si="17"/>
        <v>10</v>
      </c>
      <c r="Q100" s="118" t="s">
        <v>25</v>
      </c>
      <c r="R100" s="34">
        <f t="shared" si="18"/>
        <v>10</v>
      </c>
    </row>
    <row r="101" spans="1:18" ht="26.25" x14ac:dyDescent="0.25">
      <c r="A101" s="45">
        <v>75</v>
      </c>
      <c r="B101" s="54" t="s">
        <v>317</v>
      </c>
      <c r="C101" s="325"/>
      <c r="D101" s="37" t="s">
        <v>166</v>
      </c>
      <c r="E101" s="51">
        <v>2019</v>
      </c>
      <c r="F101" s="41">
        <v>15</v>
      </c>
      <c r="G101" s="41"/>
      <c r="H101" s="315"/>
      <c r="I101" s="315"/>
      <c r="J101" s="315"/>
      <c r="K101" s="44"/>
      <c r="L101" s="391">
        <f t="shared" si="15"/>
        <v>15</v>
      </c>
      <c r="M101" s="85">
        <v>100</v>
      </c>
      <c r="N101" s="34">
        <f t="shared" si="16"/>
        <v>15</v>
      </c>
      <c r="O101" s="45">
        <v>1</v>
      </c>
      <c r="P101" s="52">
        <f t="shared" si="17"/>
        <v>15</v>
      </c>
      <c r="Q101" s="118" t="s">
        <v>166</v>
      </c>
      <c r="R101" s="34">
        <f t="shared" si="18"/>
        <v>15</v>
      </c>
    </row>
    <row r="102" spans="1:18" ht="26.25" x14ac:dyDescent="0.25">
      <c r="A102" s="45">
        <v>76</v>
      </c>
      <c r="B102" s="54" t="s">
        <v>318</v>
      </c>
      <c r="C102" s="325"/>
      <c r="D102" s="37" t="s">
        <v>120</v>
      </c>
      <c r="E102" s="51">
        <v>2019</v>
      </c>
      <c r="F102" s="41">
        <v>10</v>
      </c>
      <c r="G102" s="41"/>
      <c r="H102" s="315"/>
      <c r="I102" s="315"/>
      <c r="J102" s="44"/>
      <c r="K102" s="44"/>
      <c r="L102" s="391">
        <f t="shared" si="15"/>
        <v>10</v>
      </c>
      <c r="M102" s="85">
        <v>100</v>
      </c>
      <c r="N102" s="34">
        <f t="shared" si="16"/>
        <v>10</v>
      </c>
      <c r="O102" s="45">
        <v>1</v>
      </c>
      <c r="P102" s="52">
        <f t="shared" si="17"/>
        <v>10</v>
      </c>
      <c r="Q102" s="118" t="s">
        <v>120</v>
      </c>
      <c r="R102" s="34">
        <f t="shared" si="18"/>
        <v>10</v>
      </c>
    </row>
    <row r="103" spans="1:18" ht="26.25" x14ac:dyDescent="0.25">
      <c r="A103" s="45">
        <v>77</v>
      </c>
      <c r="B103" s="54" t="s">
        <v>319</v>
      </c>
      <c r="C103" s="325"/>
      <c r="D103" s="37" t="s">
        <v>120</v>
      </c>
      <c r="E103" s="51">
        <v>2019</v>
      </c>
      <c r="F103" s="41">
        <v>15</v>
      </c>
      <c r="G103" s="41"/>
      <c r="H103" s="315"/>
      <c r="I103" s="315"/>
      <c r="J103" s="315"/>
      <c r="K103" s="44"/>
      <c r="L103" s="391">
        <f t="shared" si="15"/>
        <v>15</v>
      </c>
      <c r="M103" s="85">
        <v>100</v>
      </c>
      <c r="N103" s="34">
        <f t="shared" si="16"/>
        <v>15</v>
      </c>
      <c r="O103" s="45">
        <v>1</v>
      </c>
      <c r="P103" s="52">
        <f t="shared" si="17"/>
        <v>15</v>
      </c>
      <c r="Q103" s="118" t="s">
        <v>120</v>
      </c>
      <c r="R103" s="34">
        <f t="shared" si="18"/>
        <v>15</v>
      </c>
    </row>
    <row r="104" spans="1:18" ht="26.25" x14ac:dyDescent="0.25">
      <c r="A104" s="45">
        <v>78</v>
      </c>
      <c r="B104" s="54" t="s">
        <v>320</v>
      </c>
      <c r="C104" s="45"/>
      <c r="D104" s="44" t="s">
        <v>166</v>
      </c>
      <c r="E104" s="51">
        <v>2019</v>
      </c>
      <c r="F104" s="41">
        <v>10</v>
      </c>
      <c r="G104" s="41"/>
      <c r="H104" s="315">
        <v>5</v>
      </c>
      <c r="I104" s="315"/>
      <c r="J104" s="315"/>
      <c r="K104" s="44"/>
      <c r="L104" s="391">
        <f t="shared" si="15"/>
        <v>15</v>
      </c>
      <c r="M104" s="85">
        <v>100</v>
      </c>
      <c r="N104" s="34">
        <f t="shared" si="16"/>
        <v>15</v>
      </c>
      <c r="O104" s="45">
        <v>1</v>
      </c>
      <c r="P104" s="52">
        <f t="shared" si="17"/>
        <v>15</v>
      </c>
      <c r="Q104" s="118" t="s">
        <v>166</v>
      </c>
      <c r="R104" s="34">
        <f t="shared" si="18"/>
        <v>15</v>
      </c>
    </row>
    <row r="105" spans="1:18" ht="27" thickBot="1" x14ac:dyDescent="0.3">
      <c r="A105" s="45">
        <v>79</v>
      </c>
      <c r="B105" s="667" t="s">
        <v>321</v>
      </c>
      <c r="C105" s="662"/>
      <c r="D105" s="674" t="s">
        <v>13</v>
      </c>
      <c r="E105" s="663">
        <v>2019</v>
      </c>
      <c r="F105" s="676">
        <v>15</v>
      </c>
      <c r="G105" s="676"/>
      <c r="H105" s="673"/>
      <c r="I105" s="673"/>
      <c r="J105" s="673"/>
      <c r="K105" s="674"/>
      <c r="L105" s="678">
        <f t="shared" si="15"/>
        <v>15</v>
      </c>
      <c r="M105" s="72">
        <v>100</v>
      </c>
      <c r="N105" s="675">
        <f t="shared" si="16"/>
        <v>15</v>
      </c>
      <c r="O105" s="662">
        <v>1</v>
      </c>
      <c r="P105" s="663">
        <f t="shared" si="17"/>
        <v>15</v>
      </c>
      <c r="Q105" s="679" t="s">
        <v>13</v>
      </c>
      <c r="R105" s="675">
        <f t="shared" si="18"/>
        <v>15</v>
      </c>
    </row>
    <row r="106" spans="1:18" x14ac:dyDescent="0.25">
      <c r="B106" s="48"/>
      <c r="L106" s="1"/>
      <c r="N106" s="1"/>
      <c r="O106"/>
    </row>
    <row r="107" spans="1:18" x14ac:dyDescent="0.25">
      <c r="D107" s="115" t="s">
        <v>344</v>
      </c>
      <c r="F107">
        <f>SUM(F8:F105)</f>
        <v>1190</v>
      </c>
      <c r="G107">
        <f>SUM(G8:G105)</f>
        <v>40</v>
      </c>
      <c r="H107">
        <f>SUM(H8:H105)</f>
        <v>105</v>
      </c>
      <c r="I107">
        <f>SUM(I8:I105)</f>
        <v>70</v>
      </c>
      <c r="K107">
        <f>SUM(K8:K105)</f>
        <v>0</v>
      </c>
      <c r="L107">
        <f>SUM(L8:L105)</f>
        <v>1405</v>
      </c>
      <c r="N107">
        <f>SUM(N8:N105)</f>
        <v>1296.5</v>
      </c>
      <c r="R107">
        <f>SUM(R8:R105)</f>
        <v>1296.5</v>
      </c>
    </row>
    <row r="108" spans="1:18" x14ac:dyDescent="0.25">
      <c r="D108" s="115"/>
      <c r="L108">
        <f>F107+G107+H107+I107+K107</f>
        <v>1405</v>
      </c>
    </row>
    <row r="109" spans="1:18" x14ac:dyDescent="0.25">
      <c r="D109" s="115"/>
    </row>
    <row r="110" spans="1:18" x14ac:dyDescent="0.25">
      <c r="D110" s="1" t="s">
        <v>345</v>
      </c>
      <c r="E110" s="1"/>
    </row>
    <row r="111" spans="1:18" ht="15.75" thickBot="1" x14ac:dyDescent="0.3">
      <c r="I111" s="2"/>
      <c r="J111" s="2"/>
      <c r="K111" s="2"/>
    </row>
    <row r="112" spans="1:18" ht="15.75" thickTop="1" x14ac:dyDescent="0.25">
      <c r="E112" s="61" t="s">
        <v>28</v>
      </c>
      <c r="F112" s="116">
        <f>R17+R19+R42+R69+R72</f>
        <v>105.79166666666666</v>
      </c>
      <c r="H112" s="127"/>
    </row>
    <row r="113" spans="5:8" x14ac:dyDescent="0.25">
      <c r="E113" s="64" t="s">
        <v>16</v>
      </c>
      <c r="F113" s="117">
        <v>0</v>
      </c>
      <c r="H113" s="127"/>
    </row>
    <row r="114" spans="5:8" x14ac:dyDescent="0.25">
      <c r="E114" s="64" t="s">
        <v>104</v>
      </c>
      <c r="F114" s="117">
        <f>R83+R82+R80+R61+R60+R18</f>
        <v>70</v>
      </c>
      <c r="H114" s="127"/>
    </row>
    <row r="115" spans="5:8" x14ac:dyDescent="0.25">
      <c r="E115" s="64" t="s">
        <v>59</v>
      </c>
      <c r="F115" s="117">
        <f>R14+R74+R79</f>
        <v>14</v>
      </c>
      <c r="H115" s="127"/>
    </row>
    <row r="116" spans="5:8" x14ac:dyDescent="0.25">
      <c r="E116" s="65" t="s">
        <v>121</v>
      </c>
      <c r="F116" s="117">
        <f>R92+R68+R40</f>
        <v>20.791666666666664</v>
      </c>
      <c r="H116" s="127"/>
    </row>
    <row r="117" spans="5:8" x14ac:dyDescent="0.25">
      <c r="E117" s="64" t="s">
        <v>25</v>
      </c>
      <c r="F117" s="117">
        <f>R8+R85+R89+R100</f>
        <v>55</v>
      </c>
      <c r="H117" s="127"/>
    </row>
    <row r="118" spans="5:8" x14ac:dyDescent="0.25">
      <c r="E118" s="64" t="s">
        <v>13</v>
      </c>
      <c r="F118" s="117">
        <f>R37+R38+R105</f>
        <v>40</v>
      </c>
      <c r="H118" s="127"/>
    </row>
    <row r="119" spans="5:8" x14ac:dyDescent="0.25">
      <c r="E119" s="64" t="s">
        <v>212</v>
      </c>
      <c r="F119" s="117">
        <f>R15+R16+R71+R86</f>
        <v>35</v>
      </c>
      <c r="H119" s="127"/>
    </row>
    <row r="120" spans="5:8" x14ac:dyDescent="0.25">
      <c r="E120" s="64" t="s">
        <v>51</v>
      </c>
      <c r="F120" s="117">
        <f>R21+R30+R73+R75+R87</f>
        <v>19.5</v>
      </c>
      <c r="H120" s="127"/>
    </row>
    <row r="121" spans="5:8" x14ac:dyDescent="0.25">
      <c r="E121" s="65" t="s">
        <v>99</v>
      </c>
      <c r="F121" s="117">
        <f>R33+R34+R70+R90</f>
        <v>70.791666666666657</v>
      </c>
      <c r="H121" s="127"/>
    </row>
    <row r="122" spans="5:8" x14ac:dyDescent="0.25">
      <c r="E122" s="64" t="s">
        <v>60</v>
      </c>
      <c r="F122" s="117">
        <f>R65</f>
        <v>4.75</v>
      </c>
      <c r="H122" s="127"/>
    </row>
    <row r="123" spans="5:8" x14ac:dyDescent="0.25">
      <c r="E123" s="64" t="s">
        <v>44</v>
      </c>
      <c r="F123" s="117">
        <f>R46+R63</f>
        <v>7.0714285714285712</v>
      </c>
      <c r="H123" s="127"/>
    </row>
    <row r="124" spans="5:8" x14ac:dyDescent="0.25">
      <c r="E124" s="64" t="s">
        <v>677</v>
      </c>
      <c r="F124" s="117">
        <f>R11+R20+R22+R24+R44+R99</f>
        <v>64.333333333333343</v>
      </c>
      <c r="H124" s="127"/>
    </row>
    <row r="125" spans="5:8" x14ac:dyDescent="0.25">
      <c r="E125" s="64" t="s">
        <v>37</v>
      </c>
      <c r="F125" s="117">
        <f>R64+R67+R84</f>
        <v>21.220238095238095</v>
      </c>
      <c r="H125" s="127"/>
    </row>
    <row r="126" spans="5:8" x14ac:dyDescent="0.25">
      <c r="E126" s="65" t="s">
        <v>20</v>
      </c>
      <c r="F126" s="117">
        <f>R93</f>
        <v>25</v>
      </c>
      <c r="H126" s="127"/>
    </row>
    <row r="127" spans="5:8" x14ac:dyDescent="0.25">
      <c r="E127" s="64" t="s">
        <v>18</v>
      </c>
      <c r="F127" s="117">
        <f>R10+R28+R31+R54+R91</f>
        <v>32.111111111111114</v>
      </c>
      <c r="H127" s="127"/>
    </row>
    <row r="128" spans="5:8" x14ac:dyDescent="0.25">
      <c r="E128" s="65" t="s">
        <v>120</v>
      </c>
      <c r="F128" s="117">
        <f>R12+R13+R27+R36+R51+R55+R56+R66+R95+R96+R97+R102+R103</f>
        <v>136.80555555555554</v>
      </c>
      <c r="H128" s="127"/>
    </row>
    <row r="129" spans="5:12" x14ac:dyDescent="0.25">
      <c r="E129" s="64" t="s">
        <v>213</v>
      </c>
      <c r="F129" s="117">
        <f>R47</f>
        <v>1</v>
      </c>
      <c r="H129" s="127"/>
    </row>
    <row r="130" spans="5:12" x14ac:dyDescent="0.25">
      <c r="E130" s="64" t="s">
        <v>24</v>
      </c>
      <c r="F130" s="117">
        <f>R32+R59+R81</f>
        <v>100</v>
      </c>
      <c r="H130" s="127"/>
    </row>
    <row r="131" spans="5:12" x14ac:dyDescent="0.25">
      <c r="E131" s="64" t="s">
        <v>166</v>
      </c>
      <c r="F131" s="117">
        <f>R35+R48+R49+R50+R57+R58+R62+R78+R88+R94+R101+R104</f>
        <v>166</v>
      </c>
      <c r="H131" s="127"/>
    </row>
    <row r="132" spans="5:12" x14ac:dyDescent="0.25">
      <c r="E132" s="64" t="s">
        <v>35</v>
      </c>
      <c r="F132" s="117">
        <f>R23+R45+R52+R53+R76+R98</f>
        <v>127.66666666666667</v>
      </c>
      <c r="H132" s="127"/>
    </row>
    <row r="133" spans="5:12" ht="15.75" thickBot="1" x14ac:dyDescent="0.3">
      <c r="E133" s="67" t="s">
        <v>36</v>
      </c>
      <c r="F133" s="119">
        <f>R77+R43+R41+R39+R29+R26+R25+R9</f>
        <v>179.66666666666666</v>
      </c>
      <c r="H133" s="127"/>
    </row>
    <row r="134" spans="5:12" ht="16.5" thickTop="1" thickBot="1" x14ac:dyDescent="0.3">
      <c r="E134" s="67" t="s">
        <v>214</v>
      </c>
      <c r="F134" s="109">
        <f>SUBTOTAL(9,F112:F133)</f>
        <v>1296.5</v>
      </c>
      <c r="H134" s="428"/>
    </row>
    <row r="135" spans="5:12" ht="15.75" thickTop="1" x14ac:dyDescent="0.25"/>
    <row r="137" spans="5:12" x14ac:dyDescent="0.25">
      <c r="L137" s="1"/>
    </row>
    <row r="138" spans="5:12" x14ac:dyDescent="0.25">
      <c r="L138" s="1"/>
    </row>
    <row r="139" spans="5:12" x14ac:dyDescent="0.25">
      <c r="L139" s="1"/>
    </row>
    <row r="140" spans="5:12" x14ac:dyDescent="0.25">
      <c r="L140" s="1"/>
    </row>
    <row r="141" spans="5:12" x14ac:dyDescent="0.25">
      <c r="L141" s="1"/>
    </row>
  </sheetData>
  <autoFilter ref="A6:R107" xr:uid="{00000000-0009-0000-0000-000004000000}">
    <filterColumn colId="16" showButton="0"/>
  </autoFilter>
  <sortState xmlns:xlrd2="http://schemas.microsoft.com/office/spreadsheetml/2017/richdata2" ref="A21:S106">
    <sortCondition descending="1" ref="E20:E106"/>
  </sortState>
  <mergeCells count="2">
    <mergeCell ref="Q6:R6"/>
    <mergeCell ref="J7:K7"/>
  </mergeCells>
  <hyperlinks>
    <hyperlink ref="B32" r:id="rId1" display="https://is.muni.cz/auth/osoba/18076?vysledek=19318" xr:uid="{00000000-0004-0000-0400-000000000000}"/>
  </hyperlinks>
  <pageMargins left="0.7" right="0.7" top="0.78740157499999996" bottom="0.78740157499999996"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58"/>
  <sheetViews>
    <sheetView workbookViewId="0">
      <pane ySplit="6" topLeftCell="A77" activePane="bottomLeft" state="frozen"/>
      <selection pane="bottomLeft" activeCell="B64" sqref="B64"/>
    </sheetView>
  </sheetViews>
  <sheetFormatPr defaultRowHeight="15" x14ac:dyDescent="0.25"/>
  <cols>
    <col min="1" max="1" width="4.42578125" customWidth="1"/>
    <col min="2" max="2" width="90.5703125" customWidth="1"/>
    <col min="3" max="3" width="22.85546875" customWidth="1"/>
    <col min="4" max="4" width="10.140625" customWidth="1"/>
    <col min="5" max="5" width="10.7109375" customWidth="1"/>
    <col min="10" max="10" width="9.7109375" customWidth="1"/>
  </cols>
  <sheetData>
    <row r="1" spans="1:18" x14ac:dyDescent="0.25">
      <c r="A1" s="1" t="s">
        <v>1236</v>
      </c>
      <c r="B1" s="2"/>
      <c r="C1" s="2"/>
      <c r="D1" s="2"/>
      <c r="E1" s="2"/>
    </row>
    <row r="2" spans="1:18" x14ac:dyDescent="0.25">
      <c r="A2" t="s">
        <v>966</v>
      </c>
      <c r="B2" s="2"/>
      <c r="C2" s="2"/>
      <c r="D2" s="2"/>
      <c r="E2" s="2"/>
    </row>
    <row r="3" spans="1:18" x14ac:dyDescent="0.25">
      <c r="B3" s="2"/>
      <c r="C3" s="2"/>
      <c r="D3" s="2"/>
      <c r="E3" s="2"/>
    </row>
    <row r="4" spans="1:18" x14ac:dyDescent="0.25">
      <c r="B4" s="320" t="s">
        <v>1172</v>
      </c>
      <c r="D4" s="2"/>
      <c r="E4" s="2"/>
    </row>
    <row r="5" spans="1:18" ht="15.75" thickBot="1" x14ac:dyDescent="0.3">
      <c r="B5" s="110" t="s">
        <v>788</v>
      </c>
      <c r="C5" s="2"/>
      <c r="D5" s="2"/>
      <c r="E5" s="2"/>
    </row>
    <row r="6" spans="1:18" ht="45" customHeight="1" x14ac:dyDescent="0.25">
      <c r="A6" s="5"/>
      <c r="B6" s="111" t="s">
        <v>0</v>
      </c>
      <c r="C6" s="8" t="s">
        <v>1</v>
      </c>
      <c r="D6" s="9" t="s">
        <v>3</v>
      </c>
      <c r="E6" s="11" t="s">
        <v>404</v>
      </c>
      <c r="F6" s="112" t="s">
        <v>4</v>
      </c>
      <c r="G6" s="7" t="s">
        <v>346</v>
      </c>
      <c r="H6" s="8" t="s">
        <v>5</v>
      </c>
      <c r="I6" s="113" t="s">
        <v>6</v>
      </c>
      <c r="J6" s="130" t="s">
        <v>284</v>
      </c>
      <c r="K6" s="10" t="s">
        <v>285</v>
      </c>
      <c r="L6" s="11" t="s">
        <v>7</v>
      </c>
      <c r="M6" s="12" t="s">
        <v>8</v>
      </c>
      <c r="N6" s="11" t="s">
        <v>9</v>
      </c>
      <c r="O6" s="7" t="s">
        <v>10</v>
      </c>
      <c r="P6" s="10" t="s">
        <v>11</v>
      </c>
      <c r="Q6" s="717" t="s">
        <v>12</v>
      </c>
      <c r="R6" s="718"/>
    </row>
    <row r="7" spans="1:18" ht="24.75" customHeight="1" thickBot="1" x14ac:dyDescent="0.3">
      <c r="A7" s="13"/>
      <c r="B7" s="120" t="s">
        <v>1235</v>
      </c>
      <c r="C7" s="14"/>
      <c r="D7" s="15"/>
      <c r="E7" s="284"/>
      <c r="F7" s="13"/>
      <c r="G7" s="124"/>
      <c r="H7" s="121"/>
      <c r="I7" s="121"/>
      <c r="J7" s="719" t="s">
        <v>395</v>
      </c>
      <c r="K7" s="720"/>
      <c r="L7" s="122"/>
      <c r="M7" s="123"/>
      <c r="N7" s="122"/>
      <c r="O7" s="124"/>
      <c r="P7" s="125"/>
      <c r="Q7" s="13"/>
      <c r="R7" s="122"/>
    </row>
    <row r="8" spans="1:18" ht="64.5" x14ac:dyDescent="0.25">
      <c r="A8" s="361">
        <v>1</v>
      </c>
      <c r="B8" s="514" t="s">
        <v>1234</v>
      </c>
      <c r="C8" s="275"/>
      <c r="D8" s="275" t="s">
        <v>36</v>
      </c>
      <c r="E8" s="37">
        <v>2023</v>
      </c>
      <c r="F8" s="327">
        <v>10</v>
      </c>
      <c r="G8" s="184"/>
      <c r="H8" s="184">
        <v>1</v>
      </c>
      <c r="I8" s="184">
        <v>1.5</v>
      </c>
      <c r="J8" s="384"/>
      <c r="K8" s="384"/>
      <c r="L8" s="19">
        <f t="shared" ref="L8:L26" si="0">F8+G8+H8+I8+K8</f>
        <v>12.5</v>
      </c>
      <c r="M8" s="41">
        <v>100</v>
      </c>
      <c r="N8" s="19">
        <f t="shared" ref="N8:N26" si="1">M8*L8/100</f>
        <v>12.5</v>
      </c>
      <c r="O8" s="327">
        <v>1</v>
      </c>
      <c r="P8" s="583">
        <f>N8/O8</f>
        <v>12.5</v>
      </c>
      <c r="Q8" s="126" t="s">
        <v>36</v>
      </c>
      <c r="R8" s="702">
        <f>P8</f>
        <v>12.5</v>
      </c>
    </row>
    <row r="9" spans="1:18" ht="51.75" x14ac:dyDescent="0.25">
      <c r="A9" s="361">
        <v>2</v>
      </c>
      <c r="B9" s="514" t="s">
        <v>1233</v>
      </c>
      <c r="C9" s="275"/>
      <c r="D9" s="275" t="s">
        <v>36</v>
      </c>
      <c r="E9" s="37">
        <v>2023</v>
      </c>
      <c r="F9" s="45">
        <v>10</v>
      </c>
      <c r="G9" s="315"/>
      <c r="H9" s="315">
        <v>1</v>
      </c>
      <c r="I9" s="315"/>
      <c r="J9" s="318"/>
      <c r="K9" s="318"/>
      <c r="L9" s="19">
        <f t="shared" si="0"/>
        <v>11</v>
      </c>
      <c r="M9" s="41">
        <v>100</v>
      </c>
      <c r="N9" s="19">
        <f t="shared" si="1"/>
        <v>11</v>
      </c>
      <c r="O9" s="45">
        <v>1</v>
      </c>
      <c r="P9" s="583">
        <f>N9/O9</f>
        <v>11</v>
      </c>
      <c r="Q9" s="126" t="s">
        <v>36</v>
      </c>
      <c r="R9" s="702">
        <f>P9</f>
        <v>11</v>
      </c>
    </row>
    <row r="10" spans="1:18" ht="59.45" customHeight="1" x14ac:dyDescent="0.25">
      <c r="A10" s="361">
        <v>3</v>
      </c>
      <c r="B10" s="54" t="s">
        <v>979</v>
      </c>
      <c r="C10" s="453"/>
      <c r="D10" s="699" t="s">
        <v>980</v>
      </c>
      <c r="E10" s="699">
        <v>2023</v>
      </c>
      <c r="F10" s="38">
        <v>10</v>
      </c>
      <c r="G10" s="700"/>
      <c r="H10" s="701">
        <v>1</v>
      </c>
      <c r="I10" s="701"/>
      <c r="J10" s="326"/>
      <c r="K10" s="326"/>
      <c r="L10" s="19">
        <f t="shared" si="0"/>
        <v>11</v>
      </c>
      <c r="M10">
        <v>100</v>
      </c>
      <c r="N10" s="19">
        <f t="shared" si="1"/>
        <v>11</v>
      </c>
      <c r="O10" s="700">
        <v>3</v>
      </c>
      <c r="P10" s="583">
        <f>N10/O10</f>
        <v>3.6666666666666665</v>
      </c>
      <c r="Q10" s="126" t="s">
        <v>36</v>
      </c>
      <c r="R10" s="381">
        <f>P10*2</f>
        <v>7.333333333333333</v>
      </c>
    </row>
    <row r="11" spans="1:18" ht="59.45" customHeight="1" x14ac:dyDescent="0.25">
      <c r="A11" s="58" t="s">
        <v>1189</v>
      </c>
      <c r="B11" s="574" t="s">
        <v>979</v>
      </c>
      <c r="C11" s="575"/>
      <c r="D11" s="576" t="s">
        <v>1166</v>
      </c>
      <c r="E11" s="576">
        <v>2023</v>
      </c>
      <c r="F11" s="577"/>
      <c r="G11" s="552"/>
      <c r="H11" s="578"/>
      <c r="I11" s="578"/>
      <c r="J11" s="581"/>
      <c r="K11" s="581"/>
      <c r="L11" s="582"/>
      <c r="M11" s="580"/>
      <c r="N11" s="579"/>
      <c r="O11" s="552"/>
      <c r="P11" s="582"/>
      <c r="Q11" s="126" t="s">
        <v>99</v>
      </c>
      <c r="R11" s="381">
        <f>P10*1</f>
        <v>3.6666666666666665</v>
      </c>
    </row>
    <row r="12" spans="1:18" ht="64.5" x14ac:dyDescent="0.25">
      <c r="A12" s="361">
        <v>4</v>
      </c>
      <c r="B12" s="54" t="s">
        <v>977</v>
      </c>
      <c r="C12" s="325"/>
      <c r="D12" s="451" t="s">
        <v>36</v>
      </c>
      <c r="E12" s="451">
        <v>2023</v>
      </c>
      <c r="F12" s="45">
        <v>10</v>
      </c>
      <c r="G12" s="58"/>
      <c r="H12" s="324">
        <v>1</v>
      </c>
      <c r="I12" s="324"/>
      <c r="J12" s="318"/>
      <c r="K12" s="318"/>
      <c r="L12" s="19">
        <f t="shared" si="0"/>
        <v>11</v>
      </c>
      <c r="M12" s="45">
        <v>100</v>
      </c>
      <c r="N12" s="34">
        <f t="shared" si="1"/>
        <v>11</v>
      </c>
      <c r="O12" s="58">
        <v>1</v>
      </c>
      <c r="P12" s="23">
        <f t="shared" ref="P12:P26" si="2">N12/O12</f>
        <v>11</v>
      </c>
      <c r="Q12" s="126" t="s">
        <v>36</v>
      </c>
      <c r="R12" s="19">
        <f t="shared" ref="R12:R26" si="3">P12</f>
        <v>11</v>
      </c>
    </row>
    <row r="13" spans="1:18" ht="64.5" x14ac:dyDescent="0.25">
      <c r="A13" s="361">
        <v>5</v>
      </c>
      <c r="B13" s="54" t="s">
        <v>971</v>
      </c>
      <c r="C13" s="325"/>
      <c r="D13" s="451" t="s">
        <v>36</v>
      </c>
      <c r="E13" s="451">
        <v>2023</v>
      </c>
      <c r="F13" s="45">
        <v>10</v>
      </c>
      <c r="G13" s="58"/>
      <c r="H13" s="324">
        <v>1</v>
      </c>
      <c r="I13" s="324"/>
      <c r="J13" s="318"/>
      <c r="K13" s="318"/>
      <c r="L13" s="19">
        <f>F13+G13+H13+I13+K13</f>
        <v>11</v>
      </c>
      <c r="M13" s="20">
        <v>100</v>
      </c>
      <c r="N13" s="19">
        <f>M13*L13/100</f>
        <v>11</v>
      </c>
      <c r="O13" s="58">
        <v>1</v>
      </c>
      <c r="P13" s="23">
        <f>N13/O13</f>
        <v>11</v>
      </c>
      <c r="Q13" s="126" t="s">
        <v>36</v>
      </c>
      <c r="R13" s="19">
        <f>P13</f>
        <v>11</v>
      </c>
    </row>
    <row r="14" spans="1:18" ht="64.5" x14ac:dyDescent="0.25">
      <c r="A14" s="361">
        <v>6</v>
      </c>
      <c r="B14" s="54" t="s">
        <v>976</v>
      </c>
      <c r="C14" s="325"/>
      <c r="D14" s="451" t="s">
        <v>120</v>
      </c>
      <c r="E14" s="451">
        <v>2023</v>
      </c>
      <c r="F14" s="45">
        <v>10</v>
      </c>
      <c r="G14" s="58"/>
      <c r="H14" s="324">
        <v>1</v>
      </c>
      <c r="I14" s="324"/>
      <c r="J14" s="318"/>
      <c r="K14" s="318"/>
      <c r="L14" s="19">
        <f t="shared" si="0"/>
        <v>11</v>
      </c>
      <c r="M14" s="20">
        <v>100</v>
      </c>
      <c r="N14" s="19">
        <f t="shared" si="1"/>
        <v>11</v>
      </c>
      <c r="O14" s="58">
        <v>1</v>
      </c>
      <c r="P14" s="23">
        <f t="shared" si="2"/>
        <v>11</v>
      </c>
      <c r="Q14" s="126" t="s">
        <v>120</v>
      </c>
      <c r="R14" s="19">
        <f t="shared" si="3"/>
        <v>11</v>
      </c>
    </row>
    <row r="15" spans="1:18" ht="39" x14ac:dyDescent="0.25">
      <c r="A15" s="58">
        <v>7</v>
      </c>
      <c r="B15" s="54" t="s">
        <v>975</v>
      </c>
      <c r="C15" s="325"/>
      <c r="D15" s="451" t="s">
        <v>60</v>
      </c>
      <c r="E15" s="451">
        <v>2023</v>
      </c>
      <c r="F15" s="45">
        <v>2.5</v>
      </c>
      <c r="G15" s="58"/>
      <c r="H15" s="324"/>
      <c r="I15" s="324"/>
      <c r="J15" s="318"/>
      <c r="K15" s="318"/>
      <c r="L15" s="19">
        <f t="shared" si="0"/>
        <v>2.5</v>
      </c>
      <c r="M15" s="45">
        <v>50</v>
      </c>
      <c r="N15" s="19">
        <f t="shared" si="1"/>
        <v>1.25</v>
      </c>
      <c r="O15" s="58">
        <v>1</v>
      </c>
      <c r="P15" s="23">
        <f t="shared" si="2"/>
        <v>1.25</v>
      </c>
      <c r="Q15" s="126" t="s">
        <v>60</v>
      </c>
      <c r="R15" s="19">
        <f t="shared" si="3"/>
        <v>1.25</v>
      </c>
    </row>
    <row r="16" spans="1:18" ht="45" customHeight="1" x14ac:dyDescent="0.25">
      <c r="A16" s="58">
        <v>8</v>
      </c>
      <c r="B16" s="54" t="s">
        <v>974</v>
      </c>
      <c r="C16" s="325"/>
      <c r="D16" s="451" t="s">
        <v>60</v>
      </c>
      <c r="E16" s="451">
        <v>2023</v>
      </c>
      <c r="F16" s="45">
        <v>2.5</v>
      </c>
      <c r="G16" s="58"/>
      <c r="H16" s="324"/>
      <c r="I16" s="324"/>
      <c r="J16" s="318"/>
      <c r="K16" s="318"/>
      <c r="L16" s="19">
        <f t="shared" si="0"/>
        <v>2.5</v>
      </c>
      <c r="M16" s="20">
        <v>100</v>
      </c>
      <c r="N16" s="19">
        <f t="shared" si="1"/>
        <v>2.5</v>
      </c>
      <c r="O16" s="58">
        <v>1</v>
      </c>
      <c r="P16" s="23">
        <f t="shared" si="2"/>
        <v>2.5</v>
      </c>
      <c r="Q16" s="126" t="s">
        <v>60</v>
      </c>
      <c r="R16" s="19">
        <f t="shared" si="3"/>
        <v>2.5</v>
      </c>
    </row>
    <row r="17" spans="1:18" ht="51.75" x14ac:dyDescent="0.25">
      <c r="A17" s="58">
        <v>9</v>
      </c>
      <c r="B17" s="54" t="s">
        <v>973</v>
      </c>
      <c r="C17" s="325"/>
      <c r="D17" s="451" t="s">
        <v>44</v>
      </c>
      <c r="E17" s="451">
        <v>2023</v>
      </c>
      <c r="F17" s="45">
        <v>2.5</v>
      </c>
      <c r="G17" s="58"/>
      <c r="H17" s="324">
        <v>1</v>
      </c>
      <c r="I17" s="324"/>
      <c r="J17" s="318"/>
      <c r="K17" s="318"/>
      <c r="L17" s="19">
        <f t="shared" si="0"/>
        <v>3.5</v>
      </c>
      <c r="M17" s="20">
        <v>100</v>
      </c>
      <c r="N17" s="19">
        <f t="shared" si="1"/>
        <v>3.5</v>
      </c>
      <c r="O17" s="58">
        <v>1</v>
      </c>
      <c r="P17" s="23">
        <f t="shared" si="2"/>
        <v>3.5</v>
      </c>
      <c r="Q17" s="126" t="s">
        <v>44</v>
      </c>
      <c r="R17" s="19">
        <f t="shared" si="3"/>
        <v>3.5</v>
      </c>
    </row>
    <row r="18" spans="1:18" ht="64.5" x14ac:dyDescent="0.25">
      <c r="A18" s="58">
        <v>10</v>
      </c>
      <c r="B18" s="54" t="s">
        <v>972</v>
      </c>
      <c r="C18" s="325"/>
      <c r="D18" s="451" t="s">
        <v>120</v>
      </c>
      <c r="E18" s="451">
        <v>2023</v>
      </c>
      <c r="F18" s="45">
        <v>2.5</v>
      </c>
      <c r="G18" s="58"/>
      <c r="H18" s="324">
        <v>1</v>
      </c>
      <c r="I18" s="324"/>
      <c r="J18" s="318"/>
      <c r="K18" s="318"/>
      <c r="L18" s="19">
        <f t="shared" si="0"/>
        <v>3.5</v>
      </c>
      <c r="M18" s="20">
        <v>100</v>
      </c>
      <c r="N18" s="19">
        <f t="shared" si="1"/>
        <v>3.5</v>
      </c>
      <c r="O18" s="58">
        <v>1</v>
      </c>
      <c r="P18" s="23">
        <f t="shared" si="2"/>
        <v>3.5</v>
      </c>
      <c r="Q18" s="126" t="s">
        <v>120</v>
      </c>
      <c r="R18" s="19">
        <f t="shared" si="3"/>
        <v>3.5</v>
      </c>
    </row>
    <row r="19" spans="1:18" ht="64.5" x14ac:dyDescent="0.25">
      <c r="A19" s="58">
        <v>11</v>
      </c>
      <c r="B19" s="54" t="s">
        <v>970</v>
      </c>
      <c r="C19" s="325"/>
      <c r="D19" s="451" t="s">
        <v>44</v>
      </c>
      <c r="E19" s="451">
        <v>2023</v>
      </c>
      <c r="F19" s="45">
        <v>2.5</v>
      </c>
      <c r="G19" s="58"/>
      <c r="H19" s="324">
        <v>1</v>
      </c>
      <c r="I19" s="324"/>
      <c r="J19" s="318"/>
      <c r="K19" s="318"/>
      <c r="L19" s="19">
        <f t="shared" si="0"/>
        <v>3.5</v>
      </c>
      <c r="M19" s="20">
        <v>100</v>
      </c>
      <c r="N19" s="19">
        <f t="shared" si="1"/>
        <v>3.5</v>
      </c>
      <c r="O19" s="58">
        <v>1</v>
      </c>
      <c r="P19" s="23">
        <f t="shared" si="2"/>
        <v>3.5</v>
      </c>
      <c r="Q19" s="126" t="s">
        <v>44</v>
      </c>
      <c r="R19" s="19">
        <f t="shared" si="3"/>
        <v>3.5</v>
      </c>
    </row>
    <row r="20" spans="1:18" ht="51.75" x14ac:dyDescent="0.25">
      <c r="A20" s="58">
        <v>12</v>
      </c>
      <c r="B20" s="54" t="s">
        <v>969</v>
      </c>
      <c r="C20" s="325"/>
      <c r="D20" s="451" t="s">
        <v>51</v>
      </c>
      <c r="E20" s="451">
        <v>2023</v>
      </c>
      <c r="F20" s="45">
        <v>2.5</v>
      </c>
      <c r="G20" s="58"/>
      <c r="H20" s="324">
        <v>1</v>
      </c>
      <c r="I20" s="324"/>
      <c r="J20" s="318"/>
      <c r="K20" s="318"/>
      <c r="L20" s="19">
        <f t="shared" si="0"/>
        <v>3.5</v>
      </c>
      <c r="M20" s="20">
        <v>100</v>
      </c>
      <c r="N20" s="19">
        <f t="shared" si="1"/>
        <v>3.5</v>
      </c>
      <c r="O20" s="58">
        <v>1</v>
      </c>
      <c r="P20" s="23">
        <f t="shared" si="2"/>
        <v>3.5</v>
      </c>
      <c r="Q20" s="126" t="s">
        <v>51</v>
      </c>
      <c r="R20" s="19">
        <f t="shared" si="3"/>
        <v>3.5</v>
      </c>
    </row>
    <row r="21" spans="1:18" ht="42.75" customHeight="1" x14ac:dyDescent="0.25">
      <c r="A21" s="58">
        <v>13</v>
      </c>
      <c r="B21" s="450" t="s">
        <v>968</v>
      </c>
      <c r="C21" s="325"/>
      <c r="D21" s="451" t="s">
        <v>28</v>
      </c>
      <c r="E21" s="451">
        <v>2023</v>
      </c>
      <c r="F21" s="45">
        <v>2.5</v>
      </c>
      <c r="G21" s="58"/>
      <c r="H21" s="324"/>
      <c r="I21" s="324"/>
      <c r="J21" s="318"/>
      <c r="K21" s="318"/>
      <c r="L21" s="19">
        <f t="shared" si="0"/>
        <v>2.5</v>
      </c>
      <c r="M21" s="20">
        <v>100</v>
      </c>
      <c r="N21" s="19">
        <f t="shared" si="1"/>
        <v>2.5</v>
      </c>
      <c r="O21" s="58">
        <v>1</v>
      </c>
      <c r="P21" s="23">
        <f t="shared" si="2"/>
        <v>2.5</v>
      </c>
      <c r="Q21" s="126" t="s">
        <v>28</v>
      </c>
      <c r="R21" s="19">
        <f t="shared" si="3"/>
        <v>2.5</v>
      </c>
    </row>
    <row r="22" spans="1:18" ht="54" customHeight="1" x14ac:dyDescent="0.25">
      <c r="A22" s="58">
        <v>14</v>
      </c>
      <c r="B22" s="54" t="s">
        <v>967</v>
      </c>
      <c r="C22" s="325"/>
      <c r="D22" s="275" t="s">
        <v>28</v>
      </c>
      <c r="E22" s="37">
        <v>2023</v>
      </c>
      <c r="F22" s="45">
        <v>2.5</v>
      </c>
      <c r="G22" s="315"/>
      <c r="H22" s="315"/>
      <c r="I22" s="315"/>
      <c r="J22" s="318"/>
      <c r="K22" s="318"/>
      <c r="L22" s="19">
        <f t="shared" si="0"/>
        <v>2.5</v>
      </c>
      <c r="M22" s="20">
        <v>100</v>
      </c>
      <c r="N22" s="19">
        <f t="shared" si="1"/>
        <v>2.5</v>
      </c>
      <c r="O22" s="315">
        <v>1</v>
      </c>
      <c r="P22" s="23">
        <f t="shared" si="2"/>
        <v>2.5</v>
      </c>
      <c r="Q22" s="126" t="s">
        <v>28</v>
      </c>
      <c r="R22" s="19">
        <f t="shared" si="3"/>
        <v>2.5</v>
      </c>
    </row>
    <row r="23" spans="1:18" ht="79.5" customHeight="1" x14ac:dyDescent="0.25">
      <c r="A23" s="58">
        <v>15</v>
      </c>
      <c r="B23" s="452" t="s">
        <v>984</v>
      </c>
      <c r="C23" s="325"/>
      <c r="D23" s="274" t="s">
        <v>18</v>
      </c>
      <c r="E23" s="454">
        <v>2022</v>
      </c>
      <c r="F23" s="45">
        <v>2.5</v>
      </c>
      <c r="G23" s="185"/>
      <c r="H23" s="185"/>
      <c r="I23" s="185"/>
      <c r="J23" s="318"/>
      <c r="K23" s="318"/>
      <c r="L23" s="19">
        <f t="shared" si="0"/>
        <v>2.5</v>
      </c>
      <c r="M23" s="20">
        <v>100</v>
      </c>
      <c r="N23" s="19">
        <f t="shared" si="1"/>
        <v>2.5</v>
      </c>
      <c r="O23" s="185">
        <v>1</v>
      </c>
      <c r="P23" s="23">
        <f t="shared" si="2"/>
        <v>2.5</v>
      </c>
      <c r="Q23" s="126" t="s">
        <v>18</v>
      </c>
      <c r="R23" s="19">
        <f t="shared" si="3"/>
        <v>2.5</v>
      </c>
    </row>
    <row r="24" spans="1:18" ht="45" customHeight="1" x14ac:dyDescent="0.25">
      <c r="A24" s="58">
        <v>16</v>
      </c>
      <c r="B24" s="452" t="s">
        <v>983</v>
      </c>
      <c r="C24" s="325"/>
      <c r="D24" s="274" t="s">
        <v>104</v>
      </c>
      <c r="E24" s="454">
        <v>2022</v>
      </c>
      <c r="F24" s="45">
        <v>2.5</v>
      </c>
      <c r="G24" s="185"/>
      <c r="H24" s="185"/>
      <c r="I24" s="185"/>
      <c r="J24" s="318"/>
      <c r="K24" s="318"/>
      <c r="L24" s="19">
        <f t="shared" si="0"/>
        <v>2.5</v>
      </c>
      <c r="M24" s="20">
        <v>100</v>
      </c>
      <c r="N24" s="19">
        <f t="shared" si="1"/>
        <v>2.5</v>
      </c>
      <c r="O24" s="185">
        <v>1</v>
      </c>
      <c r="P24" s="23">
        <f t="shared" si="2"/>
        <v>2.5</v>
      </c>
      <c r="Q24" s="126" t="s">
        <v>104</v>
      </c>
      <c r="R24" s="19">
        <f t="shared" si="3"/>
        <v>2.5</v>
      </c>
    </row>
    <row r="25" spans="1:18" ht="51.75" x14ac:dyDescent="0.25">
      <c r="A25" s="58">
        <v>17</v>
      </c>
      <c r="B25" s="452" t="s">
        <v>982</v>
      </c>
      <c r="C25" s="325"/>
      <c r="D25" s="274" t="s">
        <v>104</v>
      </c>
      <c r="E25" s="454">
        <v>2022</v>
      </c>
      <c r="F25" s="45">
        <v>2.5</v>
      </c>
      <c r="G25" s="185"/>
      <c r="H25" s="185">
        <v>1</v>
      </c>
      <c r="I25" s="185"/>
      <c r="J25" s="318"/>
      <c r="K25" s="318"/>
      <c r="L25" s="19">
        <f t="shared" si="0"/>
        <v>3.5</v>
      </c>
      <c r="M25" s="20">
        <v>100</v>
      </c>
      <c r="N25" s="19">
        <f t="shared" si="1"/>
        <v>3.5</v>
      </c>
      <c r="O25" s="185">
        <v>1</v>
      </c>
      <c r="P25" s="23">
        <f t="shared" si="2"/>
        <v>3.5</v>
      </c>
      <c r="Q25" s="126" t="s">
        <v>104</v>
      </c>
      <c r="R25" s="19">
        <f t="shared" si="3"/>
        <v>3.5</v>
      </c>
    </row>
    <row r="26" spans="1:18" ht="51.75" x14ac:dyDescent="0.25">
      <c r="A26" s="58">
        <v>18</v>
      </c>
      <c r="B26" s="452" t="s">
        <v>981</v>
      </c>
      <c r="C26" s="325"/>
      <c r="D26" s="274" t="s">
        <v>121</v>
      </c>
      <c r="E26" s="454">
        <v>2022</v>
      </c>
      <c r="F26" s="45">
        <v>2.5</v>
      </c>
      <c r="G26" s="185"/>
      <c r="H26" s="185">
        <v>1</v>
      </c>
      <c r="I26" s="185"/>
      <c r="J26" s="318"/>
      <c r="K26" s="318"/>
      <c r="L26" s="19">
        <f t="shared" si="0"/>
        <v>3.5</v>
      </c>
      <c r="M26" s="20">
        <v>100</v>
      </c>
      <c r="N26" s="19">
        <f t="shared" si="1"/>
        <v>3.5</v>
      </c>
      <c r="O26" s="185">
        <v>1</v>
      </c>
      <c r="P26" s="23">
        <f t="shared" si="2"/>
        <v>3.5</v>
      </c>
      <c r="Q26" s="126" t="s">
        <v>121</v>
      </c>
      <c r="R26" s="19">
        <f t="shared" si="3"/>
        <v>3.5</v>
      </c>
    </row>
    <row r="27" spans="1:18" ht="30" customHeight="1" x14ac:dyDescent="0.25">
      <c r="A27" s="58">
        <v>19</v>
      </c>
      <c r="B27" s="452" t="s">
        <v>706</v>
      </c>
      <c r="C27" s="325"/>
      <c r="D27" s="274" t="s">
        <v>104</v>
      </c>
      <c r="E27" s="454">
        <v>2022</v>
      </c>
      <c r="F27" s="45">
        <v>2</v>
      </c>
      <c r="G27" s="185"/>
      <c r="H27" s="185"/>
      <c r="I27" s="185"/>
      <c r="J27" s="326"/>
      <c r="K27" s="326"/>
      <c r="L27" s="19">
        <f t="shared" ref="L27:L47" si="4">F27+G27+H27+I27+K27</f>
        <v>2</v>
      </c>
      <c r="M27" s="20">
        <v>100</v>
      </c>
      <c r="N27" s="19">
        <f t="shared" ref="N27:N47" si="5">M27*L27/100</f>
        <v>2</v>
      </c>
      <c r="O27" s="185">
        <v>1</v>
      </c>
      <c r="P27" s="23">
        <f t="shared" ref="P27:P47" si="6">N27/O27</f>
        <v>2</v>
      </c>
      <c r="Q27" s="126" t="s">
        <v>104</v>
      </c>
      <c r="R27" s="19">
        <f t="shared" ref="R27:R46" si="7">P27</f>
        <v>2</v>
      </c>
    </row>
    <row r="28" spans="1:18" ht="39" x14ac:dyDescent="0.25">
      <c r="A28" s="58">
        <v>20</v>
      </c>
      <c r="B28" s="452" t="s">
        <v>704</v>
      </c>
      <c r="C28" s="325"/>
      <c r="D28" s="274" t="s">
        <v>104</v>
      </c>
      <c r="E28" s="454">
        <v>2022</v>
      </c>
      <c r="F28" s="45">
        <v>2.5</v>
      </c>
      <c r="G28" s="185"/>
      <c r="H28" s="185"/>
      <c r="I28" s="185"/>
      <c r="J28" s="326"/>
      <c r="K28" s="326"/>
      <c r="L28" s="19">
        <f t="shared" si="4"/>
        <v>2.5</v>
      </c>
      <c r="M28" s="20">
        <v>100</v>
      </c>
      <c r="N28" s="19">
        <f t="shared" si="5"/>
        <v>2.5</v>
      </c>
      <c r="O28" s="185">
        <v>1</v>
      </c>
      <c r="P28" s="23">
        <f t="shared" si="6"/>
        <v>2.5</v>
      </c>
      <c r="Q28" s="126" t="s">
        <v>104</v>
      </c>
      <c r="R28" s="19">
        <f t="shared" si="7"/>
        <v>2.5</v>
      </c>
    </row>
    <row r="29" spans="1:18" ht="29.25" customHeight="1" x14ac:dyDescent="0.25">
      <c r="A29" s="58">
        <v>21</v>
      </c>
      <c r="B29" s="452" t="s">
        <v>705</v>
      </c>
      <c r="C29" s="325"/>
      <c r="D29" s="274" t="s">
        <v>104</v>
      </c>
      <c r="E29" s="454">
        <v>2022</v>
      </c>
      <c r="F29" s="45">
        <v>2</v>
      </c>
      <c r="G29" s="315"/>
      <c r="H29" s="315"/>
      <c r="I29" s="315"/>
      <c r="J29" s="318"/>
      <c r="K29" s="318"/>
      <c r="L29" s="19">
        <f t="shared" si="4"/>
        <v>2</v>
      </c>
      <c r="M29" s="41">
        <v>100</v>
      </c>
      <c r="N29" s="19">
        <f t="shared" si="5"/>
        <v>2</v>
      </c>
      <c r="O29" s="315">
        <v>1</v>
      </c>
      <c r="P29" s="23">
        <f t="shared" si="6"/>
        <v>2</v>
      </c>
      <c r="Q29" s="126" t="s">
        <v>104</v>
      </c>
      <c r="R29" s="19">
        <f t="shared" si="7"/>
        <v>2</v>
      </c>
    </row>
    <row r="30" spans="1:18" ht="26.25" x14ac:dyDescent="0.25">
      <c r="A30" s="58">
        <v>22</v>
      </c>
      <c r="B30" s="452" t="s">
        <v>703</v>
      </c>
      <c r="C30" s="325"/>
      <c r="D30" s="274" t="s">
        <v>104</v>
      </c>
      <c r="E30" s="454">
        <v>2022</v>
      </c>
      <c r="F30" s="45">
        <v>2</v>
      </c>
      <c r="G30" s="185"/>
      <c r="H30" s="185"/>
      <c r="I30" s="185"/>
      <c r="J30" s="326"/>
      <c r="K30" s="326"/>
      <c r="L30" s="19">
        <f t="shared" si="4"/>
        <v>2</v>
      </c>
      <c r="M30" s="20">
        <v>100</v>
      </c>
      <c r="N30" s="19">
        <f t="shared" si="5"/>
        <v>2</v>
      </c>
      <c r="O30" s="185">
        <v>1</v>
      </c>
      <c r="P30" s="23">
        <f t="shared" si="6"/>
        <v>2</v>
      </c>
      <c r="Q30" s="126" t="s">
        <v>104</v>
      </c>
      <c r="R30" s="19">
        <f t="shared" si="7"/>
        <v>2</v>
      </c>
    </row>
    <row r="31" spans="1:18" ht="39" x14ac:dyDescent="0.25">
      <c r="A31" s="379">
        <v>23</v>
      </c>
      <c r="B31" s="54" t="s">
        <v>702</v>
      </c>
      <c r="C31" s="453"/>
      <c r="D31" s="274" t="s">
        <v>104</v>
      </c>
      <c r="E31" s="454">
        <v>2022</v>
      </c>
      <c r="F31" s="45">
        <v>2.5</v>
      </c>
      <c r="G31" s="185"/>
      <c r="H31" s="185"/>
      <c r="I31" s="185"/>
      <c r="J31" s="326"/>
      <c r="K31" s="326"/>
      <c r="L31" s="19">
        <f t="shared" si="4"/>
        <v>2.5</v>
      </c>
      <c r="M31" s="20">
        <v>100</v>
      </c>
      <c r="N31" s="19">
        <f t="shared" si="5"/>
        <v>2.5</v>
      </c>
      <c r="O31" s="185">
        <v>1</v>
      </c>
      <c r="P31" s="23">
        <f t="shared" si="6"/>
        <v>2.5</v>
      </c>
      <c r="Q31" s="126" t="s">
        <v>104</v>
      </c>
      <c r="R31" s="19">
        <f t="shared" si="7"/>
        <v>2.5</v>
      </c>
    </row>
    <row r="32" spans="1:18" ht="77.25" x14ac:dyDescent="0.25">
      <c r="A32" s="361">
        <v>24</v>
      </c>
      <c r="B32" s="54" t="s">
        <v>821</v>
      </c>
      <c r="C32" s="455" t="s">
        <v>727</v>
      </c>
      <c r="D32" s="274" t="s">
        <v>44</v>
      </c>
      <c r="E32" s="454">
        <v>2022</v>
      </c>
      <c r="F32" s="45">
        <v>10</v>
      </c>
      <c r="G32" s="185">
        <v>5</v>
      </c>
      <c r="H32" s="185">
        <v>1</v>
      </c>
      <c r="I32" s="185">
        <v>1.5</v>
      </c>
      <c r="J32" s="326"/>
      <c r="K32" s="326"/>
      <c r="L32" s="19">
        <f t="shared" si="4"/>
        <v>17.5</v>
      </c>
      <c r="M32" s="20">
        <v>100</v>
      </c>
      <c r="N32" s="19">
        <f t="shared" si="5"/>
        <v>17.5</v>
      </c>
      <c r="O32" s="185">
        <v>1</v>
      </c>
      <c r="P32" s="23">
        <f t="shared" si="6"/>
        <v>17.5</v>
      </c>
      <c r="Q32" s="126" t="s">
        <v>44</v>
      </c>
      <c r="R32" s="19">
        <f t="shared" si="7"/>
        <v>17.5</v>
      </c>
    </row>
    <row r="33" spans="1:18" ht="41.25" customHeight="1" x14ac:dyDescent="0.25">
      <c r="A33" s="38">
        <v>25</v>
      </c>
      <c r="B33" s="54" t="s">
        <v>707</v>
      </c>
      <c r="C33" s="453"/>
      <c r="D33" s="274" t="s">
        <v>44</v>
      </c>
      <c r="E33" s="454">
        <v>2022</v>
      </c>
      <c r="F33" s="38">
        <v>2.5</v>
      </c>
      <c r="G33" s="185"/>
      <c r="H33" s="185">
        <v>1</v>
      </c>
      <c r="I33" s="185"/>
      <c r="J33" s="326"/>
      <c r="K33" s="326"/>
      <c r="L33" s="380">
        <f t="shared" si="4"/>
        <v>3.5</v>
      </c>
      <c r="M33" s="20">
        <v>100</v>
      </c>
      <c r="N33" s="380">
        <f t="shared" si="5"/>
        <v>3.5</v>
      </c>
      <c r="O33" s="185">
        <v>1</v>
      </c>
      <c r="P33" s="23">
        <f t="shared" si="6"/>
        <v>3.5</v>
      </c>
      <c r="Q33" s="126" t="s">
        <v>44</v>
      </c>
      <c r="R33" s="19">
        <f t="shared" si="7"/>
        <v>3.5</v>
      </c>
    </row>
    <row r="34" spans="1:18" ht="39" x14ac:dyDescent="0.25">
      <c r="A34" s="361">
        <v>26</v>
      </c>
      <c r="B34" s="54" t="s">
        <v>822</v>
      </c>
      <c r="C34" s="453"/>
      <c r="D34" s="274" t="s">
        <v>24</v>
      </c>
      <c r="E34" s="454">
        <v>2022</v>
      </c>
      <c r="F34" s="38">
        <v>10</v>
      </c>
      <c r="G34" s="185"/>
      <c r="H34" s="185">
        <v>1</v>
      </c>
      <c r="I34" s="185"/>
      <c r="J34" s="326"/>
      <c r="K34" s="326"/>
      <c r="L34" s="19">
        <f t="shared" si="4"/>
        <v>11</v>
      </c>
      <c r="M34" s="20">
        <v>100</v>
      </c>
      <c r="N34" s="19">
        <f t="shared" si="5"/>
        <v>11</v>
      </c>
      <c r="O34" s="185">
        <v>1</v>
      </c>
      <c r="P34" s="23">
        <f t="shared" si="6"/>
        <v>11</v>
      </c>
      <c r="Q34" s="126" t="s">
        <v>24</v>
      </c>
      <c r="R34" s="19">
        <f>P34</f>
        <v>11</v>
      </c>
    </row>
    <row r="35" spans="1:18" ht="64.5" x14ac:dyDescent="0.25">
      <c r="A35" s="38">
        <v>27</v>
      </c>
      <c r="B35" s="54" t="s">
        <v>728</v>
      </c>
      <c r="C35" s="453"/>
      <c r="D35" s="274" t="s">
        <v>99</v>
      </c>
      <c r="E35" s="454">
        <v>2022</v>
      </c>
      <c r="F35" s="38">
        <v>2.5</v>
      </c>
      <c r="G35" s="185"/>
      <c r="H35" s="185">
        <v>1</v>
      </c>
      <c r="I35" s="185">
        <v>1.5</v>
      </c>
      <c r="J35" s="326"/>
      <c r="K35" s="326"/>
      <c r="L35" s="19">
        <f t="shared" si="4"/>
        <v>5</v>
      </c>
      <c r="M35" s="20">
        <v>100</v>
      </c>
      <c r="N35" s="19">
        <f t="shared" si="5"/>
        <v>5</v>
      </c>
      <c r="O35" s="185">
        <v>1</v>
      </c>
      <c r="P35" s="23">
        <f t="shared" si="6"/>
        <v>5</v>
      </c>
      <c r="Q35" s="126" t="s">
        <v>99</v>
      </c>
      <c r="R35" s="19">
        <f t="shared" si="7"/>
        <v>5</v>
      </c>
    </row>
    <row r="36" spans="1:18" ht="51.75" x14ac:dyDescent="0.25">
      <c r="A36" s="38">
        <v>28</v>
      </c>
      <c r="B36" s="54" t="s">
        <v>701</v>
      </c>
      <c r="C36" s="453"/>
      <c r="D36" s="274" t="s">
        <v>99</v>
      </c>
      <c r="E36" s="454">
        <v>2022</v>
      </c>
      <c r="F36" s="38">
        <v>2.5</v>
      </c>
      <c r="G36" s="185"/>
      <c r="H36" s="185">
        <v>1</v>
      </c>
      <c r="I36" s="185"/>
      <c r="J36" s="326"/>
      <c r="K36" s="326"/>
      <c r="L36" s="19">
        <f t="shared" si="4"/>
        <v>3.5</v>
      </c>
      <c r="M36" s="20">
        <v>100</v>
      </c>
      <c r="N36" s="19">
        <f t="shared" si="5"/>
        <v>3.5</v>
      </c>
      <c r="O36" s="185">
        <v>1</v>
      </c>
      <c r="P36" s="23">
        <f t="shared" si="6"/>
        <v>3.5</v>
      </c>
      <c r="Q36" s="126" t="s">
        <v>99</v>
      </c>
      <c r="R36" s="19">
        <f t="shared" si="7"/>
        <v>3.5</v>
      </c>
    </row>
    <row r="37" spans="1:18" ht="44.25" customHeight="1" x14ac:dyDescent="0.25">
      <c r="A37" s="411">
        <v>29</v>
      </c>
      <c r="B37" s="54" t="s">
        <v>823</v>
      </c>
      <c r="C37" s="449"/>
      <c r="D37" s="275" t="s">
        <v>36</v>
      </c>
      <c r="E37" s="454">
        <v>2022</v>
      </c>
      <c r="F37" s="45">
        <v>10</v>
      </c>
      <c r="G37" s="315"/>
      <c r="H37" s="315">
        <v>1</v>
      </c>
      <c r="I37" s="315"/>
      <c r="J37" s="318"/>
      <c r="K37" s="318"/>
      <c r="L37" s="19">
        <f t="shared" si="4"/>
        <v>11</v>
      </c>
      <c r="M37" s="41">
        <v>100</v>
      </c>
      <c r="N37" s="19">
        <f t="shared" si="5"/>
        <v>11</v>
      </c>
      <c r="O37" s="315">
        <v>1</v>
      </c>
      <c r="P37" s="23">
        <f t="shared" si="6"/>
        <v>11</v>
      </c>
      <c r="Q37" s="33" t="s">
        <v>36</v>
      </c>
      <c r="R37" s="19">
        <f t="shared" si="7"/>
        <v>11</v>
      </c>
    </row>
    <row r="38" spans="1:18" ht="51.75" x14ac:dyDescent="0.25">
      <c r="A38" s="38">
        <v>30</v>
      </c>
      <c r="B38" s="54" t="s">
        <v>700</v>
      </c>
      <c r="C38" s="325"/>
      <c r="D38" s="275" t="s">
        <v>51</v>
      </c>
      <c r="E38" s="454">
        <v>2022</v>
      </c>
      <c r="F38" s="45">
        <v>2.5</v>
      </c>
      <c r="G38" s="315"/>
      <c r="H38" s="315">
        <v>1</v>
      </c>
      <c r="I38" s="315"/>
      <c r="J38" s="318"/>
      <c r="K38" s="318"/>
      <c r="L38" s="19">
        <f t="shared" si="4"/>
        <v>3.5</v>
      </c>
      <c r="M38" s="41">
        <v>100</v>
      </c>
      <c r="N38" s="19">
        <f t="shared" si="5"/>
        <v>3.5</v>
      </c>
      <c r="O38" s="315">
        <v>1</v>
      </c>
      <c r="P38" s="23">
        <f t="shared" si="6"/>
        <v>3.5</v>
      </c>
      <c r="Q38" s="33" t="s">
        <v>51</v>
      </c>
      <c r="R38" s="19">
        <f t="shared" si="7"/>
        <v>3.5</v>
      </c>
    </row>
    <row r="39" spans="1:18" ht="39" x14ac:dyDescent="0.25">
      <c r="A39" s="45">
        <v>31</v>
      </c>
      <c r="B39" s="54" t="s">
        <v>699</v>
      </c>
      <c r="C39" s="325"/>
      <c r="D39" s="274" t="s">
        <v>104</v>
      </c>
      <c r="E39" s="37">
        <v>2022</v>
      </c>
      <c r="F39" s="45">
        <v>2.5</v>
      </c>
      <c r="G39" s="315"/>
      <c r="H39" s="315"/>
      <c r="I39" s="315"/>
      <c r="J39" s="318"/>
      <c r="K39" s="318"/>
      <c r="L39" s="19">
        <f t="shared" si="4"/>
        <v>2.5</v>
      </c>
      <c r="M39" s="41">
        <v>100</v>
      </c>
      <c r="N39" s="19">
        <f t="shared" si="5"/>
        <v>2.5</v>
      </c>
      <c r="O39" s="315">
        <v>1</v>
      </c>
      <c r="P39" s="23">
        <f t="shared" si="6"/>
        <v>2.5</v>
      </c>
      <c r="Q39" s="33" t="s">
        <v>104</v>
      </c>
      <c r="R39" s="19">
        <f t="shared" si="7"/>
        <v>2.5</v>
      </c>
    </row>
    <row r="40" spans="1:18" ht="39" x14ac:dyDescent="0.25">
      <c r="A40" s="45">
        <v>32</v>
      </c>
      <c r="B40" s="54" t="s">
        <v>698</v>
      </c>
      <c r="C40" s="325"/>
      <c r="D40" s="274" t="s">
        <v>104</v>
      </c>
      <c r="E40" s="51">
        <v>2022</v>
      </c>
      <c r="F40" s="41">
        <v>2.5</v>
      </c>
      <c r="G40" s="315"/>
      <c r="H40" s="315"/>
      <c r="I40" s="315"/>
      <c r="J40" s="318"/>
      <c r="K40" s="318"/>
      <c r="L40" s="19">
        <f t="shared" si="4"/>
        <v>2.5</v>
      </c>
      <c r="M40" s="41">
        <v>100</v>
      </c>
      <c r="N40" s="19">
        <f t="shared" si="5"/>
        <v>2.5</v>
      </c>
      <c r="O40" s="315">
        <v>1</v>
      </c>
      <c r="P40" s="23">
        <f t="shared" si="6"/>
        <v>2.5</v>
      </c>
      <c r="Q40" s="33" t="s">
        <v>104</v>
      </c>
      <c r="R40" s="19">
        <f t="shared" si="7"/>
        <v>2.5</v>
      </c>
    </row>
    <row r="41" spans="1:18" ht="51.75" x14ac:dyDescent="0.25">
      <c r="A41" s="411">
        <v>33</v>
      </c>
      <c r="B41" s="54" t="s">
        <v>824</v>
      </c>
      <c r="C41" s="325"/>
      <c r="D41" s="275" t="s">
        <v>35</v>
      </c>
      <c r="E41" s="51">
        <v>2022</v>
      </c>
      <c r="F41" s="41">
        <v>10</v>
      </c>
      <c r="G41" s="315"/>
      <c r="H41" s="315">
        <v>1</v>
      </c>
      <c r="I41" s="315"/>
      <c r="J41" s="318"/>
      <c r="K41" s="318"/>
      <c r="L41" s="19">
        <f t="shared" si="4"/>
        <v>11</v>
      </c>
      <c r="M41" s="41">
        <v>100</v>
      </c>
      <c r="N41" s="19">
        <f t="shared" si="5"/>
        <v>11</v>
      </c>
      <c r="O41" s="315">
        <v>1</v>
      </c>
      <c r="P41" s="23">
        <f t="shared" si="6"/>
        <v>11</v>
      </c>
      <c r="Q41" s="33" t="s">
        <v>35</v>
      </c>
      <c r="R41" s="19">
        <f t="shared" si="7"/>
        <v>11</v>
      </c>
    </row>
    <row r="42" spans="1:18" ht="65.25" customHeight="1" x14ac:dyDescent="0.25">
      <c r="A42" s="38">
        <v>34</v>
      </c>
      <c r="B42" s="54" t="s">
        <v>729</v>
      </c>
      <c r="C42" s="325"/>
      <c r="D42" s="275" t="s">
        <v>35</v>
      </c>
      <c r="E42" s="51">
        <v>2022</v>
      </c>
      <c r="F42" s="41">
        <v>2.5</v>
      </c>
      <c r="G42" s="315"/>
      <c r="H42" s="315">
        <v>1</v>
      </c>
      <c r="I42" s="315">
        <v>1.5</v>
      </c>
      <c r="J42" s="318"/>
      <c r="K42" s="318"/>
      <c r="L42" s="19">
        <f t="shared" si="4"/>
        <v>5</v>
      </c>
      <c r="M42" s="41">
        <v>100</v>
      </c>
      <c r="N42" s="19">
        <f t="shared" si="5"/>
        <v>5</v>
      </c>
      <c r="O42" s="315">
        <v>1</v>
      </c>
      <c r="P42" s="23">
        <f t="shared" si="6"/>
        <v>5</v>
      </c>
      <c r="Q42" s="33" t="s">
        <v>35</v>
      </c>
      <c r="R42" s="19">
        <f t="shared" si="7"/>
        <v>5</v>
      </c>
    </row>
    <row r="43" spans="1:18" ht="39" x14ac:dyDescent="0.25">
      <c r="A43" s="45">
        <v>35</v>
      </c>
      <c r="B43" s="54" t="s">
        <v>697</v>
      </c>
      <c r="C43" s="325"/>
      <c r="D43" s="275" t="s">
        <v>104</v>
      </c>
      <c r="E43" s="51">
        <v>2022</v>
      </c>
      <c r="F43" s="41">
        <v>2</v>
      </c>
      <c r="G43" s="315"/>
      <c r="H43" s="315"/>
      <c r="I43" s="315"/>
      <c r="J43" s="318"/>
      <c r="K43" s="318"/>
      <c r="L43" s="19">
        <f t="shared" si="4"/>
        <v>2</v>
      </c>
      <c r="M43" s="41">
        <v>100</v>
      </c>
      <c r="N43" s="19">
        <f t="shared" si="5"/>
        <v>2</v>
      </c>
      <c r="O43" s="315">
        <v>1</v>
      </c>
      <c r="P43" s="23">
        <f t="shared" si="6"/>
        <v>2</v>
      </c>
      <c r="Q43" s="33" t="s">
        <v>104</v>
      </c>
      <c r="R43" s="19">
        <f t="shared" si="7"/>
        <v>2</v>
      </c>
    </row>
    <row r="44" spans="1:18" ht="39" x14ac:dyDescent="0.25">
      <c r="A44" s="38">
        <v>36</v>
      </c>
      <c r="B44" s="54" t="s">
        <v>696</v>
      </c>
      <c r="C44" s="325"/>
      <c r="D44" s="275" t="s">
        <v>104</v>
      </c>
      <c r="E44" s="51">
        <v>2022</v>
      </c>
      <c r="F44" s="41">
        <v>2</v>
      </c>
      <c r="G44" s="315"/>
      <c r="H44" s="315"/>
      <c r="I44" s="315"/>
      <c r="J44" s="318"/>
      <c r="K44" s="318"/>
      <c r="L44" s="19">
        <f t="shared" si="4"/>
        <v>2</v>
      </c>
      <c r="M44" s="41">
        <v>100</v>
      </c>
      <c r="N44" s="19">
        <f t="shared" si="5"/>
        <v>2</v>
      </c>
      <c r="O44" s="315">
        <v>1</v>
      </c>
      <c r="P44" s="23">
        <f t="shared" si="6"/>
        <v>2</v>
      </c>
      <c r="Q44" s="33" t="s">
        <v>104</v>
      </c>
      <c r="R44" s="19">
        <f t="shared" si="7"/>
        <v>2</v>
      </c>
    </row>
    <row r="45" spans="1:18" ht="39" x14ac:dyDescent="0.25">
      <c r="A45" s="45">
        <v>37</v>
      </c>
      <c r="B45" s="54" t="s">
        <v>695</v>
      </c>
      <c r="C45" s="325"/>
      <c r="D45" s="275" t="s">
        <v>104</v>
      </c>
      <c r="E45" s="51">
        <v>2022</v>
      </c>
      <c r="F45" s="41">
        <v>2</v>
      </c>
      <c r="G45" s="315"/>
      <c r="H45" s="315"/>
      <c r="I45" s="315"/>
      <c r="J45" s="318"/>
      <c r="K45" s="318"/>
      <c r="L45" s="19">
        <f t="shared" si="4"/>
        <v>2</v>
      </c>
      <c r="M45" s="41">
        <v>100</v>
      </c>
      <c r="N45" s="19">
        <f t="shared" si="5"/>
        <v>2</v>
      </c>
      <c r="O45" s="315">
        <v>1</v>
      </c>
      <c r="P45" s="23">
        <f t="shared" si="6"/>
        <v>2</v>
      </c>
      <c r="Q45" s="33" t="s">
        <v>104</v>
      </c>
      <c r="R45" s="19">
        <f t="shared" si="7"/>
        <v>2</v>
      </c>
    </row>
    <row r="46" spans="1:18" ht="39" x14ac:dyDescent="0.25">
      <c r="A46" s="38">
        <v>38</v>
      </c>
      <c r="B46" s="54" t="s">
        <v>694</v>
      </c>
      <c r="C46" s="325"/>
      <c r="D46" s="275" t="s">
        <v>104</v>
      </c>
      <c r="E46" s="51">
        <v>2022</v>
      </c>
      <c r="F46" s="41">
        <v>2.5</v>
      </c>
      <c r="G46" s="315"/>
      <c r="H46" s="315"/>
      <c r="I46" s="315"/>
      <c r="J46" s="318"/>
      <c r="K46" s="318"/>
      <c r="L46" s="19">
        <f t="shared" si="4"/>
        <v>2.5</v>
      </c>
      <c r="M46" s="41">
        <v>100</v>
      </c>
      <c r="N46" s="19">
        <f t="shared" si="5"/>
        <v>2.5</v>
      </c>
      <c r="O46" s="315">
        <v>1</v>
      </c>
      <c r="P46" s="23">
        <f t="shared" si="6"/>
        <v>2.5</v>
      </c>
      <c r="Q46" s="33" t="s">
        <v>104</v>
      </c>
      <c r="R46" s="19">
        <f t="shared" si="7"/>
        <v>2.5</v>
      </c>
    </row>
    <row r="47" spans="1:18" ht="51.75" x14ac:dyDescent="0.25">
      <c r="A47" s="45">
        <v>39</v>
      </c>
      <c r="B47" s="54" t="s">
        <v>708</v>
      </c>
      <c r="C47" s="325"/>
      <c r="D47" s="275" t="s">
        <v>719</v>
      </c>
      <c r="E47" s="51">
        <v>2022</v>
      </c>
      <c r="F47" s="41">
        <v>2.5</v>
      </c>
      <c r="G47" s="315"/>
      <c r="H47" s="315"/>
      <c r="I47" s="315"/>
      <c r="J47" s="318"/>
      <c r="K47" s="318"/>
      <c r="L47" s="19">
        <f t="shared" si="4"/>
        <v>2.5</v>
      </c>
      <c r="M47" s="41">
        <v>100</v>
      </c>
      <c r="N47" s="19">
        <f t="shared" si="5"/>
        <v>2.5</v>
      </c>
      <c r="O47" s="315">
        <v>3</v>
      </c>
      <c r="P47" s="583">
        <f t="shared" si="6"/>
        <v>0.83333333333333337</v>
      </c>
      <c r="Q47" s="33" t="s">
        <v>44</v>
      </c>
      <c r="R47" s="381">
        <f>2*P47</f>
        <v>1.6666666666666667</v>
      </c>
    </row>
    <row r="48" spans="1:18" ht="51.75" x14ac:dyDescent="0.25">
      <c r="A48" s="45" t="s">
        <v>1189</v>
      </c>
      <c r="B48" s="282" t="s">
        <v>708</v>
      </c>
      <c r="C48" s="355"/>
      <c r="D48" s="27" t="s">
        <v>37</v>
      </c>
      <c r="E48" s="285"/>
      <c r="F48" s="32"/>
      <c r="G48" s="28"/>
      <c r="H48" s="28"/>
      <c r="I48" s="28"/>
      <c r="J48" s="357"/>
      <c r="K48" s="357"/>
      <c r="L48" s="32"/>
      <c r="M48" s="32"/>
      <c r="N48" s="28"/>
      <c r="O48" s="28"/>
      <c r="P48" s="29"/>
      <c r="Q48" s="33" t="s">
        <v>37</v>
      </c>
      <c r="R48" s="36">
        <f>1*P47</f>
        <v>0.83333333333333337</v>
      </c>
    </row>
    <row r="49" spans="1:18" ht="41.25" customHeight="1" x14ac:dyDescent="0.25">
      <c r="A49" s="38">
        <v>40</v>
      </c>
      <c r="B49" s="54" t="s">
        <v>692</v>
      </c>
      <c r="C49" s="325"/>
      <c r="D49" s="275" t="s">
        <v>99</v>
      </c>
      <c r="E49" s="51">
        <v>2022</v>
      </c>
      <c r="F49" s="41">
        <v>2.5</v>
      </c>
      <c r="G49" s="315"/>
      <c r="H49" s="315">
        <v>1</v>
      </c>
      <c r="I49" s="315"/>
      <c r="J49" s="318"/>
      <c r="K49" s="318"/>
      <c r="L49" s="19">
        <f t="shared" ref="L49:L65" si="8">F49+G49+H49+I49+K49</f>
        <v>3.5</v>
      </c>
      <c r="M49" s="41">
        <v>100</v>
      </c>
      <c r="N49" s="19">
        <f t="shared" ref="N49:N65" si="9">M49*L49/100</f>
        <v>3.5</v>
      </c>
      <c r="O49" s="315">
        <v>1</v>
      </c>
      <c r="P49" s="23">
        <f t="shared" ref="P49:P65" si="10">N49/O49</f>
        <v>3.5</v>
      </c>
      <c r="Q49" s="33" t="s">
        <v>99</v>
      </c>
      <c r="R49" s="19">
        <f t="shared" ref="R49:R65" si="11">P49</f>
        <v>3.5</v>
      </c>
    </row>
    <row r="50" spans="1:18" ht="39" x14ac:dyDescent="0.25">
      <c r="A50" s="45">
        <v>41</v>
      </c>
      <c r="B50" s="54" t="s">
        <v>691</v>
      </c>
      <c r="C50" s="325"/>
      <c r="D50" s="275" t="s">
        <v>104</v>
      </c>
      <c r="E50" s="51">
        <v>2022</v>
      </c>
      <c r="F50" s="41">
        <v>2</v>
      </c>
      <c r="G50" s="315"/>
      <c r="H50" s="315"/>
      <c r="I50" s="315"/>
      <c r="J50" s="318"/>
      <c r="K50" s="318"/>
      <c r="L50" s="19">
        <f t="shared" si="8"/>
        <v>2</v>
      </c>
      <c r="M50" s="41">
        <v>100</v>
      </c>
      <c r="N50" s="19">
        <f t="shared" si="9"/>
        <v>2</v>
      </c>
      <c r="O50" s="315">
        <v>1</v>
      </c>
      <c r="P50" s="23">
        <f t="shared" si="10"/>
        <v>2</v>
      </c>
      <c r="Q50" s="33" t="s">
        <v>104</v>
      </c>
      <c r="R50" s="19">
        <f t="shared" si="11"/>
        <v>2</v>
      </c>
    </row>
    <row r="51" spans="1:18" ht="26.25" customHeight="1" x14ac:dyDescent="0.25">
      <c r="A51" s="38">
        <v>42</v>
      </c>
      <c r="B51" s="54" t="s">
        <v>689</v>
      </c>
      <c r="C51" s="325"/>
      <c r="D51" s="275" t="s">
        <v>104</v>
      </c>
      <c r="E51" s="51">
        <v>2022</v>
      </c>
      <c r="F51" s="41">
        <v>2.5</v>
      </c>
      <c r="G51" s="315"/>
      <c r="H51" s="315"/>
      <c r="I51" s="315"/>
      <c r="J51" s="318"/>
      <c r="K51" s="318"/>
      <c r="L51" s="19">
        <f t="shared" si="8"/>
        <v>2.5</v>
      </c>
      <c r="M51" s="41">
        <v>100</v>
      </c>
      <c r="N51" s="19">
        <f t="shared" si="9"/>
        <v>2.5</v>
      </c>
      <c r="O51" s="315">
        <v>1</v>
      </c>
      <c r="P51" s="23">
        <f t="shared" si="10"/>
        <v>2.5</v>
      </c>
      <c r="Q51" s="33" t="s">
        <v>104</v>
      </c>
      <c r="R51" s="19">
        <f t="shared" si="11"/>
        <v>2.5</v>
      </c>
    </row>
    <row r="52" spans="1:18" ht="51.75" x14ac:dyDescent="0.25">
      <c r="A52" s="45">
        <v>43</v>
      </c>
      <c r="B52" s="54" t="s">
        <v>690</v>
      </c>
      <c r="C52" s="325"/>
      <c r="D52" s="275" t="s">
        <v>104</v>
      </c>
      <c r="E52" s="51">
        <v>2022</v>
      </c>
      <c r="F52" s="41">
        <v>2.5</v>
      </c>
      <c r="G52" s="315"/>
      <c r="H52" s="315"/>
      <c r="I52" s="315"/>
      <c r="J52" s="318"/>
      <c r="K52" s="318"/>
      <c r="L52" s="19">
        <f t="shared" si="8"/>
        <v>2.5</v>
      </c>
      <c r="M52" s="41">
        <v>100</v>
      </c>
      <c r="N52" s="19">
        <f t="shared" si="9"/>
        <v>2.5</v>
      </c>
      <c r="O52" s="315">
        <v>1</v>
      </c>
      <c r="P52" s="23">
        <f t="shared" si="10"/>
        <v>2.5</v>
      </c>
      <c r="Q52" s="33" t="s">
        <v>104</v>
      </c>
      <c r="R52" s="19">
        <f t="shared" si="11"/>
        <v>2.5</v>
      </c>
    </row>
    <row r="53" spans="1:18" ht="51.75" x14ac:dyDescent="0.25">
      <c r="A53" s="38">
        <v>44</v>
      </c>
      <c r="B53" s="54" t="s">
        <v>688</v>
      </c>
      <c r="C53" s="325"/>
      <c r="D53" s="275" t="s">
        <v>44</v>
      </c>
      <c r="E53" s="51">
        <v>2022</v>
      </c>
      <c r="F53" s="41">
        <v>2.5</v>
      </c>
      <c r="G53" s="315"/>
      <c r="H53" s="315"/>
      <c r="I53" s="315"/>
      <c r="J53" s="318"/>
      <c r="K53" s="318"/>
      <c r="L53" s="19">
        <f t="shared" si="8"/>
        <v>2.5</v>
      </c>
      <c r="M53" s="41">
        <v>100</v>
      </c>
      <c r="N53" s="19">
        <f t="shared" si="9"/>
        <v>2.5</v>
      </c>
      <c r="O53" s="315">
        <v>1</v>
      </c>
      <c r="P53" s="23">
        <f t="shared" si="10"/>
        <v>2.5</v>
      </c>
      <c r="Q53" s="33" t="s">
        <v>44</v>
      </c>
      <c r="R53" s="19">
        <f t="shared" si="11"/>
        <v>2.5</v>
      </c>
    </row>
    <row r="54" spans="1:18" ht="39" x14ac:dyDescent="0.25">
      <c r="A54" s="45">
        <v>45</v>
      </c>
      <c r="B54" s="54" t="s">
        <v>687</v>
      </c>
      <c r="C54" s="325"/>
      <c r="D54" s="275" t="s">
        <v>104</v>
      </c>
      <c r="E54" s="51">
        <v>2022</v>
      </c>
      <c r="F54" s="41">
        <v>2.5</v>
      </c>
      <c r="G54" s="315"/>
      <c r="H54" s="315"/>
      <c r="I54" s="315"/>
      <c r="J54" s="318"/>
      <c r="K54" s="318"/>
      <c r="L54" s="19">
        <f t="shared" si="8"/>
        <v>2.5</v>
      </c>
      <c r="M54" s="41">
        <v>100</v>
      </c>
      <c r="N54" s="19">
        <f t="shared" si="9"/>
        <v>2.5</v>
      </c>
      <c r="O54" s="315">
        <v>1</v>
      </c>
      <c r="P54" s="23">
        <f t="shared" si="10"/>
        <v>2.5</v>
      </c>
      <c r="Q54" s="33" t="s">
        <v>104</v>
      </c>
      <c r="R54" s="19">
        <f t="shared" si="11"/>
        <v>2.5</v>
      </c>
    </row>
    <row r="55" spans="1:18" ht="52.5" customHeight="1" x14ac:dyDescent="0.25">
      <c r="A55" s="38">
        <v>46</v>
      </c>
      <c r="B55" s="54" t="s">
        <v>686</v>
      </c>
      <c r="C55" s="325"/>
      <c r="D55" s="275" t="s">
        <v>104</v>
      </c>
      <c r="E55" s="51">
        <v>2022</v>
      </c>
      <c r="F55" s="41">
        <v>2.5</v>
      </c>
      <c r="G55" s="315"/>
      <c r="H55" s="315"/>
      <c r="I55" s="315"/>
      <c r="J55" s="318"/>
      <c r="K55" s="318"/>
      <c r="L55" s="19">
        <f t="shared" si="8"/>
        <v>2.5</v>
      </c>
      <c r="M55" s="41">
        <v>100</v>
      </c>
      <c r="N55" s="19">
        <f t="shared" si="9"/>
        <v>2.5</v>
      </c>
      <c r="O55" s="315">
        <v>1</v>
      </c>
      <c r="P55" s="23">
        <f t="shared" si="10"/>
        <v>2.5</v>
      </c>
      <c r="Q55" s="33" t="s">
        <v>104</v>
      </c>
      <c r="R55" s="19">
        <f t="shared" si="11"/>
        <v>2.5</v>
      </c>
    </row>
    <row r="56" spans="1:18" ht="39" x14ac:dyDescent="0.25">
      <c r="A56" s="45">
        <v>47</v>
      </c>
      <c r="B56" s="54" t="s">
        <v>685</v>
      </c>
      <c r="C56" s="325"/>
      <c r="D56" s="275" t="s">
        <v>212</v>
      </c>
      <c r="E56" s="51">
        <v>2022</v>
      </c>
      <c r="F56" s="41">
        <v>2.5</v>
      </c>
      <c r="G56" s="315"/>
      <c r="H56" s="315">
        <v>1</v>
      </c>
      <c r="I56" s="315"/>
      <c r="J56" s="318"/>
      <c r="K56" s="318"/>
      <c r="L56" s="19">
        <f t="shared" si="8"/>
        <v>3.5</v>
      </c>
      <c r="M56" s="41">
        <v>100</v>
      </c>
      <c r="N56" s="19">
        <f t="shared" si="9"/>
        <v>3.5</v>
      </c>
      <c r="O56" s="315">
        <v>1</v>
      </c>
      <c r="P56" s="23">
        <f t="shared" si="10"/>
        <v>3.5</v>
      </c>
      <c r="Q56" s="33" t="s">
        <v>212</v>
      </c>
      <c r="R56" s="19">
        <f t="shared" si="11"/>
        <v>3.5</v>
      </c>
    </row>
    <row r="57" spans="1:18" ht="54" customHeight="1" x14ac:dyDescent="0.25">
      <c r="A57" s="38">
        <v>48</v>
      </c>
      <c r="B57" s="54" t="s">
        <v>684</v>
      </c>
      <c r="C57" s="325"/>
      <c r="D57" s="275" t="s">
        <v>99</v>
      </c>
      <c r="E57" s="51">
        <v>2022</v>
      </c>
      <c r="F57" s="41">
        <v>2.5</v>
      </c>
      <c r="G57" s="315"/>
      <c r="H57" s="315">
        <v>1</v>
      </c>
      <c r="I57" s="315"/>
      <c r="J57" s="318"/>
      <c r="K57" s="318"/>
      <c r="L57" s="19">
        <f t="shared" si="8"/>
        <v>3.5</v>
      </c>
      <c r="M57" s="41">
        <v>100</v>
      </c>
      <c r="N57" s="19">
        <f t="shared" si="9"/>
        <v>3.5</v>
      </c>
      <c r="O57" s="315">
        <v>1</v>
      </c>
      <c r="P57" s="23">
        <f t="shared" si="10"/>
        <v>3.5</v>
      </c>
      <c r="Q57" s="33" t="s">
        <v>99</v>
      </c>
      <c r="R57" s="19">
        <f t="shared" si="11"/>
        <v>3.5</v>
      </c>
    </row>
    <row r="58" spans="1:18" ht="39" x14ac:dyDescent="0.25">
      <c r="A58" s="361">
        <v>49</v>
      </c>
      <c r="B58" s="54" t="s">
        <v>825</v>
      </c>
      <c r="C58" s="441"/>
      <c r="D58" s="276" t="s">
        <v>166</v>
      </c>
      <c r="E58" s="323">
        <v>2022</v>
      </c>
      <c r="F58" s="58">
        <v>10</v>
      </c>
      <c r="G58" s="324"/>
      <c r="H58" s="324">
        <v>1</v>
      </c>
      <c r="I58" s="324"/>
      <c r="J58" s="322"/>
      <c r="K58" s="322"/>
      <c r="L58" s="19">
        <f t="shared" si="8"/>
        <v>11</v>
      </c>
      <c r="M58" s="58">
        <v>100</v>
      </c>
      <c r="N58" s="19">
        <f t="shared" si="9"/>
        <v>11</v>
      </c>
      <c r="O58" s="324">
        <v>1</v>
      </c>
      <c r="P58" s="23">
        <f t="shared" si="10"/>
        <v>11</v>
      </c>
      <c r="Q58" s="260" t="s">
        <v>166</v>
      </c>
      <c r="R58" s="19">
        <f t="shared" si="11"/>
        <v>11</v>
      </c>
    </row>
    <row r="59" spans="1:18" ht="39" x14ac:dyDescent="0.25">
      <c r="A59" s="45">
        <v>50</v>
      </c>
      <c r="B59" s="54" t="s">
        <v>683</v>
      </c>
      <c r="C59" s="325"/>
      <c r="D59" s="275" t="s">
        <v>104</v>
      </c>
      <c r="E59" s="51">
        <v>2022</v>
      </c>
      <c r="F59" s="41">
        <v>2.5</v>
      </c>
      <c r="G59" s="315"/>
      <c r="H59" s="315"/>
      <c r="I59" s="315"/>
      <c r="J59" s="318"/>
      <c r="K59" s="318"/>
      <c r="L59" s="19">
        <f t="shared" si="8"/>
        <v>2.5</v>
      </c>
      <c r="M59" s="41">
        <v>100</v>
      </c>
      <c r="N59" s="19">
        <f t="shared" si="9"/>
        <v>2.5</v>
      </c>
      <c r="O59" s="315">
        <v>1</v>
      </c>
      <c r="P59" s="23">
        <f t="shared" si="10"/>
        <v>2.5</v>
      </c>
      <c r="Q59" s="33" t="s">
        <v>104</v>
      </c>
      <c r="R59" s="19">
        <f t="shared" si="11"/>
        <v>2.5</v>
      </c>
    </row>
    <row r="60" spans="1:18" ht="31.5" customHeight="1" x14ac:dyDescent="0.25">
      <c r="A60" s="45">
        <v>51</v>
      </c>
      <c r="B60" s="54" t="s">
        <v>682</v>
      </c>
      <c r="C60" s="325"/>
      <c r="D60" s="275" t="s">
        <v>104</v>
      </c>
      <c r="E60" s="51">
        <v>2022</v>
      </c>
      <c r="F60" s="41">
        <v>2</v>
      </c>
      <c r="G60" s="315"/>
      <c r="H60" s="315"/>
      <c r="I60" s="315"/>
      <c r="J60" s="318"/>
      <c r="K60" s="318"/>
      <c r="L60" s="19">
        <f t="shared" si="8"/>
        <v>2</v>
      </c>
      <c r="M60" s="41">
        <v>100</v>
      </c>
      <c r="N60" s="19">
        <f t="shared" si="9"/>
        <v>2</v>
      </c>
      <c r="O60" s="315">
        <v>1</v>
      </c>
      <c r="P60" s="23">
        <f t="shared" si="10"/>
        <v>2</v>
      </c>
      <c r="Q60" s="33" t="s">
        <v>104</v>
      </c>
      <c r="R60" s="19">
        <f t="shared" si="11"/>
        <v>2</v>
      </c>
    </row>
    <row r="61" spans="1:18" ht="39" x14ac:dyDescent="0.25">
      <c r="A61" s="38">
        <v>52</v>
      </c>
      <c r="B61" s="450" t="s">
        <v>988</v>
      </c>
      <c r="C61" s="325"/>
      <c r="D61" s="275" t="s">
        <v>13</v>
      </c>
      <c r="E61" s="37">
        <v>2021</v>
      </c>
      <c r="F61" s="45">
        <v>2.5</v>
      </c>
      <c r="G61" s="41"/>
      <c r="H61" s="315"/>
      <c r="I61" s="315"/>
      <c r="J61" s="318"/>
      <c r="K61" s="354"/>
      <c r="L61" s="19">
        <f t="shared" si="8"/>
        <v>2.5</v>
      </c>
      <c r="M61" s="101">
        <v>100</v>
      </c>
      <c r="N61" s="19">
        <f t="shared" si="9"/>
        <v>2.5</v>
      </c>
      <c r="O61" s="315">
        <v>1</v>
      </c>
      <c r="P61" s="23">
        <f t="shared" si="10"/>
        <v>2.5</v>
      </c>
      <c r="Q61" s="33" t="s">
        <v>13</v>
      </c>
      <c r="R61" s="19">
        <f t="shared" si="11"/>
        <v>2.5</v>
      </c>
    </row>
    <row r="62" spans="1:18" ht="39" x14ac:dyDescent="0.25">
      <c r="A62" s="45">
        <v>53</v>
      </c>
      <c r="B62" s="450" t="s">
        <v>987</v>
      </c>
      <c r="C62" s="325"/>
      <c r="D62" s="275" t="s">
        <v>104</v>
      </c>
      <c r="E62" s="37">
        <v>2021</v>
      </c>
      <c r="F62" s="45">
        <v>2.5</v>
      </c>
      <c r="G62" s="41"/>
      <c r="H62" s="315"/>
      <c r="I62" s="315"/>
      <c r="J62" s="318"/>
      <c r="K62" s="354"/>
      <c r="L62" s="19">
        <f t="shared" si="8"/>
        <v>2.5</v>
      </c>
      <c r="M62" s="101">
        <v>100</v>
      </c>
      <c r="N62" s="19">
        <f t="shared" si="9"/>
        <v>2.5</v>
      </c>
      <c r="O62" s="315">
        <v>1</v>
      </c>
      <c r="P62" s="23">
        <f t="shared" si="10"/>
        <v>2.5</v>
      </c>
      <c r="Q62" s="33" t="s">
        <v>104</v>
      </c>
      <c r="R62" s="19">
        <f t="shared" si="11"/>
        <v>2.5</v>
      </c>
    </row>
    <row r="63" spans="1:18" ht="39" x14ac:dyDescent="0.25">
      <c r="A63" s="45">
        <v>54</v>
      </c>
      <c r="B63" s="450" t="s">
        <v>986</v>
      </c>
      <c r="C63" s="325"/>
      <c r="D63" s="275" t="s">
        <v>104</v>
      </c>
      <c r="E63" s="37">
        <v>2021</v>
      </c>
      <c r="F63" s="45">
        <v>2.5</v>
      </c>
      <c r="G63" s="41"/>
      <c r="H63" s="315"/>
      <c r="I63" s="315"/>
      <c r="J63" s="318"/>
      <c r="K63" s="354"/>
      <c r="L63" s="19">
        <f t="shared" si="8"/>
        <v>2.5</v>
      </c>
      <c r="M63" s="101">
        <v>100</v>
      </c>
      <c r="N63" s="19">
        <f t="shared" si="9"/>
        <v>2.5</v>
      </c>
      <c r="O63" s="315">
        <v>1</v>
      </c>
      <c r="P63" s="23">
        <f t="shared" si="10"/>
        <v>2.5</v>
      </c>
      <c r="Q63" s="33" t="s">
        <v>104</v>
      </c>
      <c r="R63" s="19">
        <f t="shared" si="11"/>
        <v>2.5</v>
      </c>
    </row>
    <row r="64" spans="1:18" ht="51" customHeight="1" x14ac:dyDescent="0.25">
      <c r="A64" s="45">
        <v>55</v>
      </c>
      <c r="B64" s="450" t="s">
        <v>985</v>
      </c>
      <c r="C64" s="325"/>
      <c r="D64" s="275" t="s">
        <v>13</v>
      </c>
      <c r="E64" s="37">
        <v>2021</v>
      </c>
      <c r="F64" s="45">
        <v>2.5</v>
      </c>
      <c r="G64" s="41"/>
      <c r="H64" s="315"/>
      <c r="I64" s="315"/>
      <c r="J64" s="318"/>
      <c r="K64" s="354"/>
      <c r="L64" s="19">
        <f t="shared" si="8"/>
        <v>2.5</v>
      </c>
      <c r="M64" s="101">
        <v>100</v>
      </c>
      <c r="N64" s="19">
        <f t="shared" si="9"/>
        <v>2.5</v>
      </c>
      <c r="O64" s="315">
        <v>1</v>
      </c>
      <c r="P64" s="23">
        <f t="shared" si="10"/>
        <v>2.5</v>
      </c>
      <c r="Q64" s="33" t="s">
        <v>13</v>
      </c>
      <c r="R64" s="19">
        <f t="shared" si="11"/>
        <v>2.5</v>
      </c>
    </row>
    <row r="65" spans="1:18" ht="64.5" x14ac:dyDescent="0.25">
      <c r="A65" s="38">
        <v>56</v>
      </c>
      <c r="B65" s="450" t="s">
        <v>750</v>
      </c>
      <c r="C65" s="325"/>
      <c r="D65" s="275" t="s">
        <v>36</v>
      </c>
      <c r="E65" s="37">
        <v>2021</v>
      </c>
      <c r="F65" s="45">
        <v>2.5</v>
      </c>
      <c r="G65" s="41"/>
      <c r="H65" s="315">
        <v>1</v>
      </c>
      <c r="I65" s="315"/>
      <c r="J65" s="318"/>
      <c r="K65" s="354"/>
      <c r="L65" s="19">
        <f t="shared" si="8"/>
        <v>3.5</v>
      </c>
      <c r="M65" s="101">
        <v>100</v>
      </c>
      <c r="N65" s="19">
        <f t="shared" si="9"/>
        <v>3.5</v>
      </c>
      <c r="O65" s="315">
        <v>1</v>
      </c>
      <c r="P65" s="23">
        <f t="shared" si="10"/>
        <v>3.5</v>
      </c>
      <c r="Q65" s="33" t="s">
        <v>36</v>
      </c>
      <c r="R65" s="19">
        <f t="shared" si="11"/>
        <v>3.5</v>
      </c>
    </row>
    <row r="66" spans="1:18" ht="51.75" x14ac:dyDescent="0.25">
      <c r="A66" s="45">
        <v>57</v>
      </c>
      <c r="B66" s="22" t="s">
        <v>391</v>
      </c>
      <c r="C66" s="20"/>
      <c r="D66" s="23" t="s">
        <v>51</v>
      </c>
      <c r="E66" s="21">
        <v>2021</v>
      </c>
      <c r="F66" s="41">
        <v>2.5</v>
      </c>
      <c r="G66" s="20"/>
      <c r="H66" s="185">
        <v>1</v>
      </c>
      <c r="I66" s="185"/>
      <c r="J66" s="23"/>
      <c r="K66" s="23"/>
      <c r="L66" s="19">
        <f t="shared" ref="L66:L97" si="12">F66+G66+H66+I66+K66</f>
        <v>3.5</v>
      </c>
      <c r="M66" s="101">
        <v>100</v>
      </c>
      <c r="N66" s="19">
        <f t="shared" ref="N66:N97" si="13">M66*L66/100</f>
        <v>3.5</v>
      </c>
      <c r="O66" s="20">
        <v>1</v>
      </c>
      <c r="P66" s="23">
        <f t="shared" ref="P66:P97" si="14">N66/O66</f>
        <v>3.5</v>
      </c>
      <c r="Q66" s="126" t="s">
        <v>51</v>
      </c>
      <c r="R66" s="19">
        <f t="shared" ref="R66:R97" si="15">P66</f>
        <v>3.5</v>
      </c>
    </row>
    <row r="67" spans="1:18" ht="51.75" x14ac:dyDescent="0.25">
      <c r="A67" s="360">
        <v>58</v>
      </c>
      <c r="B67" s="22" t="s">
        <v>730</v>
      </c>
      <c r="C67" s="41"/>
      <c r="D67" s="44" t="s">
        <v>104</v>
      </c>
      <c r="E67" s="52">
        <v>2021</v>
      </c>
      <c r="F67" s="45">
        <v>5</v>
      </c>
      <c r="G67" s="41"/>
      <c r="H67" s="315">
        <v>1</v>
      </c>
      <c r="I67" s="315"/>
      <c r="J67" s="44"/>
      <c r="K67" s="44"/>
      <c r="L67" s="34">
        <f t="shared" si="12"/>
        <v>6</v>
      </c>
      <c r="M67" s="102">
        <v>100</v>
      </c>
      <c r="N67" s="34">
        <f t="shared" si="13"/>
        <v>6</v>
      </c>
      <c r="O67" s="41">
        <v>1</v>
      </c>
      <c r="P67" s="44">
        <f t="shared" si="14"/>
        <v>6</v>
      </c>
      <c r="Q67" s="33" t="s">
        <v>104</v>
      </c>
      <c r="R67" s="34">
        <f t="shared" si="15"/>
        <v>6</v>
      </c>
    </row>
    <row r="68" spans="1:18" ht="30" x14ac:dyDescent="0.3">
      <c r="A68" s="45">
        <v>59</v>
      </c>
      <c r="B68" s="22" t="s">
        <v>622</v>
      </c>
      <c r="C68" s="41"/>
      <c r="D68" s="44" t="s">
        <v>104</v>
      </c>
      <c r="E68" s="52">
        <v>2021</v>
      </c>
      <c r="F68" s="45">
        <v>2.5</v>
      </c>
      <c r="G68" s="41"/>
      <c r="H68" s="315"/>
      <c r="I68" s="315"/>
      <c r="J68" s="44"/>
      <c r="K68" s="44"/>
      <c r="L68" s="34">
        <f t="shared" si="12"/>
        <v>2.5</v>
      </c>
      <c r="M68" s="102">
        <v>100</v>
      </c>
      <c r="N68" s="34">
        <f t="shared" si="13"/>
        <v>2.5</v>
      </c>
      <c r="O68" s="41">
        <v>1</v>
      </c>
      <c r="P68" s="44">
        <f t="shared" si="14"/>
        <v>2.5</v>
      </c>
      <c r="Q68" s="33" t="s">
        <v>104</v>
      </c>
      <c r="R68" s="34">
        <f t="shared" si="15"/>
        <v>2.5</v>
      </c>
    </row>
    <row r="69" spans="1:18" ht="57.75" x14ac:dyDescent="0.3">
      <c r="A69" s="45">
        <v>60</v>
      </c>
      <c r="B69" s="22" t="s">
        <v>623</v>
      </c>
      <c r="C69" s="41"/>
      <c r="D69" s="44" t="s">
        <v>28</v>
      </c>
      <c r="E69" s="52">
        <v>2021</v>
      </c>
      <c r="F69" s="45">
        <v>2.5</v>
      </c>
      <c r="G69" s="41"/>
      <c r="H69" s="315"/>
      <c r="I69" s="315"/>
      <c r="J69" s="44"/>
      <c r="K69" s="44"/>
      <c r="L69" s="34">
        <f t="shared" si="12"/>
        <v>2.5</v>
      </c>
      <c r="M69" s="102">
        <v>100</v>
      </c>
      <c r="N69" s="34">
        <f t="shared" si="13"/>
        <v>2.5</v>
      </c>
      <c r="O69" s="41">
        <v>1</v>
      </c>
      <c r="P69" s="44">
        <f t="shared" si="14"/>
        <v>2.5</v>
      </c>
      <c r="Q69" s="33" t="s">
        <v>28</v>
      </c>
      <c r="R69" s="34">
        <f t="shared" si="15"/>
        <v>2.5</v>
      </c>
    </row>
    <row r="70" spans="1:18" ht="42.75" x14ac:dyDescent="0.3">
      <c r="A70" s="45">
        <v>61</v>
      </c>
      <c r="B70" s="22" t="s">
        <v>624</v>
      </c>
      <c r="C70" s="41"/>
      <c r="D70" s="44" t="s">
        <v>121</v>
      </c>
      <c r="E70" s="52">
        <v>2021</v>
      </c>
      <c r="F70" s="41">
        <v>2.5</v>
      </c>
      <c r="G70" s="41"/>
      <c r="H70" s="315">
        <v>1</v>
      </c>
      <c r="I70" s="315"/>
      <c r="J70" s="44"/>
      <c r="K70" s="44"/>
      <c r="L70" s="34">
        <f t="shared" si="12"/>
        <v>3.5</v>
      </c>
      <c r="M70" s="102">
        <v>100</v>
      </c>
      <c r="N70" s="34">
        <f t="shared" si="13"/>
        <v>3.5</v>
      </c>
      <c r="O70" s="41">
        <v>1</v>
      </c>
      <c r="P70" s="44">
        <f t="shared" si="14"/>
        <v>3.5</v>
      </c>
      <c r="Q70" s="33" t="s">
        <v>121</v>
      </c>
      <c r="R70" s="34">
        <f t="shared" si="15"/>
        <v>3.5</v>
      </c>
    </row>
    <row r="71" spans="1:18" ht="72.75" x14ac:dyDescent="0.3">
      <c r="A71" s="361">
        <v>62</v>
      </c>
      <c r="B71" s="22" t="s">
        <v>826</v>
      </c>
      <c r="C71" s="41"/>
      <c r="D71" s="44" t="s">
        <v>99</v>
      </c>
      <c r="E71" s="52">
        <v>2021</v>
      </c>
      <c r="F71" s="41">
        <v>10</v>
      </c>
      <c r="G71" s="41"/>
      <c r="H71" s="315">
        <v>1</v>
      </c>
      <c r="I71" s="315"/>
      <c r="J71" s="44"/>
      <c r="K71" s="44"/>
      <c r="L71" s="34">
        <f t="shared" si="12"/>
        <v>11</v>
      </c>
      <c r="M71" s="102">
        <v>100</v>
      </c>
      <c r="N71" s="34">
        <f t="shared" si="13"/>
        <v>11</v>
      </c>
      <c r="O71" s="41">
        <v>1</v>
      </c>
      <c r="P71" s="44">
        <f t="shared" si="14"/>
        <v>11</v>
      </c>
      <c r="Q71" s="33" t="s">
        <v>99</v>
      </c>
      <c r="R71" s="34">
        <f t="shared" si="15"/>
        <v>11</v>
      </c>
    </row>
    <row r="72" spans="1:18" ht="30" x14ac:dyDescent="0.3">
      <c r="A72" s="45">
        <v>63</v>
      </c>
      <c r="B72" s="22" t="s">
        <v>625</v>
      </c>
      <c r="C72" s="41"/>
      <c r="D72" s="44" t="s">
        <v>104</v>
      </c>
      <c r="E72" s="52">
        <v>2021</v>
      </c>
      <c r="F72" s="45">
        <v>2.5</v>
      </c>
      <c r="G72" s="41"/>
      <c r="H72" s="315"/>
      <c r="I72" s="315"/>
      <c r="J72" s="44"/>
      <c r="K72" s="44"/>
      <c r="L72" s="34">
        <f t="shared" si="12"/>
        <v>2.5</v>
      </c>
      <c r="M72" s="102">
        <v>100</v>
      </c>
      <c r="N72" s="34">
        <f t="shared" si="13"/>
        <v>2.5</v>
      </c>
      <c r="O72" s="41">
        <v>1</v>
      </c>
      <c r="P72" s="44">
        <f t="shared" si="14"/>
        <v>2.5</v>
      </c>
      <c r="Q72" s="33" t="s">
        <v>104</v>
      </c>
      <c r="R72" s="34">
        <f t="shared" si="15"/>
        <v>2.5</v>
      </c>
    </row>
    <row r="73" spans="1:18" ht="42.75" x14ac:dyDescent="0.3">
      <c r="A73" s="45">
        <v>64</v>
      </c>
      <c r="B73" s="22" t="s">
        <v>626</v>
      </c>
      <c r="C73" s="41"/>
      <c r="D73" s="44" t="s">
        <v>59</v>
      </c>
      <c r="E73" s="52">
        <v>2021</v>
      </c>
      <c r="F73" s="45">
        <v>2.5</v>
      </c>
      <c r="G73" s="41"/>
      <c r="H73" s="315"/>
      <c r="I73" s="315"/>
      <c r="J73" s="44"/>
      <c r="K73" s="44"/>
      <c r="L73" s="34">
        <f t="shared" si="12"/>
        <v>2.5</v>
      </c>
      <c r="M73" s="102">
        <v>100</v>
      </c>
      <c r="N73" s="34">
        <f t="shared" si="13"/>
        <v>2.5</v>
      </c>
      <c r="O73" s="41">
        <v>1</v>
      </c>
      <c r="P73" s="44">
        <f t="shared" si="14"/>
        <v>2.5</v>
      </c>
      <c r="Q73" s="33" t="s">
        <v>59</v>
      </c>
      <c r="R73" s="34">
        <f t="shared" si="15"/>
        <v>2.5</v>
      </c>
    </row>
    <row r="74" spans="1:18" ht="57.75" x14ac:dyDescent="0.3">
      <c r="A74" s="45">
        <v>65</v>
      </c>
      <c r="B74" s="22" t="s">
        <v>627</v>
      </c>
      <c r="C74" s="41"/>
      <c r="D74" s="44" t="s">
        <v>121</v>
      </c>
      <c r="E74" s="52">
        <v>2021</v>
      </c>
      <c r="F74" s="41">
        <v>2.5</v>
      </c>
      <c r="G74" s="41"/>
      <c r="H74" s="315">
        <v>1</v>
      </c>
      <c r="I74" s="315"/>
      <c r="J74" s="44"/>
      <c r="K74" s="44"/>
      <c r="L74" s="34">
        <f t="shared" si="12"/>
        <v>3.5</v>
      </c>
      <c r="M74" s="102">
        <v>100</v>
      </c>
      <c r="N74" s="34">
        <f t="shared" si="13"/>
        <v>3.5</v>
      </c>
      <c r="O74" s="41">
        <v>1</v>
      </c>
      <c r="P74" s="44">
        <f t="shared" si="14"/>
        <v>3.5</v>
      </c>
      <c r="Q74" s="33" t="s">
        <v>121</v>
      </c>
      <c r="R74" s="34">
        <f t="shared" si="15"/>
        <v>3.5</v>
      </c>
    </row>
    <row r="75" spans="1:18" ht="57.75" customHeight="1" x14ac:dyDescent="0.3">
      <c r="A75" s="45">
        <v>66</v>
      </c>
      <c r="B75" s="22" t="s">
        <v>628</v>
      </c>
      <c r="C75" s="41"/>
      <c r="D75" s="44" t="s">
        <v>44</v>
      </c>
      <c r="E75" s="52">
        <v>2021</v>
      </c>
      <c r="F75" s="41">
        <v>2.5</v>
      </c>
      <c r="G75" s="41"/>
      <c r="H75" s="315">
        <v>1</v>
      </c>
      <c r="I75" s="315"/>
      <c r="J75" s="44"/>
      <c r="K75" s="44"/>
      <c r="L75" s="34">
        <f t="shared" si="12"/>
        <v>3.5</v>
      </c>
      <c r="M75" s="102">
        <v>100</v>
      </c>
      <c r="N75" s="34">
        <f t="shared" si="13"/>
        <v>3.5</v>
      </c>
      <c r="O75" s="41">
        <v>1</v>
      </c>
      <c r="P75" s="44">
        <f t="shared" si="14"/>
        <v>3.5</v>
      </c>
      <c r="Q75" s="33" t="s">
        <v>44</v>
      </c>
      <c r="R75" s="34">
        <f t="shared" si="15"/>
        <v>3.5</v>
      </c>
    </row>
    <row r="76" spans="1:18" ht="28.5" customHeight="1" x14ac:dyDescent="0.3">
      <c r="A76" s="45">
        <v>67</v>
      </c>
      <c r="B76" s="22" t="s">
        <v>629</v>
      </c>
      <c r="C76" s="41"/>
      <c r="D76" s="44" t="s">
        <v>104</v>
      </c>
      <c r="E76" s="52">
        <v>2021</v>
      </c>
      <c r="F76" s="45">
        <v>2.5</v>
      </c>
      <c r="G76" s="41"/>
      <c r="H76" s="315"/>
      <c r="I76" s="315"/>
      <c r="J76" s="44"/>
      <c r="K76" s="44"/>
      <c r="L76" s="34">
        <f t="shared" si="12"/>
        <v>2.5</v>
      </c>
      <c r="M76" s="102">
        <v>100</v>
      </c>
      <c r="N76" s="34">
        <f t="shared" si="13"/>
        <v>2.5</v>
      </c>
      <c r="O76" s="41">
        <v>1</v>
      </c>
      <c r="P76" s="44">
        <f t="shared" si="14"/>
        <v>2.5</v>
      </c>
      <c r="Q76" s="33" t="s">
        <v>104</v>
      </c>
      <c r="R76" s="34">
        <f t="shared" si="15"/>
        <v>2.5</v>
      </c>
    </row>
    <row r="77" spans="1:18" ht="57.75" x14ac:dyDescent="0.3">
      <c r="A77" s="45">
        <v>68</v>
      </c>
      <c r="B77" s="22" t="s">
        <v>630</v>
      </c>
      <c r="C77" s="41"/>
      <c r="D77" s="44" t="s">
        <v>121</v>
      </c>
      <c r="E77" s="52">
        <v>2021</v>
      </c>
      <c r="F77" s="45">
        <v>2.5</v>
      </c>
      <c r="G77" s="41"/>
      <c r="H77" s="315"/>
      <c r="I77" s="315"/>
      <c r="J77" s="44"/>
      <c r="K77" s="44"/>
      <c r="L77" s="34">
        <f t="shared" si="12"/>
        <v>2.5</v>
      </c>
      <c r="M77" s="102">
        <v>100</v>
      </c>
      <c r="N77" s="34">
        <f t="shared" si="13"/>
        <v>2.5</v>
      </c>
      <c r="O77" s="41">
        <v>1</v>
      </c>
      <c r="P77" s="44">
        <f t="shared" si="14"/>
        <v>2.5</v>
      </c>
      <c r="Q77" s="33" t="s">
        <v>121</v>
      </c>
      <c r="R77" s="34">
        <f t="shared" si="15"/>
        <v>2.5</v>
      </c>
    </row>
    <row r="78" spans="1:18" ht="42.75" x14ac:dyDescent="0.3">
      <c r="A78" s="45">
        <v>69</v>
      </c>
      <c r="B78" s="22" t="s">
        <v>631</v>
      </c>
      <c r="C78" s="41"/>
      <c r="D78" s="44" t="s">
        <v>59</v>
      </c>
      <c r="E78" s="52">
        <v>2021</v>
      </c>
      <c r="F78" s="45">
        <v>2.5</v>
      </c>
      <c r="G78" s="41"/>
      <c r="H78" s="315"/>
      <c r="I78" s="315"/>
      <c r="J78" s="44"/>
      <c r="K78" s="44"/>
      <c r="L78" s="34">
        <f t="shared" si="12"/>
        <v>2.5</v>
      </c>
      <c r="M78" s="102">
        <v>100</v>
      </c>
      <c r="N78" s="34">
        <f t="shared" si="13"/>
        <v>2.5</v>
      </c>
      <c r="O78" s="41">
        <v>1</v>
      </c>
      <c r="P78" s="44">
        <f t="shared" si="14"/>
        <v>2.5</v>
      </c>
      <c r="Q78" s="33" t="s">
        <v>59</v>
      </c>
      <c r="R78" s="34">
        <f t="shared" si="15"/>
        <v>2.5</v>
      </c>
    </row>
    <row r="79" spans="1:18" ht="42.75" x14ac:dyDescent="0.3">
      <c r="A79" s="45">
        <v>70</v>
      </c>
      <c r="B79" s="22" t="s">
        <v>632</v>
      </c>
      <c r="C79" s="41"/>
      <c r="D79" s="44" t="s">
        <v>28</v>
      </c>
      <c r="E79" s="52">
        <v>2021</v>
      </c>
      <c r="F79" s="45">
        <v>2.5</v>
      </c>
      <c r="G79" s="41"/>
      <c r="H79" s="315"/>
      <c r="I79" s="315"/>
      <c r="J79" s="44"/>
      <c r="K79" s="44"/>
      <c r="L79" s="34">
        <f t="shared" si="12"/>
        <v>2.5</v>
      </c>
      <c r="M79" s="102">
        <v>100</v>
      </c>
      <c r="N79" s="34">
        <f t="shared" si="13"/>
        <v>2.5</v>
      </c>
      <c r="O79" s="41">
        <v>1</v>
      </c>
      <c r="P79" s="44">
        <f t="shared" si="14"/>
        <v>2.5</v>
      </c>
      <c r="Q79" s="33" t="s">
        <v>28</v>
      </c>
      <c r="R79" s="34">
        <f t="shared" si="15"/>
        <v>2.5</v>
      </c>
    </row>
    <row r="80" spans="1:18" ht="57.75" x14ac:dyDescent="0.3">
      <c r="A80" s="45">
        <v>71</v>
      </c>
      <c r="B80" s="22" t="s">
        <v>633</v>
      </c>
      <c r="C80" s="41"/>
      <c r="D80" s="44" t="s">
        <v>28</v>
      </c>
      <c r="E80" s="52">
        <v>2021</v>
      </c>
      <c r="F80" s="41">
        <v>2.5</v>
      </c>
      <c r="G80" s="41"/>
      <c r="H80" s="315">
        <v>1</v>
      </c>
      <c r="I80" s="315"/>
      <c r="J80" s="44"/>
      <c r="K80" s="44"/>
      <c r="L80" s="34">
        <f t="shared" si="12"/>
        <v>3.5</v>
      </c>
      <c r="M80" s="102">
        <v>100</v>
      </c>
      <c r="N80" s="34">
        <f t="shared" si="13"/>
        <v>3.5</v>
      </c>
      <c r="O80" s="41">
        <v>1</v>
      </c>
      <c r="P80" s="44">
        <f t="shared" si="14"/>
        <v>3.5</v>
      </c>
      <c r="Q80" s="33" t="s">
        <v>28</v>
      </c>
      <c r="R80" s="34">
        <f t="shared" si="15"/>
        <v>3.5</v>
      </c>
    </row>
    <row r="81" spans="1:18" ht="64.5" x14ac:dyDescent="0.25">
      <c r="A81" s="361">
        <v>72</v>
      </c>
      <c r="B81" s="22" t="s">
        <v>392</v>
      </c>
      <c r="C81" s="41"/>
      <c r="D81" s="44" t="s">
        <v>36</v>
      </c>
      <c r="E81" s="52">
        <v>2021</v>
      </c>
      <c r="F81" s="45">
        <v>10</v>
      </c>
      <c r="G81" s="41"/>
      <c r="H81" s="315">
        <v>1</v>
      </c>
      <c r="I81" s="315"/>
      <c r="J81" s="44"/>
      <c r="K81" s="44"/>
      <c r="L81" s="34">
        <f t="shared" si="12"/>
        <v>11</v>
      </c>
      <c r="M81" s="102">
        <v>50</v>
      </c>
      <c r="N81" s="34">
        <f t="shared" si="13"/>
        <v>5.5</v>
      </c>
      <c r="O81" s="41">
        <v>1</v>
      </c>
      <c r="P81" s="44">
        <f t="shared" si="14"/>
        <v>5.5</v>
      </c>
      <c r="Q81" s="33" t="s">
        <v>36</v>
      </c>
      <c r="R81" s="34">
        <f t="shared" si="15"/>
        <v>5.5</v>
      </c>
    </row>
    <row r="82" spans="1:18" ht="39" x14ac:dyDescent="0.25">
      <c r="A82" s="361">
        <v>73</v>
      </c>
      <c r="B82" s="22" t="s">
        <v>827</v>
      </c>
      <c r="C82" s="41"/>
      <c r="D82" s="44" t="s">
        <v>36</v>
      </c>
      <c r="E82" s="52">
        <v>2020</v>
      </c>
      <c r="F82" s="41">
        <v>10</v>
      </c>
      <c r="G82" s="41"/>
      <c r="H82" s="315">
        <v>1</v>
      </c>
      <c r="I82" s="315"/>
      <c r="J82" s="44"/>
      <c r="K82" s="44"/>
      <c r="L82" s="34">
        <f t="shared" si="12"/>
        <v>11</v>
      </c>
      <c r="M82" s="102">
        <v>100</v>
      </c>
      <c r="N82" s="34">
        <f t="shared" si="13"/>
        <v>11</v>
      </c>
      <c r="O82" s="41">
        <v>1</v>
      </c>
      <c r="P82" s="44">
        <f t="shared" si="14"/>
        <v>11</v>
      </c>
      <c r="Q82" s="33" t="s">
        <v>36</v>
      </c>
      <c r="R82" s="34">
        <f t="shared" si="15"/>
        <v>11</v>
      </c>
    </row>
    <row r="83" spans="1:18" ht="39" x14ac:dyDescent="0.25">
      <c r="A83" s="45">
        <v>74</v>
      </c>
      <c r="B83" s="22" t="s">
        <v>374</v>
      </c>
      <c r="C83" s="41"/>
      <c r="D83" s="44" t="s">
        <v>18</v>
      </c>
      <c r="E83" s="52">
        <v>2020</v>
      </c>
      <c r="F83" s="41">
        <v>2.5</v>
      </c>
      <c r="G83" s="41"/>
      <c r="H83" s="315">
        <v>1</v>
      </c>
      <c r="I83" s="315"/>
      <c r="J83" s="44"/>
      <c r="K83" s="44"/>
      <c r="L83" s="34">
        <f t="shared" si="12"/>
        <v>3.5</v>
      </c>
      <c r="M83" s="102">
        <v>100</v>
      </c>
      <c r="N83" s="34">
        <f t="shared" si="13"/>
        <v>3.5</v>
      </c>
      <c r="O83" s="41">
        <v>1</v>
      </c>
      <c r="P83" s="44">
        <f t="shared" si="14"/>
        <v>3.5</v>
      </c>
      <c r="Q83" s="33" t="s">
        <v>18</v>
      </c>
      <c r="R83" s="34">
        <f t="shared" si="15"/>
        <v>3.5</v>
      </c>
    </row>
    <row r="84" spans="1:18" ht="39" x14ac:dyDescent="0.25">
      <c r="A84" s="45">
        <v>75</v>
      </c>
      <c r="B84" s="22" t="s">
        <v>375</v>
      </c>
      <c r="C84" s="102"/>
      <c r="D84" s="44" t="s">
        <v>13</v>
      </c>
      <c r="E84" s="52">
        <v>2020</v>
      </c>
      <c r="F84" s="45">
        <v>2.5</v>
      </c>
      <c r="G84" s="41"/>
      <c r="H84" s="315"/>
      <c r="I84" s="315"/>
      <c r="J84" s="44"/>
      <c r="K84" s="44"/>
      <c r="L84" s="34">
        <f t="shared" si="12"/>
        <v>2.5</v>
      </c>
      <c r="M84" s="102">
        <v>100</v>
      </c>
      <c r="N84" s="34">
        <f t="shared" si="13"/>
        <v>2.5</v>
      </c>
      <c r="O84" s="41">
        <v>1</v>
      </c>
      <c r="P84" s="44">
        <f t="shared" si="14"/>
        <v>2.5</v>
      </c>
      <c r="Q84" s="33" t="s">
        <v>13</v>
      </c>
      <c r="R84" s="34">
        <f t="shared" si="15"/>
        <v>2.5</v>
      </c>
    </row>
    <row r="85" spans="1:18" ht="42" customHeight="1" x14ac:dyDescent="0.25">
      <c r="A85" s="45">
        <v>76</v>
      </c>
      <c r="B85" s="22" t="s">
        <v>376</v>
      </c>
      <c r="C85" s="41"/>
      <c r="D85" s="44" t="s">
        <v>104</v>
      </c>
      <c r="E85" s="52">
        <v>2020</v>
      </c>
      <c r="F85" s="45">
        <v>2.5</v>
      </c>
      <c r="G85" s="41"/>
      <c r="H85" s="315"/>
      <c r="I85" s="315"/>
      <c r="J85" s="44"/>
      <c r="K85" s="44"/>
      <c r="L85" s="34">
        <f t="shared" si="12"/>
        <v>2.5</v>
      </c>
      <c r="M85" s="102">
        <v>100</v>
      </c>
      <c r="N85" s="34">
        <f t="shared" si="13"/>
        <v>2.5</v>
      </c>
      <c r="O85" s="41">
        <v>1</v>
      </c>
      <c r="P85" s="44">
        <f t="shared" si="14"/>
        <v>2.5</v>
      </c>
      <c r="Q85" s="33" t="s">
        <v>104</v>
      </c>
      <c r="R85" s="34">
        <f t="shared" si="15"/>
        <v>2.5</v>
      </c>
    </row>
    <row r="86" spans="1:18" ht="39" x14ac:dyDescent="0.25">
      <c r="A86" s="45">
        <v>77</v>
      </c>
      <c r="B86" s="22" t="s">
        <v>377</v>
      </c>
      <c r="C86" s="41"/>
      <c r="D86" s="44" t="s">
        <v>104</v>
      </c>
      <c r="E86" s="52">
        <v>2020</v>
      </c>
      <c r="F86" s="45">
        <v>2.5</v>
      </c>
      <c r="G86" s="41"/>
      <c r="H86" s="315"/>
      <c r="I86" s="315"/>
      <c r="J86" s="44"/>
      <c r="K86" s="44"/>
      <c r="L86" s="34">
        <f t="shared" si="12"/>
        <v>2.5</v>
      </c>
      <c r="M86" s="102">
        <v>100</v>
      </c>
      <c r="N86" s="34">
        <f t="shared" si="13"/>
        <v>2.5</v>
      </c>
      <c r="O86" s="41">
        <v>1</v>
      </c>
      <c r="P86" s="44">
        <f t="shared" si="14"/>
        <v>2.5</v>
      </c>
      <c r="Q86" s="33" t="s">
        <v>104</v>
      </c>
      <c r="R86" s="34">
        <f t="shared" si="15"/>
        <v>2.5</v>
      </c>
    </row>
    <row r="87" spans="1:18" ht="32.25" customHeight="1" x14ac:dyDescent="0.25">
      <c r="A87" s="45">
        <v>78</v>
      </c>
      <c r="B87" s="22" t="s">
        <v>378</v>
      </c>
      <c r="C87" s="41"/>
      <c r="D87" s="44" t="s">
        <v>13</v>
      </c>
      <c r="E87" s="52">
        <v>2020</v>
      </c>
      <c r="F87" s="45">
        <v>2.5</v>
      </c>
      <c r="G87" s="41"/>
      <c r="H87" s="315"/>
      <c r="I87" s="315"/>
      <c r="J87" s="44"/>
      <c r="K87" s="44"/>
      <c r="L87" s="34">
        <f t="shared" si="12"/>
        <v>2.5</v>
      </c>
      <c r="M87" s="102">
        <v>100</v>
      </c>
      <c r="N87" s="34">
        <f t="shared" si="13"/>
        <v>2.5</v>
      </c>
      <c r="O87" s="41">
        <v>1</v>
      </c>
      <c r="P87" s="44">
        <f t="shared" si="14"/>
        <v>2.5</v>
      </c>
      <c r="Q87" s="33" t="s">
        <v>13</v>
      </c>
      <c r="R87" s="34">
        <f t="shared" si="15"/>
        <v>2.5</v>
      </c>
    </row>
    <row r="88" spans="1:18" ht="39" x14ac:dyDescent="0.25">
      <c r="A88" s="45">
        <v>79</v>
      </c>
      <c r="B88" s="22" t="s">
        <v>379</v>
      </c>
      <c r="C88" s="41"/>
      <c r="D88" s="44" t="s">
        <v>121</v>
      </c>
      <c r="E88" s="52">
        <v>2020</v>
      </c>
      <c r="F88" s="41">
        <v>2.5</v>
      </c>
      <c r="G88" s="41"/>
      <c r="H88" s="315">
        <v>1</v>
      </c>
      <c r="I88" s="315"/>
      <c r="J88" s="44"/>
      <c r="K88" s="44"/>
      <c r="L88" s="34">
        <f t="shared" si="12"/>
        <v>3.5</v>
      </c>
      <c r="M88" s="102">
        <v>100</v>
      </c>
      <c r="N88" s="34">
        <f t="shared" si="13"/>
        <v>3.5</v>
      </c>
      <c r="O88" s="41">
        <v>1</v>
      </c>
      <c r="P88" s="44">
        <f t="shared" si="14"/>
        <v>3.5</v>
      </c>
      <c r="Q88" s="33" t="s">
        <v>121</v>
      </c>
      <c r="R88" s="34">
        <f t="shared" si="15"/>
        <v>3.5</v>
      </c>
    </row>
    <row r="89" spans="1:18" ht="39" x14ac:dyDescent="0.25">
      <c r="A89" s="45">
        <v>80</v>
      </c>
      <c r="B89" s="22" t="s">
        <v>380</v>
      </c>
      <c r="C89" s="41"/>
      <c r="D89" s="44" t="s">
        <v>13</v>
      </c>
      <c r="E89" s="52">
        <v>2020</v>
      </c>
      <c r="F89" s="45">
        <v>2.5</v>
      </c>
      <c r="G89" s="41"/>
      <c r="H89" s="315"/>
      <c r="I89" s="315"/>
      <c r="J89" s="44"/>
      <c r="K89" s="44"/>
      <c r="L89" s="34">
        <f t="shared" si="12"/>
        <v>2.5</v>
      </c>
      <c r="M89" s="102">
        <v>100</v>
      </c>
      <c r="N89" s="34">
        <f t="shared" si="13"/>
        <v>2.5</v>
      </c>
      <c r="O89" s="41">
        <v>1</v>
      </c>
      <c r="P89" s="44">
        <f t="shared" si="14"/>
        <v>2.5</v>
      </c>
      <c r="Q89" s="33" t="s">
        <v>13</v>
      </c>
      <c r="R89" s="34">
        <f t="shared" si="15"/>
        <v>2.5</v>
      </c>
    </row>
    <row r="90" spans="1:18" ht="64.5" x14ac:dyDescent="0.25">
      <c r="A90" s="361">
        <v>81</v>
      </c>
      <c r="B90" s="22" t="s">
        <v>828</v>
      </c>
      <c r="C90" s="41"/>
      <c r="D90" s="44" t="s">
        <v>36</v>
      </c>
      <c r="E90" s="52">
        <v>2020</v>
      </c>
      <c r="F90" s="41">
        <v>10</v>
      </c>
      <c r="G90" s="41"/>
      <c r="H90" s="315">
        <v>1</v>
      </c>
      <c r="I90" s="315"/>
      <c r="J90" s="44"/>
      <c r="K90" s="44"/>
      <c r="L90" s="34">
        <f t="shared" si="12"/>
        <v>11</v>
      </c>
      <c r="M90" s="102">
        <v>100</v>
      </c>
      <c r="N90" s="34">
        <f t="shared" si="13"/>
        <v>11</v>
      </c>
      <c r="O90" s="41">
        <v>1</v>
      </c>
      <c r="P90" s="44">
        <f t="shared" si="14"/>
        <v>11</v>
      </c>
      <c r="Q90" s="33" t="s">
        <v>36</v>
      </c>
      <c r="R90" s="34">
        <f t="shared" si="15"/>
        <v>11</v>
      </c>
    </row>
    <row r="91" spans="1:18" ht="51.75" x14ac:dyDescent="0.25">
      <c r="A91" s="45">
        <v>82</v>
      </c>
      <c r="B91" s="22" t="s">
        <v>381</v>
      </c>
      <c r="C91" s="41"/>
      <c r="D91" s="44" t="s">
        <v>104</v>
      </c>
      <c r="E91" s="52">
        <v>2020</v>
      </c>
      <c r="F91" s="45">
        <v>2.5</v>
      </c>
      <c r="G91" s="41"/>
      <c r="H91" s="315"/>
      <c r="I91" s="315"/>
      <c r="J91" s="44"/>
      <c r="K91" s="44"/>
      <c r="L91" s="34">
        <f t="shared" si="12"/>
        <v>2.5</v>
      </c>
      <c r="M91" s="102">
        <v>100</v>
      </c>
      <c r="N91" s="34">
        <f t="shared" si="13"/>
        <v>2.5</v>
      </c>
      <c r="O91" s="41">
        <v>1</v>
      </c>
      <c r="P91" s="44">
        <f t="shared" si="14"/>
        <v>2.5</v>
      </c>
      <c r="Q91" s="33" t="s">
        <v>104</v>
      </c>
      <c r="R91" s="34">
        <f t="shared" si="15"/>
        <v>2.5</v>
      </c>
    </row>
    <row r="92" spans="1:18" ht="51.75" x14ac:dyDescent="0.25">
      <c r="A92" s="45">
        <v>83</v>
      </c>
      <c r="B92" s="22" t="s">
        <v>382</v>
      </c>
      <c r="C92" s="41"/>
      <c r="D92" s="44" t="s">
        <v>13</v>
      </c>
      <c r="E92" s="52">
        <v>2020</v>
      </c>
      <c r="F92" s="45">
        <v>2.5</v>
      </c>
      <c r="G92" s="41"/>
      <c r="H92" s="315"/>
      <c r="I92" s="315"/>
      <c r="J92" s="44"/>
      <c r="K92" s="44"/>
      <c r="L92" s="34">
        <f t="shared" si="12"/>
        <v>2.5</v>
      </c>
      <c r="M92" s="102">
        <v>100</v>
      </c>
      <c r="N92" s="34">
        <f t="shared" si="13"/>
        <v>2.5</v>
      </c>
      <c r="O92" s="41">
        <v>1</v>
      </c>
      <c r="P92" s="44">
        <f t="shared" si="14"/>
        <v>2.5</v>
      </c>
      <c r="Q92" s="33" t="s">
        <v>13</v>
      </c>
      <c r="R92" s="34">
        <f t="shared" si="15"/>
        <v>2.5</v>
      </c>
    </row>
    <row r="93" spans="1:18" ht="64.5" x14ac:dyDescent="0.25">
      <c r="A93" s="45">
        <v>84</v>
      </c>
      <c r="B93" s="22" t="s">
        <v>383</v>
      </c>
      <c r="C93" s="41"/>
      <c r="D93" s="44" t="s">
        <v>104</v>
      </c>
      <c r="E93" s="52">
        <v>2020</v>
      </c>
      <c r="F93" s="41">
        <v>2.5</v>
      </c>
      <c r="G93" s="41"/>
      <c r="H93" s="315">
        <v>1</v>
      </c>
      <c r="I93" s="315"/>
      <c r="J93" s="44"/>
      <c r="K93" s="44"/>
      <c r="L93" s="34">
        <f t="shared" si="12"/>
        <v>3.5</v>
      </c>
      <c r="M93" s="102">
        <v>100</v>
      </c>
      <c r="N93" s="34">
        <f t="shared" si="13"/>
        <v>3.5</v>
      </c>
      <c r="O93" s="41">
        <v>1</v>
      </c>
      <c r="P93" s="44">
        <f t="shared" si="14"/>
        <v>3.5</v>
      </c>
      <c r="Q93" s="33" t="s">
        <v>104</v>
      </c>
      <c r="R93" s="34">
        <f t="shared" si="15"/>
        <v>3.5</v>
      </c>
    </row>
    <row r="94" spans="1:18" ht="39" x14ac:dyDescent="0.25">
      <c r="A94" s="45">
        <v>85</v>
      </c>
      <c r="B94" s="22" t="s">
        <v>384</v>
      </c>
      <c r="C94" s="41"/>
      <c r="D94" s="44" t="s">
        <v>104</v>
      </c>
      <c r="E94" s="52">
        <v>2020</v>
      </c>
      <c r="F94" s="41">
        <v>2.5</v>
      </c>
      <c r="G94" s="20"/>
      <c r="H94" s="315">
        <v>1</v>
      </c>
      <c r="I94" s="315"/>
      <c r="J94" s="23"/>
      <c r="K94" s="23"/>
      <c r="L94" s="34">
        <f t="shared" si="12"/>
        <v>3.5</v>
      </c>
      <c r="M94" s="101">
        <v>100</v>
      </c>
      <c r="N94" s="19">
        <f t="shared" si="13"/>
        <v>3.5</v>
      </c>
      <c r="O94" s="41">
        <v>1</v>
      </c>
      <c r="P94" s="23">
        <f t="shared" si="14"/>
        <v>3.5</v>
      </c>
      <c r="Q94" s="33" t="s">
        <v>104</v>
      </c>
      <c r="R94" s="34">
        <f t="shared" si="15"/>
        <v>3.5</v>
      </c>
    </row>
    <row r="95" spans="1:18" ht="39" x14ac:dyDescent="0.25">
      <c r="A95" s="45">
        <v>86</v>
      </c>
      <c r="B95" s="22" t="s">
        <v>385</v>
      </c>
      <c r="C95" s="41"/>
      <c r="D95" s="44" t="s">
        <v>104</v>
      </c>
      <c r="E95" s="52">
        <v>2020</v>
      </c>
      <c r="F95" s="38">
        <v>2.5</v>
      </c>
      <c r="G95" s="20"/>
      <c r="H95" s="315"/>
      <c r="I95" s="315"/>
      <c r="J95" s="23"/>
      <c r="K95" s="23"/>
      <c r="L95" s="34">
        <f t="shared" si="12"/>
        <v>2.5</v>
      </c>
      <c r="M95" s="101">
        <v>100</v>
      </c>
      <c r="N95" s="19">
        <f t="shared" si="13"/>
        <v>2.5</v>
      </c>
      <c r="O95" s="41">
        <v>1</v>
      </c>
      <c r="P95" s="23">
        <f t="shared" si="14"/>
        <v>2.5</v>
      </c>
      <c r="Q95" s="33" t="s">
        <v>104</v>
      </c>
      <c r="R95" s="34">
        <f t="shared" si="15"/>
        <v>2.5</v>
      </c>
    </row>
    <row r="96" spans="1:18" ht="39" x14ac:dyDescent="0.25">
      <c r="A96" s="45">
        <v>87</v>
      </c>
      <c r="B96" s="22" t="s">
        <v>386</v>
      </c>
      <c r="C96" s="41"/>
      <c r="D96" s="44" t="s">
        <v>18</v>
      </c>
      <c r="E96" s="52">
        <v>2020</v>
      </c>
      <c r="F96" s="38">
        <v>2.5</v>
      </c>
      <c r="G96" s="20"/>
      <c r="H96" s="315"/>
      <c r="I96" s="315"/>
      <c r="J96" s="23"/>
      <c r="K96" s="23"/>
      <c r="L96" s="34">
        <f t="shared" si="12"/>
        <v>2.5</v>
      </c>
      <c r="M96" s="101">
        <v>40</v>
      </c>
      <c r="N96" s="19">
        <f t="shared" si="13"/>
        <v>1</v>
      </c>
      <c r="O96" s="41">
        <v>1</v>
      </c>
      <c r="P96" s="23">
        <f t="shared" si="14"/>
        <v>1</v>
      </c>
      <c r="Q96" s="33" t="s">
        <v>18</v>
      </c>
      <c r="R96" s="34">
        <f t="shared" si="15"/>
        <v>1</v>
      </c>
    </row>
    <row r="97" spans="1:18" ht="64.5" x14ac:dyDescent="0.25">
      <c r="A97" s="361">
        <v>88</v>
      </c>
      <c r="B97" s="22" t="s">
        <v>387</v>
      </c>
      <c r="C97" s="41"/>
      <c r="D97" s="44" t="s">
        <v>18</v>
      </c>
      <c r="E97" s="52">
        <v>2020</v>
      </c>
      <c r="F97" s="38">
        <v>10</v>
      </c>
      <c r="G97" s="20"/>
      <c r="H97" s="315">
        <v>1</v>
      </c>
      <c r="I97" s="315">
        <v>1.5</v>
      </c>
      <c r="J97" s="23"/>
      <c r="K97" s="23"/>
      <c r="L97" s="34">
        <f t="shared" si="12"/>
        <v>12.5</v>
      </c>
      <c r="M97" s="101">
        <v>100</v>
      </c>
      <c r="N97" s="19">
        <f t="shared" si="13"/>
        <v>12.5</v>
      </c>
      <c r="O97" s="41">
        <v>1</v>
      </c>
      <c r="P97" s="23">
        <f t="shared" si="14"/>
        <v>12.5</v>
      </c>
      <c r="Q97" s="33" t="s">
        <v>18</v>
      </c>
      <c r="R97" s="34">
        <f t="shared" si="15"/>
        <v>12.5</v>
      </c>
    </row>
    <row r="98" spans="1:18" ht="39" x14ac:dyDescent="0.25">
      <c r="A98" s="45">
        <v>89</v>
      </c>
      <c r="B98" s="22" t="s">
        <v>388</v>
      </c>
      <c r="C98" s="41"/>
      <c r="D98" s="44" t="s">
        <v>121</v>
      </c>
      <c r="E98" s="52">
        <v>2020</v>
      </c>
      <c r="F98" s="41">
        <v>2.5</v>
      </c>
      <c r="G98" s="20"/>
      <c r="H98" s="315">
        <v>1</v>
      </c>
      <c r="I98" s="315"/>
      <c r="J98" s="23"/>
      <c r="K98" s="23"/>
      <c r="L98" s="34">
        <f t="shared" ref="L98:L128" si="16">F98+G98+H98+I98+K98</f>
        <v>3.5</v>
      </c>
      <c r="M98" s="101">
        <v>100</v>
      </c>
      <c r="N98" s="19">
        <f t="shared" ref="N98:N128" si="17">M98*L98/100</f>
        <v>3.5</v>
      </c>
      <c r="O98" s="41">
        <v>1</v>
      </c>
      <c r="P98" s="23">
        <f t="shared" ref="P98:P128" si="18">N98/O98</f>
        <v>3.5</v>
      </c>
      <c r="Q98" s="33" t="s">
        <v>121</v>
      </c>
      <c r="R98" s="34">
        <f t="shared" ref="R98:R128" si="19">P98</f>
        <v>3.5</v>
      </c>
    </row>
    <row r="99" spans="1:18" ht="51.75" x14ac:dyDescent="0.25">
      <c r="A99" s="45">
        <v>90</v>
      </c>
      <c r="B99" s="22" t="s">
        <v>389</v>
      </c>
      <c r="C99" s="41"/>
      <c r="D99" s="44" t="s">
        <v>44</v>
      </c>
      <c r="E99" s="52">
        <v>2020</v>
      </c>
      <c r="F99" s="41">
        <v>2.5</v>
      </c>
      <c r="G99" s="20"/>
      <c r="H99" s="315">
        <v>1</v>
      </c>
      <c r="I99" s="315"/>
      <c r="J99" s="23"/>
      <c r="K99" s="23"/>
      <c r="L99" s="34">
        <f t="shared" si="16"/>
        <v>3.5</v>
      </c>
      <c r="M99" s="101">
        <v>40</v>
      </c>
      <c r="N99" s="19">
        <f t="shared" si="17"/>
        <v>1.4</v>
      </c>
      <c r="O99" s="41">
        <v>1</v>
      </c>
      <c r="P99" s="23">
        <f t="shared" si="18"/>
        <v>1.4</v>
      </c>
      <c r="Q99" s="33" t="s">
        <v>44</v>
      </c>
      <c r="R99" s="34">
        <f t="shared" si="19"/>
        <v>1.4</v>
      </c>
    </row>
    <row r="100" spans="1:18" ht="39" x14ac:dyDescent="0.25">
      <c r="A100" s="360">
        <v>91</v>
      </c>
      <c r="B100" s="22" t="s">
        <v>731</v>
      </c>
      <c r="C100" s="41"/>
      <c r="D100" s="44" t="s">
        <v>166</v>
      </c>
      <c r="E100" s="52">
        <v>2020</v>
      </c>
      <c r="F100" s="38">
        <v>5</v>
      </c>
      <c r="G100" s="20"/>
      <c r="H100" s="315">
        <v>1</v>
      </c>
      <c r="I100" s="315"/>
      <c r="J100" s="23"/>
      <c r="K100" s="23"/>
      <c r="L100" s="34">
        <f t="shared" si="16"/>
        <v>6</v>
      </c>
      <c r="M100" s="101">
        <v>100</v>
      </c>
      <c r="N100" s="19">
        <f t="shared" si="17"/>
        <v>6</v>
      </c>
      <c r="O100" s="41">
        <v>1</v>
      </c>
      <c r="P100" s="23">
        <f t="shared" si="18"/>
        <v>6</v>
      </c>
      <c r="Q100" s="33" t="s">
        <v>166</v>
      </c>
      <c r="R100" s="34">
        <f t="shared" si="19"/>
        <v>6</v>
      </c>
    </row>
    <row r="101" spans="1:18" ht="39" customHeight="1" x14ac:dyDescent="0.25">
      <c r="A101" s="45">
        <v>92</v>
      </c>
      <c r="B101" s="22" t="s">
        <v>390</v>
      </c>
      <c r="C101" s="41"/>
      <c r="D101" s="44" t="s">
        <v>44</v>
      </c>
      <c r="E101" s="52">
        <v>2020</v>
      </c>
      <c r="F101" s="41">
        <v>2.5</v>
      </c>
      <c r="G101" s="20"/>
      <c r="H101" s="315">
        <v>1</v>
      </c>
      <c r="I101" s="315"/>
      <c r="J101" s="23"/>
      <c r="K101" s="23"/>
      <c r="L101" s="34">
        <f t="shared" si="16"/>
        <v>3.5</v>
      </c>
      <c r="M101" s="101">
        <v>100</v>
      </c>
      <c r="N101" s="19">
        <f t="shared" si="17"/>
        <v>3.5</v>
      </c>
      <c r="O101" s="41">
        <v>1</v>
      </c>
      <c r="P101" s="23">
        <f t="shared" si="18"/>
        <v>3.5</v>
      </c>
      <c r="Q101" s="33" t="s">
        <v>44</v>
      </c>
      <c r="R101" s="34">
        <f t="shared" si="19"/>
        <v>3.5</v>
      </c>
    </row>
    <row r="102" spans="1:18" ht="41.25" customHeight="1" x14ac:dyDescent="0.25">
      <c r="A102" s="45">
        <v>93</v>
      </c>
      <c r="B102" s="22" t="s">
        <v>347</v>
      </c>
      <c r="C102" s="114"/>
      <c r="D102" s="37" t="s">
        <v>20</v>
      </c>
      <c r="E102" s="51">
        <v>2019</v>
      </c>
      <c r="F102" s="41">
        <v>2.5</v>
      </c>
      <c r="G102" s="20"/>
      <c r="H102" s="315">
        <v>1</v>
      </c>
      <c r="I102" s="315"/>
      <c r="J102" s="23"/>
      <c r="K102" s="23"/>
      <c r="L102" s="34">
        <f t="shared" si="16"/>
        <v>3.5</v>
      </c>
      <c r="M102" s="101">
        <v>100</v>
      </c>
      <c r="N102" s="19">
        <f t="shared" si="17"/>
        <v>3.5</v>
      </c>
      <c r="O102" s="41">
        <v>1</v>
      </c>
      <c r="P102" s="23">
        <f t="shared" si="18"/>
        <v>3.5</v>
      </c>
      <c r="Q102" s="33" t="s">
        <v>20</v>
      </c>
      <c r="R102" s="34">
        <f t="shared" si="19"/>
        <v>3.5</v>
      </c>
    </row>
    <row r="103" spans="1:18" ht="39" x14ac:dyDescent="0.25">
      <c r="A103" s="361">
        <v>94</v>
      </c>
      <c r="B103" s="22" t="s">
        <v>348</v>
      </c>
      <c r="C103" s="114"/>
      <c r="D103" s="37" t="s">
        <v>36</v>
      </c>
      <c r="E103" s="51">
        <v>2019</v>
      </c>
      <c r="F103" s="38">
        <v>10</v>
      </c>
      <c r="G103" s="20"/>
      <c r="H103" s="315">
        <v>1</v>
      </c>
      <c r="I103" s="315"/>
      <c r="J103" s="23"/>
      <c r="K103" s="23"/>
      <c r="L103" s="34">
        <f t="shared" si="16"/>
        <v>11</v>
      </c>
      <c r="M103" s="101">
        <v>100</v>
      </c>
      <c r="N103" s="19">
        <f t="shared" si="17"/>
        <v>11</v>
      </c>
      <c r="O103" s="41">
        <v>1</v>
      </c>
      <c r="P103" s="23">
        <f t="shared" si="18"/>
        <v>11</v>
      </c>
      <c r="Q103" s="33" t="s">
        <v>36</v>
      </c>
      <c r="R103" s="34">
        <f t="shared" si="19"/>
        <v>11</v>
      </c>
    </row>
    <row r="104" spans="1:18" ht="39" x14ac:dyDescent="0.25">
      <c r="A104" s="45">
        <v>95</v>
      </c>
      <c r="B104" s="22" t="s">
        <v>349</v>
      </c>
      <c r="C104" s="114"/>
      <c r="D104" s="37" t="s">
        <v>60</v>
      </c>
      <c r="E104" s="51">
        <v>2019</v>
      </c>
      <c r="F104" s="41">
        <v>2.5</v>
      </c>
      <c r="G104" s="20"/>
      <c r="H104" s="315">
        <v>1</v>
      </c>
      <c r="I104" s="315"/>
      <c r="J104" s="23"/>
      <c r="K104" s="23"/>
      <c r="L104" s="34">
        <f t="shared" si="16"/>
        <v>3.5</v>
      </c>
      <c r="M104" s="101">
        <v>100</v>
      </c>
      <c r="N104" s="19">
        <f t="shared" si="17"/>
        <v>3.5</v>
      </c>
      <c r="O104" s="41">
        <v>1</v>
      </c>
      <c r="P104" s="23">
        <f t="shared" si="18"/>
        <v>3.5</v>
      </c>
      <c r="Q104" s="33" t="s">
        <v>60</v>
      </c>
      <c r="R104" s="34">
        <f t="shared" si="19"/>
        <v>3.5</v>
      </c>
    </row>
    <row r="105" spans="1:18" ht="26.25" x14ac:dyDescent="0.25">
      <c r="A105" s="45">
        <v>96</v>
      </c>
      <c r="B105" s="22" t="s">
        <v>350</v>
      </c>
      <c r="C105" s="114"/>
      <c r="D105" s="37" t="s">
        <v>37</v>
      </c>
      <c r="E105" s="51">
        <v>2019</v>
      </c>
      <c r="F105" s="38">
        <v>2.5</v>
      </c>
      <c r="G105" s="20"/>
      <c r="H105" s="315"/>
      <c r="I105" s="315"/>
      <c r="J105" s="23"/>
      <c r="K105" s="23"/>
      <c r="L105" s="34">
        <f t="shared" si="16"/>
        <v>2.5</v>
      </c>
      <c r="M105" s="101">
        <v>100</v>
      </c>
      <c r="N105" s="19">
        <f t="shared" si="17"/>
        <v>2.5</v>
      </c>
      <c r="O105" s="41">
        <v>1</v>
      </c>
      <c r="P105" s="23">
        <f t="shared" si="18"/>
        <v>2.5</v>
      </c>
      <c r="Q105" s="33" t="s">
        <v>37</v>
      </c>
      <c r="R105" s="34">
        <f t="shared" si="19"/>
        <v>2.5</v>
      </c>
    </row>
    <row r="106" spans="1:18" ht="51.75" x14ac:dyDescent="0.25">
      <c r="A106" s="45">
        <v>97</v>
      </c>
      <c r="B106" s="22" t="s">
        <v>351</v>
      </c>
      <c r="C106" s="114"/>
      <c r="D106" s="37" t="s">
        <v>20</v>
      </c>
      <c r="E106" s="51">
        <v>2019</v>
      </c>
      <c r="F106" s="41">
        <v>2.5</v>
      </c>
      <c r="G106" s="20"/>
      <c r="H106" s="315">
        <v>1</v>
      </c>
      <c r="I106" s="315"/>
      <c r="J106" s="23"/>
      <c r="K106" s="23"/>
      <c r="L106" s="34">
        <f t="shared" si="16"/>
        <v>3.5</v>
      </c>
      <c r="M106" s="101">
        <v>100</v>
      </c>
      <c r="N106" s="19">
        <f t="shared" si="17"/>
        <v>3.5</v>
      </c>
      <c r="O106" s="41">
        <v>1</v>
      </c>
      <c r="P106" s="23">
        <f t="shared" si="18"/>
        <v>3.5</v>
      </c>
      <c r="Q106" s="33" t="s">
        <v>20</v>
      </c>
      <c r="R106" s="34">
        <f t="shared" si="19"/>
        <v>3.5</v>
      </c>
    </row>
    <row r="107" spans="1:18" ht="55.5" customHeight="1" x14ac:dyDescent="0.25">
      <c r="A107" s="45">
        <v>98</v>
      </c>
      <c r="B107" s="22" t="s">
        <v>352</v>
      </c>
      <c r="C107" s="114"/>
      <c r="D107" s="37" t="s">
        <v>18</v>
      </c>
      <c r="E107" s="51">
        <v>2019</v>
      </c>
      <c r="F107" s="41">
        <v>2.5</v>
      </c>
      <c r="G107" s="20"/>
      <c r="H107" s="315">
        <v>1</v>
      </c>
      <c r="I107" s="315"/>
      <c r="J107" s="23"/>
      <c r="K107" s="23"/>
      <c r="L107" s="34">
        <f t="shared" si="16"/>
        <v>3.5</v>
      </c>
      <c r="M107" s="101">
        <v>100</v>
      </c>
      <c r="N107" s="19">
        <f t="shared" si="17"/>
        <v>3.5</v>
      </c>
      <c r="O107" s="41">
        <v>1</v>
      </c>
      <c r="P107" s="23">
        <f t="shared" si="18"/>
        <v>3.5</v>
      </c>
      <c r="Q107" s="33" t="s">
        <v>18</v>
      </c>
      <c r="R107" s="34">
        <f t="shared" si="19"/>
        <v>3.5</v>
      </c>
    </row>
    <row r="108" spans="1:18" ht="43.5" customHeight="1" x14ac:dyDescent="0.25">
      <c r="A108" s="45">
        <v>99</v>
      </c>
      <c r="B108" s="22" t="s">
        <v>353</v>
      </c>
      <c r="C108" s="114"/>
      <c r="D108" s="37" t="s">
        <v>28</v>
      </c>
      <c r="E108" s="51">
        <v>2019</v>
      </c>
      <c r="F108" s="38">
        <v>2.5</v>
      </c>
      <c r="G108" s="20"/>
      <c r="H108" s="315">
        <v>1</v>
      </c>
      <c r="I108" s="315"/>
      <c r="J108" s="23"/>
      <c r="K108" s="23"/>
      <c r="L108" s="34">
        <f t="shared" si="16"/>
        <v>3.5</v>
      </c>
      <c r="M108" s="101">
        <v>100</v>
      </c>
      <c r="N108" s="19">
        <f t="shared" si="17"/>
        <v>3.5</v>
      </c>
      <c r="O108" s="41">
        <v>1</v>
      </c>
      <c r="P108" s="23">
        <f t="shared" si="18"/>
        <v>3.5</v>
      </c>
      <c r="Q108" s="33" t="s">
        <v>28</v>
      </c>
      <c r="R108" s="34">
        <f t="shared" si="19"/>
        <v>3.5</v>
      </c>
    </row>
    <row r="109" spans="1:18" ht="39" x14ac:dyDescent="0.25">
      <c r="A109" s="361">
        <v>100</v>
      </c>
      <c r="B109" s="22" t="s">
        <v>354</v>
      </c>
      <c r="C109" s="114"/>
      <c r="D109" s="37" t="s">
        <v>36</v>
      </c>
      <c r="E109" s="51">
        <v>2019</v>
      </c>
      <c r="F109" s="38">
        <v>10</v>
      </c>
      <c r="G109" s="20"/>
      <c r="H109" s="315">
        <v>1</v>
      </c>
      <c r="I109" s="315">
        <v>1.5</v>
      </c>
      <c r="J109" s="23"/>
      <c r="K109" s="23"/>
      <c r="L109" s="34">
        <f t="shared" si="16"/>
        <v>12.5</v>
      </c>
      <c r="M109" s="101">
        <v>100</v>
      </c>
      <c r="N109" s="19">
        <f t="shared" si="17"/>
        <v>12.5</v>
      </c>
      <c r="O109" s="41">
        <v>1</v>
      </c>
      <c r="P109" s="23">
        <f t="shared" si="18"/>
        <v>12.5</v>
      </c>
      <c r="Q109" s="33" t="s">
        <v>36</v>
      </c>
      <c r="R109" s="34">
        <f t="shared" si="19"/>
        <v>12.5</v>
      </c>
    </row>
    <row r="110" spans="1:18" ht="54.75" customHeight="1" x14ac:dyDescent="0.25">
      <c r="A110" s="45">
        <v>101</v>
      </c>
      <c r="B110" s="22" t="s">
        <v>355</v>
      </c>
      <c r="C110" s="114"/>
      <c r="D110" s="37" t="s">
        <v>13</v>
      </c>
      <c r="E110" s="51">
        <v>2019</v>
      </c>
      <c r="F110" s="41">
        <v>2.5</v>
      </c>
      <c r="G110" s="20"/>
      <c r="H110" s="315">
        <v>0</v>
      </c>
      <c r="I110" s="315"/>
      <c r="J110" s="23"/>
      <c r="K110" s="23"/>
      <c r="L110" s="34">
        <f t="shared" si="16"/>
        <v>2.5</v>
      </c>
      <c r="M110" s="101">
        <v>100</v>
      </c>
      <c r="N110" s="19">
        <f t="shared" si="17"/>
        <v>2.5</v>
      </c>
      <c r="O110" s="41">
        <v>1</v>
      </c>
      <c r="P110" s="23">
        <f t="shared" si="18"/>
        <v>2.5</v>
      </c>
      <c r="Q110" s="33" t="s">
        <v>13</v>
      </c>
      <c r="R110" s="34">
        <f t="shared" si="19"/>
        <v>2.5</v>
      </c>
    </row>
    <row r="111" spans="1:18" ht="39" x14ac:dyDescent="0.25">
      <c r="A111" s="45">
        <v>102</v>
      </c>
      <c r="B111" s="22" t="s">
        <v>356</v>
      </c>
      <c r="C111" s="114"/>
      <c r="D111" s="37" t="s">
        <v>104</v>
      </c>
      <c r="E111" s="51">
        <v>2019</v>
      </c>
      <c r="F111" s="38">
        <v>2.5</v>
      </c>
      <c r="G111" s="20"/>
      <c r="H111" s="315"/>
      <c r="I111" s="315"/>
      <c r="J111" s="23"/>
      <c r="K111" s="23"/>
      <c r="L111" s="34">
        <f t="shared" si="16"/>
        <v>2.5</v>
      </c>
      <c r="M111" s="101">
        <v>100</v>
      </c>
      <c r="N111" s="19">
        <f t="shared" si="17"/>
        <v>2.5</v>
      </c>
      <c r="O111" s="41">
        <v>1</v>
      </c>
      <c r="P111" s="23">
        <f t="shared" si="18"/>
        <v>2.5</v>
      </c>
      <c r="Q111" s="33" t="s">
        <v>104</v>
      </c>
      <c r="R111" s="34">
        <f t="shared" si="19"/>
        <v>2.5</v>
      </c>
    </row>
    <row r="112" spans="1:18" ht="64.5" x14ac:dyDescent="0.25">
      <c r="A112" s="45">
        <v>103</v>
      </c>
      <c r="B112" s="22" t="s">
        <v>357</v>
      </c>
      <c r="C112" s="114"/>
      <c r="D112" s="37" t="s">
        <v>36</v>
      </c>
      <c r="E112" s="51">
        <v>2019</v>
      </c>
      <c r="F112" s="41">
        <v>2.5</v>
      </c>
      <c r="G112" s="20"/>
      <c r="H112" s="315">
        <v>1</v>
      </c>
      <c r="I112" s="315">
        <v>1.5</v>
      </c>
      <c r="J112" s="23"/>
      <c r="K112" s="23"/>
      <c r="L112" s="34">
        <f t="shared" si="16"/>
        <v>5</v>
      </c>
      <c r="M112" s="101">
        <v>100</v>
      </c>
      <c r="N112" s="19">
        <f t="shared" si="17"/>
        <v>5</v>
      </c>
      <c r="O112" s="41">
        <v>1</v>
      </c>
      <c r="P112" s="23">
        <f t="shared" si="18"/>
        <v>5</v>
      </c>
      <c r="Q112" s="33" t="s">
        <v>36</v>
      </c>
      <c r="R112" s="34">
        <f t="shared" si="19"/>
        <v>5</v>
      </c>
    </row>
    <row r="113" spans="1:18" ht="42" customHeight="1" x14ac:dyDescent="0.25">
      <c r="A113" s="45">
        <v>104</v>
      </c>
      <c r="B113" s="22" t="s">
        <v>358</v>
      </c>
      <c r="C113" s="114"/>
      <c r="D113" s="37" t="s">
        <v>20</v>
      </c>
      <c r="E113" s="51">
        <v>2019</v>
      </c>
      <c r="F113" s="41">
        <v>2.5</v>
      </c>
      <c r="G113" s="20"/>
      <c r="H113" s="315">
        <v>1</v>
      </c>
      <c r="I113" s="315"/>
      <c r="J113" s="23"/>
      <c r="K113" s="23"/>
      <c r="L113" s="34">
        <f t="shared" si="16"/>
        <v>3.5</v>
      </c>
      <c r="M113" s="101">
        <v>100</v>
      </c>
      <c r="N113" s="19">
        <f t="shared" si="17"/>
        <v>3.5</v>
      </c>
      <c r="O113" s="41">
        <v>1</v>
      </c>
      <c r="P113" s="23">
        <f t="shared" si="18"/>
        <v>3.5</v>
      </c>
      <c r="Q113" s="33" t="s">
        <v>20</v>
      </c>
      <c r="R113" s="34">
        <f t="shared" si="19"/>
        <v>3.5</v>
      </c>
    </row>
    <row r="114" spans="1:18" ht="39" x14ac:dyDescent="0.25">
      <c r="A114" s="45">
        <v>105</v>
      </c>
      <c r="B114" s="22" t="s">
        <v>359</v>
      </c>
      <c r="C114" s="114"/>
      <c r="D114" s="37" t="s">
        <v>166</v>
      </c>
      <c r="E114" s="51">
        <v>2019</v>
      </c>
      <c r="F114" s="45">
        <v>2.5</v>
      </c>
      <c r="G114" s="41"/>
      <c r="H114" s="315"/>
      <c r="I114" s="315"/>
      <c r="J114" s="23"/>
      <c r="K114" s="23"/>
      <c r="L114" s="34">
        <f t="shared" si="16"/>
        <v>2.5</v>
      </c>
      <c r="M114" s="101">
        <v>100</v>
      </c>
      <c r="N114" s="19">
        <f t="shared" si="17"/>
        <v>2.5</v>
      </c>
      <c r="O114" s="41">
        <v>1</v>
      </c>
      <c r="P114" s="23">
        <f t="shared" si="18"/>
        <v>2.5</v>
      </c>
      <c r="Q114" s="33" t="s">
        <v>166</v>
      </c>
      <c r="R114" s="34">
        <f t="shared" si="19"/>
        <v>2.5</v>
      </c>
    </row>
    <row r="115" spans="1:18" ht="51.75" x14ac:dyDescent="0.25">
      <c r="A115" s="45">
        <v>106</v>
      </c>
      <c r="B115" s="22" t="s">
        <v>360</v>
      </c>
      <c r="C115" s="114"/>
      <c r="D115" s="37" t="s">
        <v>18</v>
      </c>
      <c r="E115" s="51">
        <v>2019</v>
      </c>
      <c r="F115" s="45">
        <v>2.5</v>
      </c>
      <c r="G115" s="41"/>
      <c r="H115" s="315"/>
      <c r="I115" s="315"/>
      <c r="J115" s="23"/>
      <c r="K115" s="23"/>
      <c r="L115" s="34">
        <f t="shared" si="16"/>
        <v>2.5</v>
      </c>
      <c r="M115" s="101">
        <v>50</v>
      </c>
      <c r="N115" s="19">
        <f t="shared" si="17"/>
        <v>1.25</v>
      </c>
      <c r="O115" s="41">
        <v>1</v>
      </c>
      <c r="P115" s="23">
        <f t="shared" si="18"/>
        <v>1.25</v>
      </c>
      <c r="Q115" s="33" t="s">
        <v>18</v>
      </c>
      <c r="R115" s="34">
        <f t="shared" si="19"/>
        <v>1.25</v>
      </c>
    </row>
    <row r="116" spans="1:18" ht="51.75" x14ac:dyDescent="0.25">
      <c r="A116" s="45">
        <v>107</v>
      </c>
      <c r="B116" s="22" t="s">
        <v>361</v>
      </c>
      <c r="C116" s="114"/>
      <c r="D116" s="37" t="s">
        <v>13</v>
      </c>
      <c r="E116" s="51">
        <v>2019</v>
      </c>
      <c r="F116" s="41">
        <v>2.5</v>
      </c>
      <c r="G116" s="41"/>
      <c r="H116" s="315">
        <v>0</v>
      </c>
      <c r="I116" s="315"/>
      <c r="J116" s="23"/>
      <c r="K116" s="23"/>
      <c r="L116" s="34">
        <f t="shared" si="16"/>
        <v>2.5</v>
      </c>
      <c r="M116" s="101">
        <v>100</v>
      </c>
      <c r="N116" s="19">
        <f t="shared" si="17"/>
        <v>2.5</v>
      </c>
      <c r="O116" s="41">
        <v>1</v>
      </c>
      <c r="P116" s="23">
        <f t="shared" si="18"/>
        <v>2.5</v>
      </c>
      <c r="Q116" s="33" t="s">
        <v>13</v>
      </c>
      <c r="R116" s="34">
        <f t="shared" si="19"/>
        <v>2.5</v>
      </c>
    </row>
    <row r="117" spans="1:18" ht="51.75" x14ac:dyDescent="0.25">
      <c r="A117" s="45">
        <v>108</v>
      </c>
      <c r="B117" s="22" t="s">
        <v>362</v>
      </c>
      <c r="C117" s="114"/>
      <c r="D117" s="37" t="s">
        <v>13</v>
      </c>
      <c r="E117" s="51">
        <v>2019</v>
      </c>
      <c r="F117" s="45">
        <v>2.5</v>
      </c>
      <c r="G117" s="41"/>
      <c r="H117" s="315"/>
      <c r="I117" s="315"/>
      <c r="J117" s="23"/>
      <c r="K117" s="23"/>
      <c r="L117" s="34">
        <f t="shared" si="16"/>
        <v>2.5</v>
      </c>
      <c r="M117" s="101">
        <v>100</v>
      </c>
      <c r="N117" s="19">
        <f t="shared" si="17"/>
        <v>2.5</v>
      </c>
      <c r="O117" s="41">
        <v>1</v>
      </c>
      <c r="P117" s="23">
        <f t="shared" si="18"/>
        <v>2.5</v>
      </c>
      <c r="Q117" s="33" t="s">
        <v>13</v>
      </c>
      <c r="R117" s="34">
        <f t="shared" si="19"/>
        <v>2.5</v>
      </c>
    </row>
    <row r="118" spans="1:18" ht="51.75" x14ac:dyDescent="0.25">
      <c r="A118" s="45">
        <v>109</v>
      </c>
      <c r="B118" s="22" t="s">
        <v>363</v>
      </c>
      <c r="C118" s="114"/>
      <c r="D118" s="37" t="s">
        <v>28</v>
      </c>
      <c r="E118" s="51">
        <v>2019</v>
      </c>
      <c r="F118" s="45">
        <v>2.5</v>
      </c>
      <c r="G118" s="41"/>
      <c r="H118" s="315"/>
      <c r="I118" s="315"/>
      <c r="J118" s="23"/>
      <c r="K118" s="23"/>
      <c r="L118" s="34">
        <f t="shared" si="16"/>
        <v>2.5</v>
      </c>
      <c r="M118" s="101">
        <v>100</v>
      </c>
      <c r="N118" s="19">
        <f t="shared" si="17"/>
        <v>2.5</v>
      </c>
      <c r="O118" s="41">
        <v>1</v>
      </c>
      <c r="P118" s="23">
        <f t="shared" si="18"/>
        <v>2.5</v>
      </c>
      <c r="Q118" s="33" t="s">
        <v>28</v>
      </c>
      <c r="R118" s="34">
        <f t="shared" si="19"/>
        <v>2.5</v>
      </c>
    </row>
    <row r="119" spans="1:18" ht="39" x14ac:dyDescent="0.25">
      <c r="A119" s="361">
        <v>110</v>
      </c>
      <c r="B119" s="22" t="s">
        <v>364</v>
      </c>
      <c r="C119" s="114"/>
      <c r="D119" s="37" t="s">
        <v>36</v>
      </c>
      <c r="E119" s="51">
        <v>2019</v>
      </c>
      <c r="F119" s="45">
        <v>10</v>
      </c>
      <c r="G119" s="41"/>
      <c r="H119" s="315">
        <v>1</v>
      </c>
      <c r="I119" s="315"/>
      <c r="J119" s="23"/>
      <c r="K119" s="23"/>
      <c r="L119" s="34">
        <f t="shared" si="16"/>
        <v>11</v>
      </c>
      <c r="M119" s="101">
        <v>100</v>
      </c>
      <c r="N119" s="19">
        <f t="shared" si="17"/>
        <v>11</v>
      </c>
      <c r="O119" s="41">
        <v>1</v>
      </c>
      <c r="P119" s="23">
        <f t="shared" si="18"/>
        <v>11</v>
      </c>
      <c r="Q119" s="33" t="s">
        <v>36</v>
      </c>
      <c r="R119" s="34">
        <f t="shared" si="19"/>
        <v>11</v>
      </c>
    </row>
    <row r="120" spans="1:18" ht="51.75" x14ac:dyDescent="0.25">
      <c r="A120" s="361">
        <v>111</v>
      </c>
      <c r="B120" s="22" t="s">
        <v>365</v>
      </c>
      <c r="C120" s="456" t="s">
        <v>366</v>
      </c>
      <c r="D120" s="37" t="s">
        <v>36</v>
      </c>
      <c r="E120" s="51">
        <v>2019</v>
      </c>
      <c r="F120" s="45">
        <v>10</v>
      </c>
      <c r="G120" s="41">
        <v>5</v>
      </c>
      <c r="H120" s="315">
        <v>1</v>
      </c>
      <c r="I120" s="315">
        <v>1.5</v>
      </c>
      <c r="J120" s="23">
        <v>1</v>
      </c>
      <c r="K120" s="23">
        <f>J120*5</f>
        <v>5</v>
      </c>
      <c r="L120" s="34">
        <f t="shared" si="16"/>
        <v>22.5</v>
      </c>
      <c r="M120" s="101">
        <v>100</v>
      </c>
      <c r="N120" s="19">
        <f t="shared" si="17"/>
        <v>22.5</v>
      </c>
      <c r="O120" s="41">
        <v>1</v>
      </c>
      <c r="P120" s="23">
        <f t="shared" si="18"/>
        <v>22.5</v>
      </c>
      <c r="Q120" s="33" t="s">
        <v>36</v>
      </c>
      <c r="R120" s="34">
        <f t="shared" si="19"/>
        <v>22.5</v>
      </c>
    </row>
    <row r="121" spans="1:18" ht="45" customHeight="1" x14ac:dyDescent="0.25">
      <c r="A121" s="45">
        <v>112</v>
      </c>
      <c r="B121" s="22" t="s">
        <v>367</v>
      </c>
      <c r="C121" s="114"/>
      <c r="D121" s="37" t="s">
        <v>13</v>
      </c>
      <c r="E121" s="51">
        <v>2019</v>
      </c>
      <c r="F121" s="45">
        <v>2.5</v>
      </c>
      <c r="G121" s="41"/>
      <c r="H121" s="315"/>
      <c r="I121" s="315"/>
      <c r="J121" s="23"/>
      <c r="K121" s="23"/>
      <c r="L121" s="34">
        <f t="shared" si="16"/>
        <v>2.5</v>
      </c>
      <c r="M121" s="101">
        <v>100</v>
      </c>
      <c r="N121" s="19">
        <f t="shared" si="17"/>
        <v>2.5</v>
      </c>
      <c r="O121" s="41">
        <v>1</v>
      </c>
      <c r="P121" s="23">
        <f t="shared" si="18"/>
        <v>2.5</v>
      </c>
      <c r="Q121" s="33" t="s">
        <v>13</v>
      </c>
      <c r="R121" s="34">
        <f t="shared" si="19"/>
        <v>2.5</v>
      </c>
    </row>
    <row r="122" spans="1:18" ht="51.75" x14ac:dyDescent="0.25">
      <c r="A122" s="361">
        <v>113</v>
      </c>
      <c r="B122" s="22" t="s">
        <v>368</v>
      </c>
      <c r="C122" s="114"/>
      <c r="D122" s="37" t="s">
        <v>13</v>
      </c>
      <c r="E122" s="51">
        <v>2019</v>
      </c>
      <c r="F122" s="45">
        <v>10</v>
      </c>
      <c r="G122" s="41"/>
      <c r="H122" s="315">
        <v>1</v>
      </c>
      <c r="I122" s="315"/>
      <c r="J122" s="23"/>
      <c r="K122" s="23"/>
      <c r="L122" s="34">
        <f t="shared" si="16"/>
        <v>11</v>
      </c>
      <c r="M122" s="101">
        <v>100</v>
      </c>
      <c r="N122" s="19">
        <f t="shared" si="17"/>
        <v>11</v>
      </c>
      <c r="O122" s="41">
        <v>1</v>
      </c>
      <c r="P122" s="23">
        <f t="shared" si="18"/>
        <v>11</v>
      </c>
      <c r="Q122" s="33" t="s">
        <v>13</v>
      </c>
      <c r="R122" s="34">
        <f t="shared" si="19"/>
        <v>11</v>
      </c>
    </row>
    <row r="123" spans="1:18" ht="51.75" x14ac:dyDescent="0.25">
      <c r="A123" s="361">
        <v>114</v>
      </c>
      <c r="B123" s="22" t="s">
        <v>369</v>
      </c>
      <c r="C123" s="114"/>
      <c r="D123" s="37" t="s">
        <v>36</v>
      </c>
      <c r="E123" s="51">
        <v>2019</v>
      </c>
      <c r="F123" s="45">
        <v>10</v>
      </c>
      <c r="G123" s="41"/>
      <c r="H123" s="315">
        <v>1</v>
      </c>
      <c r="I123" s="315"/>
      <c r="J123" s="23"/>
      <c r="K123" s="23"/>
      <c r="L123" s="34">
        <f t="shared" si="16"/>
        <v>11</v>
      </c>
      <c r="M123" s="101">
        <v>100</v>
      </c>
      <c r="N123" s="19">
        <f t="shared" si="17"/>
        <v>11</v>
      </c>
      <c r="O123" s="41">
        <v>1</v>
      </c>
      <c r="P123" s="23">
        <f t="shared" si="18"/>
        <v>11</v>
      </c>
      <c r="Q123" s="33" t="s">
        <v>36</v>
      </c>
      <c r="R123" s="34">
        <f t="shared" si="19"/>
        <v>11</v>
      </c>
    </row>
    <row r="124" spans="1:18" ht="39" x14ac:dyDescent="0.25">
      <c r="A124" s="45">
        <v>115</v>
      </c>
      <c r="B124" s="22" t="s">
        <v>370</v>
      </c>
      <c r="C124" s="114"/>
      <c r="D124" s="37" t="s">
        <v>13</v>
      </c>
      <c r="E124" s="51">
        <v>2019</v>
      </c>
      <c r="F124" s="45">
        <v>2.5</v>
      </c>
      <c r="G124" s="41"/>
      <c r="H124" s="315"/>
      <c r="I124" s="315"/>
      <c r="J124" s="23"/>
      <c r="K124" s="23"/>
      <c r="L124" s="34">
        <f t="shared" si="16"/>
        <v>2.5</v>
      </c>
      <c r="M124" s="101">
        <v>100</v>
      </c>
      <c r="N124" s="19">
        <f t="shared" si="17"/>
        <v>2.5</v>
      </c>
      <c r="O124" s="41">
        <v>1</v>
      </c>
      <c r="P124" s="23">
        <f t="shared" si="18"/>
        <v>2.5</v>
      </c>
      <c r="Q124" s="33" t="s">
        <v>13</v>
      </c>
      <c r="R124" s="34">
        <f t="shared" si="19"/>
        <v>2.5</v>
      </c>
    </row>
    <row r="125" spans="1:18" ht="53.25" customHeight="1" x14ac:dyDescent="0.25">
      <c r="A125" s="361">
        <v>116</v>
      </c>
      <c r="B125" s="22" t="s">
        <v>371</v>
      </c>
      <c r="C125" s="114"/>
      <c r="D125" s="37" t="s">
        <v>36</v>
      </c>
      <c r="E125" s="51">
        <v>2019</v>
      </c>
      <c r="F125" s="41">
        <v>10</v>
      </c>
      <c r="G125" s="41"/>
      <c r="H125" s="315">
        <v>1</v>
      </c>
      <c r="I125" s="315"/>
      <c r="J125" s="23"/>
      <c r="K125" s="23"/>
      <c r="L125" s="34">
        <f t="shared" si="16"/>
        <v>11</v>
      </c>
      <c r="M125" s="101">
        <v>80</v>
      </c>
      <c r="N125" s="19">
        <f t="shared" si="17"/>
        <v>8.8000000000000007</v>
      </c>
      <c r="O125" s="41">
        <v>1</v>
      </c>
      <c r="P125" s="23">
        <f t="shared" si="18"/>
        <v>8.8000000000000007</v>
      </c>
      <c r="Q125" s="33" t="s">
        <v>36</v>
      </c>
      <c r="R125" s="34">
        <f t="shared" si="19"/>
        <v>8.8000000000000007</v>
      </c>
    </row>
    <row r="126" spans="1:18" ht="51.75" x14ac:dyDescent="0.25">
      <c r="A126" s="45">
        <v>117</v>
      </c>
      <c r="B126" s="22" t="s">
        <v>372</v>
      </c>
      <c r="C126" s="41"/>
      <c r="D126" s="44" t="s">
        <v>104</v>
      </c>
      <c r="E126" s="52">
        <v>2019</v>
      </c>
      <c r="F126" s="41">
        <v>2.5</v>
      </c>
      <c r="G126" s="41"/>
      <c r="H126" s="315">
        <v>1</v>
      </c>
      <c r="I126" s="315"/>
      <c r="J126" s="23"/>
      <c r="K126" s="23"/>
      <c r="L126" s="34">
        <f t="shared" si="16"/>
        <v>3.5</v>
      </c>
      <c r="M126" s="101">
        <v>100</v>
      </c>
      <c r="N126" s="19">
        <f t="shared" si="17"/>
        <v>3.5</v>
      </c>
      <c r="O126" s="41">
        <v>1</v>
      </c>
      <c r="P126" s="23">
        <f t="shared" si="18"/>
        <v>3.5</v>
      </c>
      <c r="Q126" s="33" t="s">
        <v>104</v>
      </c>
      <c r="R126" s="34">
        <f t="shared" si="19"/>
        <v>3.5</v>
      </c>
    </row>
    <row r="127" spans="1:18" ht="39" x14ac:dyDescent="0.25">
      <c r="A127" s="45">
        <v>118</v>
      </c>
      <c r="B127" s="22" t="s">
        <v>373</v>
      </c>
      <c r="C127" s="41"/>
      <c r="D127" s="44" t="s">
        <v>13</v>
      </c>
      <c r="E127" s="52">
        <v>2019</v>
      </c>
      <c r="F127" s="45">
        <v>2.5</v>
      </c>
      <c r="G127" s="41"/>
      <c r="H127" s="315"/>
      <c r="I127" s="315"/>
      <c r="J127" s="23"/>
      <c r="K127" s="23"/>
      <c r="L127" s="34">
        <f t="shared" si="16"/>
        <v>2.5</v>
      </c>
      <c r="M127" s="101">
        <v>100</v>
      </c>
      <c r="N127" s="19">
        <f t="shared" si="17"/>
        <v>2.5</v>
      </c>
      <c r="O127" s="41">
        <v>1</v>
      </c>
      <c r="P127" s="23">
        <f t="shared" si="18"/>
        <v>2.5</v>
      </c>
      <c r="Q127" s="33" t="s">
        <v>13</v>
      </c>
      <c r="R127" s="34">
        <f t="shared" si="19"/>
        <v>2.5</v>
      </c>
    </row>
    <row r="128" spans="1:18" ht="30.75" thickBot="1" x14ac:dyDescent="0.35">
      <c r="A128" s="680">
        <v>119</v>
      </c>
      <c r="B128" s="681" t="s">
        <v>840</v>
      </c>
      <c r="C128" s="676"/>
      <c r="D128" s="674" t="s">
        <v>37</v>
      </c>
      <c r="E128" s="663">
        <v>2019</v>
      </c>
      <c r="F128" s="662">
        <v>5</v>
      </c>
      <c r="G128" s="676"/>
      <c r="H128" s="673"/>
      <c r="I128" s="673"/>
      <c r="J128" s="674"/>
      <c r="K128" s="674"/>
      <c r="L128" s="675">
        <f t="shared" si="16"/>
        <v>5</v>
      </c>
      <c r="M128" s="682">
        <v>100</v>
      </c>
      <c r="N128" s="675">
        <f t="shared" si="17"/>
        <v>5</v>
      </c>
      <c r="O128" s="676">
        <v>1</v>
      </c>
      <c r="P128" s="674">
        <f t="shared" si="18"/>
        <v>5</v>
      </c>
      <c r="Q128" s="683" t="s">
        <v>37</v>
      </c>
      <c r="R128" s="675">
        <f t="shared" si="19"/>
        <v>5</v>
      </c>
    </row>
    <row r="129" spans="2:18" x14ac:dyDescent="0.25">
      <c r="B129" s="48"/>
      <c r="E129" s="2"/>
      <c r="L129" s="1"/>
      <c r="N129" s="1"/>
      <c r="R129" s="1"/>
    </row>
    <row r="130" spans="2:18" x14ac:dyDescent="0.25">
      <c r="D130" s="115" t="s">
        <v>344</v>
      </c>
      <c r="F130">
        <f>SUM(F10:F128)</f>
        <v>453.5</v>
      </c>
      <c r="G130">
        <f>SUM(G10:G128)</f>
        <v>10</v>
      </c>
      <c r="H130">
        <f>SUM(H10:H128)</f>
        <v>58</v>
      </c>
      <c r="I130">
        <f>SUM(I10:I128)</f>
        <v>10.5</v>
      </c>
      <c r="K130">
        <f>SUM(K10:K128)</f>
        <v>5</v>
      </c>
      <c r="L130">
        <f>SUM(L10:L128)</f>
        <v>537</v>
      </c>
      <c r="N130" s="127">
        <f>SUM(N10:N128)</f>
        <v>523.19999999999993</v>
      </c>
      <c r="O130" s="127"/>
      <c r="P130" s="127"/>
      <c r="Q130" s="127"/>
      <c r="R130" s="127">
        <f>SUM(R10:R128)</f>
        <v>523.19999999999993</v>
      </c>
    </row>
    <row r="131" spans="2:18" x14ac:dyDescent="0.25">
      <c r="L131" s="1">
        <f>F130+G130+H130+I130+K130</f>
        <v>537</v>
      </c>
    </row>
    <row r="133" spans="2:18" x14ac:dyDescent="0.25">
      <c r="C133" s="1" t="s">
        <v>393</v>
      </c>
    </row>
    <row r="134" spans="2:18" ht="15.75" thickBot="1" x14ac:dyDescent="0.3">
      <c r="F134" s="2"/>
      <c r="G134" s="2"/>
    </row>
    <row r="135" spans="2:18" ht="15.75" thickTop="1" x14ac:dyDescent="0.25">
      <c r="D135" s="61" t="s">
        <v>28</v>
      </c>
      <c r="E135" s="116">
        <f>R21+R22+R69+R79+R80+R108+R118</f>
        <v>19.5</v>
      </c>
      <c r="H135" s="127"/>
      <c r="J135" s="131"/>
    </row>
    <row r="136" spans="2:18" x14ac:dyDescent="0.25">
      <c r="D136" s="64" t="s">
        <v>16</v>
      </c>
      <c r="E136" s="117">
        <v>0</v>
      </c>
      <c r="H136" s="127"/>
      <c r="J136" s="132"/>
    </row>
    <row r="137" spans="2:18" x14ac:dyDescent="0.25">
      <c r="D137" s="64" t="s">
        <v>104</v>
      </c>
      <c r="E137" s="117">
        <f>R24+R25+R27+R28+R29+R30+R31+R39+R40+R43+R44+R45+R46+R50+R51+R52+R54+R55+R59+R60+R67+R68+R72+R76+R85+R86+R91+R93+R94+R95+R111+R126+R62+R63</f>
        <v>88.5</v>
      </c>
      <c r="H137" s="127"/>
      <c r="J137" s="132"/>
    </row>
    <row r="138" spans="2:18" x14ac:dyDescent="0.25">
      <c r="D138" s="64" t="s">
        <v>59</v>
      </c>
      <c r="E138" s="117">
        <f>R73+R78</f>
        <v>5</v>
      </c>
      <c r="H138" s="127"/>
      <c r="J138" s="132"/>
    </row>
    <row r="139" spans="2:18" x14ac:dyDescent="0.25">
      <c r="D139" s="65" t="s">
        <v>121</v>
      </c>
      <c r="E139" s="117">
        <f>R26+R70+R74+R77+R88+R98</f>
        <v>20</v>
      </c>
      <c r="H139" s="127"/>
      <c r="J139" s="131"/>
    </row>
    <row r="140" spans="2:18" x14ac:dyDescent="0.25">
      <c r="D140" s="64" t="s">
        <v>25</v>
      </c>
      <c r="E140" s="117">
        <v>0</v>
      </c>
      <c r="H140" s="127"/>
      <c r="J140" s="132"/>
    </row>
    <row r="141" spans="2:18" x14ac:dyDescent="0.25">
      <c r="D141" s="64" t="s">
        <v>13</v>
      </c>
      <c r="E141" s="117">
        <f>R84+R87+R89+R92+R110+R116+R117+R121+R122+R124+R127+R61+R64</f>
        <v>41</v>
      </c>
      <c r="H141" s="127"/>
      <c r="J141" s="132"/>
    </row>
    <row r="142" spans="2:18" x14ac:dyDescent="0.25">
      <c r="D142" s="64" t="s">
        <v>212</v>
      </c>
      <c r="E142" s="117">
        <f>R56</f>
        <v>3.5</v>
      </c>
      <c r="H142" s="127"/>
      <c r="J142" s="132"/>
    </row>
    <row r="143" spans="2:18" x14ac:dyDescent="0.25">
      <c r="D143" s="64" t="s">
        <v>51</v>
      </c>
      <c r="E143" s="117">
        <f>R20+R38+R66</f>
        <v>10.5</v>
      </c>
      <c r="H143" s="127"/>
      <c r="J143" s="132"/>
    </row>
    <row r="144" spans="2:18" x14ac:dyDescent="0.25">
      <c r="D144" s="65" t="s">
        <v>99</v>
      </c>
      <c r="E144" s="117">
        <f>R11+R35+R36+R49+R57+R71</f>
        <v>30.166666666666664</v>
      </c>
      <c r="H144" s="127"/>
      <c r="J144" s="131"/>
    </row>
    <row r="145" spans="4:10" x14ac:dyDescent="0.25">
      <c r="D145" s="64" t="s">
        <v>60</v>
      </c>
      <c r="E145" s="117">
        <f>R15+R16+R104</f>
        <v>7.25</v>
      </c>
      <c r="H145" s="127"/>
      <c r="J145" s="132"/>
    </row>
    <row r="146" spans="4:10" x14ac:dyDescent="0.25">
      <c r="D146" s="64" t="s">
        <v>44</v>
      </c>
      <c r="E146" s="117">
        <f>R17+R19+R32+R33+R47+R53+R75+R99+R101</f>
        <v>40.56666666666667</v>
      </c>
      <c r="H146" s="127"/>
      <c r="J146" s="132"/>
    </row>
    <row r="147" spans="4:10" x14ac:dyDescent="0.25">
      <c r="D147" s="64" t="s">
        <v>677</v>
      </c>
      <c r="E147" s="117">
        <v>0</v>
      </c>
      <c r="H147" s="127"/>
      <c r="J147" s="132"/>
    </row>
    <row r="148" spans="4:10" x14ac:dyDescent="0.25">
      <c r="D148" s="64" t="s">
        <v>37</v>
      </c>
      <c r="E148" s="117">
        <f>R48+R105+R128</f>
        <v>8.3333333333333339</v>
      </c>
      <c r="H148" s="127"/>
      <c r="J148" s="132"/>
    </row>
    <row r="149" spans="4:10" x14ac:dyDescent="0.25">
      <c r="D149" s="65" t="s">
        <v>20</v>
      </c>
      <c r="E149" s="117">
        <f>R102+R106+R113</f>
        <v>10.5</v>
      </c>
      <c r="H149" s="127"/>
      <c r="J149" s="131"/>
    </row>
    <row r="150" spans="4:10" x14ac:dyDescent="0.25">
      <c r="D150" s="64" t="s">
        <v>18</v>
      </c>
      <c r="E150" s="117">
        <f>R23+R83+R96+R97+R107+R115</f>
        <v>24.25</v>
      </c>
      <c r="H150" s="127"/>
      <c r="J150" s="132"/>
    </row>
    <row r="151" spans="4:10" x14ac:dyDescent="0.25">
      <c r="D151" s="65" t="s">
        <v>120</v>
      </c>
      <c r="E151" s="117">
        <f>R14+R18</f>
        <v>14.5</v>
      </c>
      <c r="H151" s="127"/>
      <c r="J151" s="131"/>
    </row>
    <row r="152" spans="4:10" x14ac:dyDescent="0.25">
      <c r="D152" s="64" t="s">
        <v>213</v>
      </c>
      <c r="E152" s="117">
        <v>0</v>
      </c>
      <c r="H152" s="127"/>
      <c r="J152" s="132"/>
    </row>
    <row r="153" spans="4:10" x14ac:dyDescent="0.25">
      <c r="D153" s="64" t="s">
        <v>24</v>
      </c>
      <c r="E153" s="117">
        <f>R34</f>
        <v>11</v>
      </c>
      <c r="H153" s="127"/>
      <c r="J153" s="132"/>
    </row>
    <row r="154" spans="4:10" x14ac:dyDescent="0.25">
      <c r="D154" s="64" t="s">
        <v>166</v>
      </c>
      <c r="E154" s="117">
        <f>R58+R100+R114</f>
        <v>19.5</v>
      </c>
      <c r="H154" s="127"/>
      <c r="J154" s="132"/>
    </row>
    <row r="155" spans="4:10" x14ac:dyDescent="0.25">
      <c r="D155" s="64" t="s">
        <v>35</v>
      </c>
      <c r="E155" s="117">
        <f>R41+R42</f>
        <v>16</v>
      </c>
      <c r="H155" s="127"/>
      <c r="J155" s="132"/>
    </row>
    <row r="156" spans="4:10" ht="15.75" thickBot="1" x14ac:dyDescent="0.3">
      <c r="D156" s="67" t="s">
        <v>36</v>
      </c>
      <c r="E156" s="119">
        <f>R10+R12+R13+R37+R65+R81+R82+R90+R103+R109+R112+R119+R120+R123+R125+R9+R8</f>
        <v>176.63333333333333</v>
      </c>
      <c r="H156" s="127"/>
      <c r="J156" s="132"/>
    </row>
    <row r="157" spans="4:10" ht="16.5" thickTop="1" thickBot="1" x14ac:dyDescent="0.3">
      <c r="D157" s="67" t="s">
        <v>214</v>
      </c>
      <c r="E157" s="128">
        <f>SUBTOTAL(9,E135:E156)</f>
        <v>546.70000000000005</v>
      </c>
      <c r="H157" s="428"/>
      <c r="J157" s="132"/>
    </row>
    <row r="158" spans="4:10" ht="15.75" thickTop="1" x14ac:dyDescent="0.25"/>
  </sheetData>
  <autoFilter ref="A6:R131" xr:uid="{00000000-0009-0000-0000-000005000000}">
    <filterColumn colId="16" showButton="0"/>
  </autoFilter>
  <sortState xmlns:xlrd2="http://schemas.microsoft.com/office/spreadsheetml/2017/richdata2" ref="A68:R133">
    <sortCondition descending="1" ref="E68:E133"/>
  </sortState>
  <mergeCells count="2">
    <mergeCell ref="Q6:R6"/>
    <mergeCell ref="J7:K7"/>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2"/>
  <sheetViews>
    <sheetView workbookViewId="0">
      <pane ySplit="6" topLeftCell="A7" activePane="bottomLeft" state="frozen"/>
      <selection pane="bottomLeft" activeCell="P44" sqref="P44"/>
    </sheetView>
  </sheetViews>
  <sheetFormatPr defaultRowHeight="15" x14ac:dyDescent="0.25"/>
  <cols>
    <col min="1" max="1" width="4.85546875" customWidth="1"/>
    <col min="2" max="2" width="4.42578125" customWidth="1"/>
    <col min="3" max="3" width="44.140625" customWidth="1"/>
    <col min="4" max="4" width="46.140625" customWidth="1"/>
    <col min="5" max="6" width="8" customWidth="1"/>
    <col min="7" max="7" width="6.28515625" customWidth="1"/>
    <col min="8" max="8" width="9.140625" customWidth="1"/>
    <col min="9" max="9" width="7.85546875" customWidth="1"/>
    <col min="10" max="10" width="9.140625" customWidth="1"/>
    <col min="11" max="11" width="7.140625" customWidth="1"/>
    <col min="12" max="12" width="6.140625" customWidth="1"/>
    <col min="14" max="14" width="11.5703125" bestFit="1" customWidth="1"/>
  </cols>
  <sheetData>
    <row r="1" spans="1:14" x14ac:dyDescent="0.25">
      <c r="A1" s="1" t="s">
        <v>774</v>
      </c>
    </row>
    <row r="2" spans="1:14" x14ac:dyDescent="0.25">
      <c r="A2" s="133" t="s">
        <v>396</v>
      </c>
      <c r="C2" s="134" t="s">
        <v>397</v>
      </c>
    </row>
    <row r="3" spans="1:14" x14ac:dyDescent="0.25">
      <c r="A3" s="133"/>
      <c r="C3" s="134"/>
    </row>
    <row r="4" spans="1:14" x14ac:dyDescent="0.25">
      <c r="A4" s="133"/>
      <c r="C4" s="135" t="s">
        <v>398</v>
      </c>
      <c r="D4" s="136" t="s">
        <v>399</v>
      </c>
      <c r="E4" s="350" t="s">
        <v>716</v>
      </c>
      <c r="F4" s="350"/>
      <c r="G4" s="350"/>
      <c r="H4" s="350"/>
      <c r="I4" s="350"/>
      <c r="J4" s="4" t="s">
        <v>991</v>
      </c>
      <c r="K4" s="4"/>
      <c r="L4" s="4"/>
    </row>
    <row r="5" spans="1:14" ht="15.75" thickBot="1" x14ac:dyDescent="0.3"/>
    <row r="6" spans="1:14" ht="83.25" customHeight="1" thickTop="1" x14ac:dyDescent="0.25">
      <c r="A6" s="340" t="s">
        <v>400</v>
      </c>
      <c r="B6" s="341" t="s">
        <v>401</v>
      </c>
      <c r="C6" s="342" t="s">
        <v>402</v>
      </c>
      <c r="D6" s="342" t="s">
        <v>403</v>
      </c>
      <c r="E6" s="341" t="s">
        <v>404</v>
      </c>
      <c r="F6" s="341" t="s">
        <v>405</v>
      </c>
      <c r="G6" s="343" t="s">
        <v>406</v>
      </c>
      <c r="H6" s="344" t="s">
        <v>8</v>
      </c>
      <c r="I6" s="345" t="s">
        <v>9</v>
      </c>
      <c r="J6" s="340" t="s">
        <v>407</v>
      </c>
      <c r="K6" s="341" t="s">
        <v>10</v>
      </c>
      <c r="L6" s="343" t="s">
        <v>11</v>
      </c>
      <c r="M6" s="721" t="s">
        <v>12</v>
      </c>
      <c r="N6" s="722"/>
    </row>
    <row r="7" spans="1:14" ht="61.5" customHeight="1" x14ac:dyDescent="0.25">
      <c r="A7" s="138" t="s">
        <v>299</v>
      </c>
      <c r="B7" s="138" t="s">
        <v>425</v>
      </c>
      <c r="C7" s="472" t="s">
        <v>999</v>
      </c>
      <c r="D7" s="473" t="s">
        <v>1000</v>
      </c>
      <c r="E7" s="474">
        <v>2021</v>
      </c>
      <c r="F7" s="138">
        <v>2</v>
      </c>
      <c r="G7" s="142">
        <v>30</v>
      </c>
      <c r="H7" s="620">
        <v>100</v>
      </c>
      <c r="I7" s="178">
        <f t="shared" ref="I7:I9" si="0">H7*G7/100</f>
        <v>30</v>
      </c>
      <c r="J7" s="145" t="s">
        <v>36</v>
      </c>
      <c r="K7" s="146">
        <v>1</v>
      </c>
      <c r="L7" s="147">
        <f t="shared" ref="L7:L17" si="1">I7/K7</f>
        <v>30</v>
      </c>
      <c r="M7" s="626" t="s">
        <v>36</v>
      </c>
      <c r="N7" s="635">
        <f t="shared" ref="N7:N8" si="2">L7</f>
        <v>30</v>
      </c>
    </row>
    <row r="8" spans="1:14" ht="24.75" x14ac:dyDescent="0.25">
      <c r="A8" s="138" t="s">
        <v>299</v>
      </c>
      <c r="B8" s="141" t="s">
        <v>425</v>
      </c>
      <c r="C8" s="472" t="s">
        <v>439</v>
      </c>
      <c r="D8" s="473" t="s">
        <v>998</v>
      </c>
      <c r="E8" s="474">
        <v>2022</v>
      </c>
      <c r="F8" s="138">
        <v>3</v>
      </c>
      <c r="G8" s="142">
        <v>20</v>
      </c>
      <c r="H8" s="620">
        <v>100</v>
      </c>
      <c r="I8" s="178">
        <f t="shared" si="0"/>
        <v>20</v>
      </c>
      <c r="J8" s="145" t="s">
        <v>166</v>
      </c>
      <c r="K8" s="146">
        <v>1</v>
      </c>
      <c r="L8" s="147">
        <f t="shared" si="1"/>
        <v>20</v>
      </c>
      <c r="M8" s="626" t="s">
        <v>166</v>
      </c>
      <c r="N8" s="635">
        <f t="shared" si="2"/>
        <v>20</v>
      </c>
    </row>
    <row r="9" spans="1:14" ht="36.75" x14ac:dyDescent="0.25">
      <c r="A9" s="137" t="s">
        <v>299</v>
      </c>
      <c r="B9" s="141" t="s">
        <v>425</v>
      </c>
      <c r="C9" s="472" t="s">
        <v>996</v>
      </c>
      <c r="D9" s="473" t="s">
        <v>997</v>
      </c>
      <c r="E9" s="474">
        <v>2021</v>
      </c>
      <c r="F9" s="138">
        <v>3</v>
      </c>
      <c r="G9" s="142">
        <v>20</v>
      </c>
      <c r="H9" s="620">
        <v>95</v>
      </c>
      <c r="I9" s="178">
        <f t="shared" si="0"/>
        <v>19</v>
      </c>
      <c r="J9" s="617" t="s">
        <v>1176</v>
      </c>
      <c r="K9" s="146">
        <v>7</v>
      </c>
      <c r="L9" s="177">
        <f>I9/K9</f>
        <v>2.7142857142857144</v>
      </c>
      <c r="M9" s="626" t="s">
        <v>44</v>
      </c>
      <c r="N9" s="636">
        <f>L9*3</f>
        <v>8.1428571428571423</v>
      </c>
    </row>
    <row r="10" spans="1:14" ht="36.75" x14ac:dyDescent="0.25">
      <c r="A10" s="611"/>
      <c r="B10" s="612"/>
      <c r="C10" s="613" t="s">
        <v>996</v>
      </c>
      <c r="D10" s="614" t="s">
        <v>997</v>
      </c>
      <c r="E10" s="339">
        <v>2021</v>
      </c>
      <c r="F10" s="585"/>
      <c r="G10" s="615"/>
      <c r="H10" s="621"/>
      <c r="I10" s="618"/>
      <c r="J10" s="616" t="s">
        <v>1177</v>
      </c>
      <c r="K10" s="623"/>
      <c r="L10" s="619"/>
      <c r="M10" s="627" t="s">
        <v>37</v>
      </c>
      <c r="N10" s="637">
        <f>L9*4</f>
        <v>10.857142857142858</v>
      </c>
    </row>
    <row r="11" spans="1:14" ht="24.75" x14ac:dyDescent="0.25">
      <c r="A11" s="137" t="s">
        <v>299</v>
      </c>
      <c r="B11" s="141" t="s">
        <v>425</v>
      </c>
      <c r="C11" s="472" t="s">
        <v>994</v>
      </c>
      <c r="D11" s="473" t="s">
        <v>995</v>
      </c>
      <c r="E11" s="474">
        <v>2022</v>
      </c>
      <c r="F11" s="138">
        <v>3</v>
      </c>
      <c r="G11" s="609">
        <v>20</v>
      </c>
      <c r="H11" s="620">
        <v>100</v>
      </c>
      <c r="I11" s="178">
        <f t="shared" ref="I11:I17" si="3">H11*G11/100</f>
        <v>20</v>
      </c>
      <c r="J11" s="496" t="s">
        <v>35</v>
      </c>
      <c r="K11" s="146">
        <v>1</v>
      </c>
      <c r="L11" s="147">
        <f t="shared" si="1"/>
        <v>20</v>
      </c>
      <c r="M11" s="626" t="s">
        <v>35</v>
      </c>
      <c r="N11" s="635">
        <f t="shared" ref="N11:N17" si="4">L11</f>
        <v>20</v>
      </c>
    </row>
    <row r="12" spans="1:14" ht="25.5" thickBot="1" x14ac:dyDescent="0.3">
      <c r="A12" s="484" t="s">
        <v>408</v>
      </c>
      <c r="B12" s="485" t="s">
        <v>409</v>
      </c>
      <c r="C12" s="506" t="s">
        <v>992</v>
      </c>
      <c r="D12" s="507" t="s">
        <v>993</v>
      </c>
      <c r="E12" s="508">
        <v>2021</v>
      </c>
      <c r="F12" s="509">
        <v>3</v>
      </c>
      <c r="G12" s="488">
        <v>20</v>
      </c>
      <c r="H12" s="622">
        <v>100</v>
      </c>
      <c r="I12" s="488">
        <f t="shared" si="3"/>
        <v>20</v>
      </c>
      <c r="J12" s="504" t="s">
        <v>926</v>
      </c>
      <c r="K12" s="481">
        <v>1</v>
      </c>
      <c r="L12" s="493">
        <f t="shared" si="1"/>
        <v>20</v>
      </c>
      <c r="M12" s="628" t="s">
        <v>25</v>
      </c>
      <c r="N12" s="638">
        <f t="shared" si="4"/>
        <v>20</v>
      </c>
    </row>
    <row r="13" spans="1:14" ht="60.75" x14ac:dyDescent="0.25">
      <c r="A13" s="157" t="s">
        <v>299</v>
      </c>
      <c r="B13" s="138" t="s">
        <v>425</v>
      </c>
      <c r="C13" s="471" t="s">
        <v>1178</v>
      </c>
      <c r="D13" s="351" t="s">
        <v>990</v>
      </c>
      <c r="E13" s="505">
        <v>2020</v>
      </c>
      <c r="F13" s="138">
        <v>3</v>
      </c>
      <c r="G13" s="142">
        <v>20</v>
      </c>
      <c r="H13" s="610">
        <v>100</v>
      </c>
      <c r="I13" s="144">
        <f t="shared" si="3"/>
        <v>20</v>
      </c>
      <c r="J13" s="496" t="s">
        <v>166</v>
      </c>
      <c r="K13" s="624">
        <v>1</v>
      </c>
      <c r="L13" s="249">
        <f t="shared" si="1"/>
        <v>20</v>
      </c>
      <c r="M13" s="625" t="s">
        <v>166</v>
      </c>
      <c r="N13" s="639">
        <f t="shared" si="4"/>
        <v>20</v>
      </c>
    </row>
    <row r="14" spans="1:14" ht="24.75" x14ac:dyDescent="0.25">
      <c r="A14" s="137" t="s">
        <v>408</v>
      </c>
      <c r="B14" s="138" t="s">
        <v>412</v>
      </c>
      <c r="C14" s="359" t="s">
        <v>709</v>
      </c>
      <c r="D14" s="351" t="s">
        <v>710</v>
      </c>
      <c r="E14" s="353">
        <v>2020</v>
      </c>
      <c r="F14" s="141">
        <v>3</v>
      </c>
      <c r="G14" s="142">
        <v>20</v>
      </c>
      <c r="H14" s="397">
        <v>100</v>
      </c>
      <c r="I14" s="178">
        <f t="shared" si="3"/>
        <v>20</v>
      </c>
      <c r="J14" s="145" t="s">
        <v>35</v>
      </c>
      <c r="K14" s="146">
        <v>1</v>
      </c>
      <c r="L14" s="147">
        <f t="shared" si="1"/>
        <v>20</v>
      </c>
      <c r="M14" s="145" t="s">
        <v>35</v>
      </c>
      <c r="N14" s="639">
        <f t="shared" si="4"/>
        <v>20</v>
      </c>
    </row>
    <row r="15" spans="1:14" ht="24.75" x14ac:dyDescent="0.25">
      <c r="A15" s="137" t="s">
        <v>408</v>
      </c>
      <c r="B15" s="138" t="s">
        <v>412</v>
      </c>
      <c r="C15" s="358" t="s">
        <v>711</v>
      </c>
      <c r="D15" s="352" t="s">
        <v>712</v>
      </c>
      <c r="E15" s="353">
        <v>2020</v>
      </c>
      <c r="F15" s="141">
        <v>2</v>
      </c>
      <c r="G15" s="142">
        <v>30</v>
      </c>
      <c r="H15" s="397">
        <v>100</v>
      </c>
      <c r="I15" s="178">
        <f t="shared" si="3"/>
        <v>30</v>
      </c>
      <c r="J15" s="145" t="s">
        <v>25</v>
      </c>
      <c r="K15" s="146">
        <v>1</v>
      </c>
      <c r="L15" s="147">
        <f t="shared" si="1"/>
        <v>30</v>
      </c>
      <c r="M15" s="145" t="s">
        <v>25</v>
      </c>
      <c r="N15" s="639">
        <f t="shared" si="4"/>
        <v>30</v>
      </c>
    </row>
    <row r="16" spans="1:14" ht="24.75" x14ac:dyDescent="0.25">
      <c r="A16" s="137" t="s">
        <v>300</v>
      </c>
      <c r="B16" s="138" t="s">
        <v>425</v>
      </c>
      <c r="C16" s="349" t="s">
        <v>720</v>
      </c>
      <c r="D16" s="352" t="s">
        <v>713</v>
      </c>
      <c r="E16" s="353">
        <v>2018</v>
      </c>
      <c r="F16" s="141">
        <v>2</v>
      </c>
      <c r="G16" s="142">
        <v>30</v>
      </c>
      <c r="H16" s="397">
        <v>100</v>
      </c>
      <c r="I16" s="178">
        <f t="shared" si="3"/>
        <v>30</v>
      </c>
      <c r="J16" s="145" t="s">
        <v>35</v>
      </c>
      <c r="K16" s="146">
        <v>1</v>
      </c>
      <c r="L16" s="147">
        <f t="shared" si="1"/>
        <v>30</v>
      </c>
      <c r="M16" s="145" t="s">
        <v>35</v>
      </c>
      <c r="N16" s="639">
        <f t="shared" si="4"/>
        <v>30</v>
      </c>
    </row>
    <row r="17" spans="1:14" ht="25.5" thickBot="1" x14ac:dyDescent="0.3">
      <c r="A17" s="484" t="s">
        <v>299</v>
      </c>
      <c r="B17" s="485" t="s">
        <v>412</v>
      </c>
      <c r="C17" s="498" t="s">
        <v>714</v>
      </c>
      <c r="D17" s="499" t="s">
        <v>715</v>
      </c>
      <c r="E17" s="500">
        <v>2020</v>
      </c>
      <c r="F17" s="485">
        <v>2</v>
      </c>
      <c r="G17" s="501">
        <v>30</v>
      </c>
      <c r="H17" s="502">
        <v>100</v>
      </c>
      <c r="I17" s="503">
        <f t="shared" si="3"/>
        <v>30</v>
      </c>
      <c r="J17" s="504" t="s">
        <v>28</v>
      </c>
      <c r="K17" s="492">
        <v>1</v>
      </c>
      <c r="L17" s="493">
        <f t="shared" si="1"/>
        <v>30</v>
      </c>
      <c r="M17" s="504" t="s">
        <v>28</v>
      </c>
      <c r="N17" s="638">
        <f t="shared" si="4"/>
        <v>30</v>
      </c>
    </row>
    <row r="18" spans="1:14" ht="42.75" customHeight="1" x14ac:dyDescent="0.25">
      <c r="A18" s="157" t="s">
        <v>408</v>
      </c>
      <c r="B18" s="138" t="s">
        <v>409</v>
      </c>
      <c r="C18" s="495" t="s">
        <v>410</v>
      </c>
      <c r="D18" s="168" t="s">
        <v>411</v>
      </c>
      <c r="E18" s="168">
        <v>2019</v>
      </c>
      <c r="F18" s="138">
        <v>3</v>
      </c>
      <c r="G18" s="158">
        <v>20</v>
      </c>
      <c r="H18" s="159">
        <v>100</v>
      </c>
      <c r="I18" s="144">
        <f>H18*G18/100</f>
        <v>20</v>
      </c>
      <c r="J18" s="496" t="s">
        <v>44</v>
      </c>
      <c r="K18" s="179">
        <v>1</v>
      </c>
      <c r="L18" s="249">
        <f>I18/K18</f>
        <v>20</v>
      </c>
      <c r="M18" s="497" t="s">
        <v>44</v>
      </c>
      <c r="N18" s="640">
        <f>L18</f>
        <v>20</v>
      </c>
    </row>
    <row r="19" spans="1:14" ht="36" x14ac:dyDescent="0.25">
      <c r="A19" s="157" t="s">
        <v>408</v>
      </c>
      <c r="B19" s="138" t="s">
        <v>409</v>
      </c>
      <c r="C19" s="167" t="s">
        <v>413</v>
      </c>
      <c r="D19" s="168" t="s">
        <v>414</v>
      </c>
      <c r="E19" s="168">
        <v>2019</v>
      </c>
      <c r="F19" s="138">
        <v>3</v>
      </c>
      <c r="G19" s="158">
        <v>20</v>
      </c>
      <c r="H19" s="346">
        <v>100</v>
      </c>
      <c r="I19" s="144">
        <f>H19*G19/100</f>
        <v>20</v>
      </c>
      <c r="J19" s="170" t="s">
        <v>23</v>
      </c>
      <c r="K19" s="347">
        <v>2</v>
      </c>
      <c r="L19" s="348">
        <f>I19/K19</f>
        <v>10</v>
      </c>
      <c r="M19" s="171" t="s">
        <v>24</v>
      </c>
      <c r="N19" s="641">
        <f>L19*1</f>
        <v>10</v>
      </c>
    </row>
    <row r="20" spans="1:14" ht="36" x14ac:dyDescent="0.25">
      <c r="A20" s="584"/>
      <c r="B20" s="585"/>
      <c r="C20" s="338" t="s">
        <v>413</v>
      </c>
      <c r="D20" s="339" t="s">
        <v>414</v>
      </c>
      <c r="E20" s="339">
        <v>2019</v>
      </c>
      <c r="F20" s="585"/>
      <c r="G20" s="586"/>
      <c r="H20" s="587"/>
      <c r="I20" s="588"/>
      <c r="J20" s="589" t="s">
        <v>1175</v>
      </c>
      <c r="K20" s="590"/>
      <c r="L20" s="591"/>
      <c r="M20" s="592" t="s">
        <v>25</v>
      </c>
      <c r="N20" s="642">
        <f>L19*1</f>
        <v>10</v>
      </c>
    </row>
    <row r="21" spans="1:14" ht="24" x14ac:dyDescent="0.25">
      <c r="A21" s="137" t="s">
        <v>408</v>
      </c>
      <c r="B21" s="141" t="s">
        <v>415</v>
      </c>
      <c r="C21" s="139" t="s">
        <v>416</v>
      </c>
      <c r="D21" s="140" t="s">
        <v>417</v>
      </c>
      <c r="E21" s="140">
        <v>2019</v>
      </c>
      <c r="F21" s="141">
        <v>1</v>
      </c>
      <c r="G21" s="142">
        <v>50</v>
      </c>
      <c r="H21" s="156">
        <v>75</v>
      </c>
      <c r="I21" s="250">
        <f t="shared" ref="I21:I36" si="5">H21*G21/100</f>
        <v>37.5</v>
      </c>
      <c r="J21" s="150" t="s">
        <v>36</v>
      </c>
      <c r="K21" s="151">
        <v>1</v>
      </c>
      <c r="L21" s="154">
        <f t="shared" ref="L21:L36" si="6">I21/K21</f>
        <v>37.5</v>
      </c>
      <c r="M21" s="152" t="s">
        <v>36</v>
      </c>
      <c r="N21" s="643">
        <f t="shared" ref="N21:N36" si="7">L21</f>
        <v>37.5</v>
      </c>
    </row>
    <row r="22" spans="1:14" ht="28.5" customHeight="1" x14ac:dyDescent="0.25">
      <c r="A22" s="157" t="s">
        <v>299</v>
      </c>
      <c r="B22" s="138" t="s">
        <v>412</v>
      </c>
      <c r="C22" s="167" t="s">
        <v>426</v>
      </c>
      <c r="D22" s="168" t="s">
        <v>427</v>
      </c>
      <c r="E22" s="168">
        <v>2019</v>
      </c>
      <c r="F22" s="138">
        <v>2</v>
      </c>
      <c r="G22" s="158">
        <v>30</v>
      </c>
      <c r="H22" s="159">
        <v>100</v>
      </c>
      <c r="I22" s="144">
        <f t="shared" si="5"/>
        <v>30</v>
      </c>
      <c r="J22" s="160" t="s">
        <v>24</v>
      </c>
      <c r="K22" s="146">
        <v>1</v>
      </c>
      <c r="L22" s="147">
        <f t="shared" si="6"/>
        <v>30</v>
      </c>
      <c r="M22" s="161" t="s">
        <v>24</v>
      </c>
      <c r="N22" s="639">
        <f t="shared" si="7"/>
        <v>30</v>
      </c>
    </row>
    <row r="23" spans="1:14" ht="24" x14ac:dyDescent="0.25">
      <c r="A23" s="148" t="s">
        <v>299</v>
      </c>
      <c r="B23" s="149" t="s">
        <v>412</v>
      </c>
      <c r="C23" s="167" t="s">
        <v>430</v>
      </c>
      <c r="D23" s="168" t="s">
        <v>431</v>
      </c>
      <c r="E23" s="168">
        <v>2019</v>
      </c>
      <c r="F23" s="149">
        <v>2</v>
      </c>
      <c r="G23" s="329">
        <v>30</v>
      </c>
      <c r="H23" s="330">
        <v>100</v>
      </c>
      <c r="I23" s="329">
        <f t="shared" si="5"/>
        <v>30</v>
      </c>
      <c r="J23" s="160" t="s">
        <v>18</v>
      </c>
      <c r="K23" s="146">
        <v>1</v>
      </c>
      <c r="L23" s="147">
        <f t="shared" si="6"/>
        <v>30</v>
      </c>
      <c r="M23" s="161" t="s">
        <v>18</v>
      </c>
      <c r="N23" s="639">
        <f t="shared" si="7"/>
        <v>30</v>
      </c>
    </row>
    <row r="24" spans="1:14" ht="36" x14ac:dyDescent="0.25">
      <c r="A24" s="475" t="s">
        <v>299</v>
      </c>
      <c r="B24" s="476" t="s">
        <v>425</v>
      </c>
      <c r="C24" s="477" t="s">
        <v>432</v>
      </c>
      <c r="D24" s="478" t="s">
        <v>433</v>
      </c>
      <c r="E24" s="478">
        <v>2019</v>
      </c>
      <c r="F24" s="476">
        <v>3</v>
      </c>
      <c r="G24" s="479">
        <v>20</v>
      </c>
      <c r="H24" s="169">
        <v>100</v>
      </c>
      <c r="I24" s="331">
        <f t="shared" si="5"/>
        <v>20</v>
      </c>
      <c r="J24" s="480" t="s">
        <v>212</v>
      </c>
      <c r="K24" s="481">
        <v>1</v>
      </c>
      <c r="L24" s="482">
        <f t="shared" si="6"/>
        <v>20</v>
      </c>
      <c r="M24" s="483" t="s">
        <v>212</v>
      </c>
      <c r="N24" s="644">
        <f t="shared" si="7"/>
        <v>20</v>
      </c>
    </row>
    <row r="25" spans="1:14" ht="28.9" customHeight="1" x14ac:dyDescent="0.25">
      <c r="A25" s="137" t="s">
        <v>299</v>
      </c>
      <c r="B25" s="141" t="s">
        <v>425</v>
      </c>
      <c r="C25" s="139" t="s">
        <v>434</v>
      </c>
      <c r="D25" s="140" t="s">
        <v>435</v>
      </c>
      <c r="E25" s="140">
        <v>2019</v>
      </c>
      <c r="F25" s="141">
        <v>3</v>
      </c>
      <c r="G25" s="142">
        <v>20</v>
      </c>
      <c r="H25" s="143">
        <v>70</v>
      </c>
      <c r="I25" s="178">
        <f t="shared" si="5"/>
        <v>14</v>
      </c>
      <c r="J25" s="160" t="s">
        <v>166</v>
      </c>
      <c r="K25" s="146">
        <v>1</v>
      </c>
      <c r="L25" s="147">
        <f t="shared" si="6"/>
        <v>14</v>
      </c>
      <c r="M25" s="161" t="s">
        <v>166</v>
      </c>
      <c r="N25" s="639">
        <f t="shared" si="7"/>
        <v>14</v>
      </c>
    </row>
    <row r="26" spans="1:14" ht="36" x14ac:dyDescent="0.25">
      <c r="A26" s="137" t="s">
        <v>436</v>
      </c>
      <c r="B26" s="141" t="s">
        <v>425</v>
      </c>
      <c r="C26" s="139" t="s">
        <v>437</v>
      </c>
      <c r="D26" s="140" t="s">
        <v>438</v>
      </c>
      <c r="E26" s="140">
        <v>2019</v>
      </c>
      <c r="F26" s="141">
        <v>2</v>
      </c>
      <c r="G26" s="142">
        <v>30</v>
      </c>
      <c r="H26" s="143">
        <v>100</v>
      </c>
      <c r="I26" s="178">
        <f t="shared" si="5"/>
        <v>30</v>
      </c>
      <c r="J26" s="160" t="s">
        <v>25</v>
      </c>
      <c r="K26" s="146">
        <v>1</v>
      </c>
      <c r="L26" s="147">
        <f t="shared" si="6"/>
        <v>30</v>
      </c>
      <c r="M26" s="161" t="s">
        <v>25</v>
      </c>
      <c r="N26" s="639">
        <f t="shared" si="7"/>
        <v>30</v>
      </c>
    </row>
    <row r="27" spans="1:14" ht="24" x14ac:dyDescent="0.25">
      <c r="A27" s="157" t="s">
        <v>299</v>
      </c>
      <c r="B27" s="138" t="s">
        <v>412</v>
      </c>
      <c r="C27" s="167" t="s">
        <v>428</v>
      </c>
      <c r="D27" s="168" t="s">
        <v>429</v>
      </c>
      <c r="E27" s="168">
        <v>2017</v>
      </c>
      <c r="F27" s="138">
        <v>3</v>
      </c>
      <c r="G27" s="158">
        <v>20</v>
      </c>
      <c r="H27" s="169">
        <v>100</v>
      </c>
      <c r="I27" s="331">
        <f>H27*G27/100</f>
        <v>20</v>
      </c>
      <c r="J27" s="170" t="s">
        <v>28</v>
      </c>
      <c r="K27" s="179">
        <v>1</v>
      </c>
      <c r="L27" s="249">
        <f>I27/K27</f>
        <v>20</v>
      </c>
      <c r="M27" s="171" t="s">
        <v>28</v>
      </c>
      <c r="N27" s="640">
        <f>L27</f>
        <v>20</v>
      </c>
    </row>
    <row r="28" spans="1:14" ht="24" x14ac:dyDescent="0.25">
      <c r="A28" s="137" t="s">
        <v>300</v>
      </c>
      <c r="B28" s="141" t="s">
        <v>412</v>
      </c>
      <c r="C28" s="139" t="s">
        <v>418</v>
      </c>
      <c r="D28" s="328" t="s">
        <v>453</v>
      </c>
      <c r="E28" s="140">
        <v>2016</v>
      </c>
      <c r="F28" s="141">
        <v>3</v>
      </c>
      <c r="G28" s="180">
        <v>20</v>
      </c>
      <c r="H28" s="143">
        <v>100</v>
      </c>
      <c r="I28" s="172">
        <f>H28*G28/100</f>
        <v>20</v>
      </c>
      <c r="J28" s="160" t="s">
        <v>104</v>
      </c>
      <c r="K28" s="146">
        <v>1</v>
      </c>
      <c r="L28" s="147">
        <f>I28/K28</f>
        <v>20</v>
      </c>
      <c r="M28" s="161" t="s">
        <v>104</v>
      </c>
      <c r="N28" s="645">
        <f>L28</f>
        <v>20</v>
      </c>
    </row>
    <row r="29" spans="1:14" ht="24.75" thickBot="1" x14ac:dyDescent="0.3">
      <c r="A29" s="484" t="s">
        <v>300</v>
      </c>
      <c r="B29" s="485" t="s">
        <v>425</v>
      </c>
      <c r="C29" s="486" t="s">
        <v>454</v>
      </c>
      <c r="D29" s="487" t="s">
        <v>455</v>
      </c>
      <c r="E29" s="487">
        <v>2015</v>
      </c>
      <c r="F29" s="485">
        <v>2</v>
      </c>
      <c r="G29" s="488">
        <v>30</v>
      </c>
      <c r="H29" s="489">
        <v>100</v>
      </c>
      <c r="I29" s="490">
        <f>H29*G29/100</f>
        <v>30</v>
      </c>
      <c r="J29" s="491" t="s">
        <v>36</v>
      </c>
      <c r="K29" s="492">
        <v>1</v>
      </c>
      <c r="L29" s="493">
        <f>I29/K29</f>
        <v>30</v>
      </c>
      <c r="M29" s="494" t="s">
        <v>36</v>
      </c>
      <c r="N29" s="646">
        <f>L29</f>
        <v>30</v>
      </c>
    </row>
    <row r="30" spans="1:14" ht="36" x14ac:dyDescent="0.25">
      <c r="A30" s="157" t="s">
        <v>408</v>
      </c>
      <c r="B30" s="138" t="s">
        <v>409</v>
      </c>
      <c r="C30" s="165" t="s">
        <v>421</v>
      </c>
      <c r="D30" s="166" t="s">
        <v>422</v>
      </c>
      <c r="E30" s="166">
        <v>2018</v>
      </c>
      <c r="F30" s="138">
        <v>3</v>
      </c>
      <c r="G30" s="158">
        <v>20</v>
      </c>
      <c r="H30" s="169">
        <v>100</v>
      </c>
      <c r="I30" s="331">
        <f t="shared" si="5"/>
        <v>20</v>
      </c>
      <c r="J30" s="332" t="s">
        <v>44</v>
      </c>
      <c r="K30" s="179">
        <v>1</v>
      </c>
      <c r="L30" s="249">
        <f t="shared" si="6"/>
        <v>20</v>
      </c>
      <c r="M30" s="333" t="s">
        <v>44</v>
      </c>
      <c r="N30" s="640">
        <f t="shared" si="7"/>
        <v>20</v>
      </c>
    </row>
    <row r="31" spans="1:14" ht="36" x14ac:dyDescent="0.25">
      <c r="A31" s="137" t="s">
        <v>299</v>
      </c>
      <c r="B31" s="141" t="s">
        <v>412</v>
      </c>
      <c r="C31" s="174" t="s">
        <v>443</v>
      </c>
      <c r="D31" s="175" t="s">
        <v>444</v>
      </c>
      <c r="E31" s="175">
        <v>2018</v>
      </c>
      <c r="F31" s="141">
        <v>2</v>
      </c>
      <c r="G31" s="142">
        <v>30</v>
      </c>
      <c r="H31" s="162">
        <v>100</v>
      </c>
      <c r="I31" s="172">
        <f t="shared" si="5"/>
        <v>30</v>
      </c>
      <c r="J31" s="153" t="s">
        <v>99</v>
      </c>
      <c r="K31" s="146">
        <v>1</v>
      </c>
      <c r="L31" s="147">
        <f t="shared" si="6"/>
        <v>30</v>
      </c>
      <c r="M31" s="155" t="s">
        <v>99</v>
      </c>
      <c r="N31" s="639">
        <f t="shared" si="7"/>
        <v>30</v>
      </c>
    </row>
    <row r="32" spans="1:14" x14ac:dyDescent="0.25">
      <c r="A32" s="137" t="s">
        <v>299</v>
      </c>
      <c r="B32" s="141" t="s">
        <v>412</v>
      </c>
      <c r="C32" s="174" t="s">
        <v>445</v>
      </c>
      <c r="D32" s="175" t="s">
        <v>446</v>
      </c>
      <c r="E32" s="175">
        <v>2018</v>
      </c>
      <c r="F32" s="141">
        <v>3</v>
      </c>
      <c r="G32" s="142">
        <v>20</v>
      </c>
      <c r="H32" s="162">
        <v>100</v>
      </c>
      <c r="I32" s="163">
        <f t="shared" si="5"/>
        <v>20</v>
      </c>
      <c r="J32" s="153" t="s">
        <v>99</v>
      </c>
      <c r="K32" s="146">
        <v>1</v>
      </c>
      <c r="L32" s="147">
        <f t="shared" si="6"/>
        <v>20</v>
      </c>
      <c r="M32" s="155" t="s">
        <v>99</v>
      </c>
      <c r="N32" s="639">
        <f t="shared" si="7"/>
        <v>20</v>
      </c>
    </row>
    <row r="33" spans="1:14" ht="24" x14ac:dyDescent="0.25">
      <c r="A33" s="137" t="s">
        <v>299</v>
      </c>
      <c r="B33" s="141" t="s">
        <v>425</v>
      </c>
      <c r="C33" s="174" t="s">
        <v>447</v>
      </c>
      <c r="D33" s="175" t="s">
        <v>448</v>
      </c>
      <c r="E33" s="175">
        <v>2018</v>
      </c>
      <c r="F33" s="141">
        <v>3</v>
      </c>
      <c r="G33" s="142">
        <v>20</v>
      </c>
      <c r="H33" s="162">
        <v>100</v>
      </c>
      <c r="I33" s="163">
        <f t="shared" si="5"/>
        <v>20</v>
      </c>
      <c r="J33" s="153" t="s">
        <v>44</v>
      </c>
      <c r="K33" s="146">
        <v>1</v>
      </c>
      <c r="L33" s="147">
        <f t="shared" si="6"/>
        <v>20</v>
      </c>
      <c r="M33" s="155" t="s">
        <v>44</v>
      </c>
      <c r="N33" s="639">
        <f t="shared" si="7"/>
        <v>20</v>
      </c>
    </row>
    <row r="34" spans="1:14" ht="25.15" customHeight="1" x14ac:dyDescent="0.25">
      <c r="A34" s="137" t="s">
        <v>299</v>
      </c>
      <c r="B34" s="141" t="s">
        <v>425</v>
      </c>
      <c r="C34" s="174" t="s">
        <v>449</v>
      </c>
      <c r="D34" s="175" t="s">
        <v>450</v>
      </c>
      <c r="E34" s="175">
        <v>2018</v>
      </c>
      <c r="F34" s="141">
        <v>3</v>
      </c>
      <c r="G34" s="142">
        <v>20</v>
      </c>
      <c r="H34" s="162">
        <v>100</v>
      </c>
      <c r="I34" s="163">
        <f t="shared" si="5"/>
        <v>20</v>
      </c>
      <c r="J34" s="153" t="s">
        <v>35</v>
      </c>
      <c r="K34" s="146">
        <v>1</v>
      </c>
      <c r="L34" s="147">
        <f t="shared" si="6"/>
        <v>20</v>
      </c>
      <c r="M34" s="155" t="s">
        <v>35</v>
      </c>
      <c r="N34" s="639">
        <f t="shared" si="7"/>
        <v>20</v>
      </c>
    </row>
    <row r="35" spans="1:14" ht="36" x14ac:dyDescent="0.25">
      <c r="A35" s="157" t="s">
        <v>300</v>
      </c>
      <c r="B35" s="138" t="s">
        <v>412</v>
      </c>
      <c r="C35" s="165" t="s">
        <v>458</v>
      </c>
      <c r="D35" s="166" t="s">
        <v>459</v>
      </c>
      <c r="E35" s="166">
        <v>2018</v>
      </c>
      <c r="F35" s="138">
        <v>2</v>
      </c>
      <c r="G35" s="158">
        <v>30</v>
      </c>
      <c r="H35" s="162">
        <v>100</v>
      </c>
      <c r="I35" s="163">
        <f t="shared" si="5"/>
        <v>30</v>
      </c>
      <c r="J35" s="170" t="s">
        <v>28</v>
      </c>
      <c r="K35" s="146">
        <v>1</v>
      </c>
      <c r="L35" s="147">
        <f t="shared" si="6"/>
        <v>30</v>
      </c>
      <c r="M35" s="171" t="s">
        <v>28</v>
      </c>
      <c r="N35" s="645">
        <f t="shared" si="7"/>
        <v>30</v>
      </c>
    </row>
    <row r="36" spans="1:14" ht="36" x14ac:dyDescent="0.25">
      <c r="A36" s="157" t="s">
        <v>300</v>
      </c>
      <c r="B36" s="138" t="s">
        <v>412</v>
      </c>
      <c r="C36" s="165" t="s">
        <v>458</v>
      </c>
      <c r="D36" s="166" t="s">
        <v>460</v>
      </c>
      <c r="E36" s="166">
        <v>2018</v>
      </c>
      <c r="F36" s="138">
        <v>2</v>
      </c>
      <c r="G36" s="158">
        <v>30</v>
      </c>
      <c r="H36" s="164">
        <v>100</v>
      </c>
      <c r="I36" s="142">
        <f t="shared" si="5"/>
        <v>30</v>
      </c>
      <c r="J36" s="170" t="s">
        <v>28</v>
      </c>
      <c r="K36" s="146">
        <v>1</v>
      </c>
      <c r="L36" s="147">
        <f t="shared" si="6"/>
        <v>30</v>
      </c>
      <c r="M36" s="171" t="s">
        <v>28</v>
      </c>
      <c r="N36" s="645">
        <f t="shared" si="7"/>
        <v>30</v>
      </c>
    </row>
    <row r="37" spans="1:14" ht="24" x14ac:dyDescent="0.25">
      <c r="A37" s="137" t="s">
        <v>408</v>
      </c>
      <c r="B37" s="141" t="s">
        <v>409</v>
      </c>
      <c r="C37" s="174" t="s">
        <v>419</v>
      </c>
      <c r="D37" s="175" t="s">
        <v>420</v>
      </c>
      <c r="E37" s="175">
        <v>2017</v>
      </c>
      <c r="F37" s="141">
        <v>2</v>
      </c>
      <c r="G37" s="142">
        <v>30</v>
      </c>
      <c r="H37" s="162">
        <v>100</v>
      </c>
      <c r="I37" s="163">
        <f>H37*G37/100</f>
        <v>30</v>
      </c>
      <c r="J37" s="150" t="s">
        <v>44</v>
      </c>
      <c r="K37" s="146">
        <v>1</v>
      </c>
      <c r="L37" s="147">
        <f>I37/K37</f>
        <v>30</v>
      </c>
      <c r="M37" s="152" t="s">
        <v>44</v>
      </c>
      <c r="N37" s="639">
        <f>L37</f>
        <v>30</v>
      </c>
    </row>
    <row r="38" spans="1:14" ht="36" x14ac:dyDescent="0.25">
      <c r="A38" s="137" t="s">
        <v>408</v>
      </c>
      <c r="B38" s="141" t="s">
        <v>412</v>
      </c>
      <c r="C38" s="174" t="s">
        <v>423</v>
      </c>
      <c r="D38" s="175" t="s">
        <v>424</v>
      </c>
      <c r="E38" s="175">
        <v>2017</v>
      </c>
      <c r="F38" s="141">
        <v>3</v>
      </c>
      <c r="G38" s="142">
        <v>20</v>
      </c>
      <c r="H38" s="162">
        <v>100</v>
      </c>
      <c r="I38" s="163">
        <f>H38*G38/100</f>
        <v>20</v>
      </c>
      <c r="J38" s="150" t="s">
        <v>13</v>
      </c>
      <c r="K38" s="146">
        <v>1</v>
      </c>
      <c r="L38" s="147">
        <f>I38/K38</f>
        <v>20</v>
      </c>
      <c r="M38" s="152" t="s">
        <v>13</v>
      </c>
      <c r="N38" s="639">
        <f>L38</f>
        <v>20</v>
      </c>
    </row>
    <row r="39" spans="1:14" ht="45" x14ac:dyDescent="0.25">
      <c r="A39" s="173" t="s">
        <v>299</v>
      </c>
      <c r="B39" s="141" t="s">
        <v>412</v>
      </c>
      <c r="C39" s="174" t="s">
        <v>440</v>
      </c>
      <c r="D39" s="175" t="s">
        <v>441</v>
      </c>
      <c r="E39" s="175">
        <v>2017</v>
      </c>
      <c r="F39" s="141">
        <v>2</v>
      </c>
      <c r="G39" s="176">
        <v>30</v>
      </c>
      <c r="H39" s="164">
        <v>100</v>
      </c>
      <c r="I39" s="178">
        <f t="shared" ref="I39" si="8">H39*G39/100</f>
        <v>30</v>
      </c>
      <c r="J39" s="160" t="s">
        <v>442</v>
      </c>
      <c r="K39" s="146">
        <v>8</v>
      </c>
      <c r="L39" s="147">
        <f t="shared" ref="L39" si="9">I39/K39</f>
        <v>3.75</v>
      </c>
      <c r="M39" s="161" t="s">
        <v>28</v>
      </c>
      <c r="N39" s="647">
        <f>L39*1</f>
        <v>3.75</v>
      </c>
    </row>
    <row r="40" spans="1:14" ht="36.75" thickBot="1" x14ac:dyDescent="0.3">
      <c r="A40" s="593"/>
      <c r="B40" s="594"/>
      <c r="C40" s="334" t="s">
        <v>440</v>
      </c>
      <c r="D40" s="335" t="s">
        <v>441</v>
      </c>
      <c r="E40" s="335">
        <v>2017</v>
      </c>
      <c r="F40" s="594"/>
      <c r="G40" s="595"/>
      <c r="H40" s="596"/>
      <c r="I40" s="597"/>
      <c r="J40" s="598" t="s">
        <v>1173</v>
      </c>
      <c r="K40" s="599"/>
      <c r="L40" s="600"/>
      <c r="M40" s="601" t="s">
        <v>36</v>
      </c>
      <c r="N40" s="648">
        <f>L39*5</f>
        <v>18.75</v>
      </c>
    </row>
    <row r="41" spans="1:14" ht="36" x14ac:dyDescent="0.25">
      <c r="A41" s="584"/>
      <c r="B41" s="585"/>
      <c r="C41" s="336" t="s">
        <v>440</v>
      </c>
      <c r="D41" s="337" t="s">
        <v>441</v>
      </c>
      <c r="E41" s="337">
        <v>2017</v>
      </c>
      <c r="F41" s="585"/>
      <c r="G41" s="602"/>
      <c r="H41" s="603"/>
      <c r="I41" s="604"/>
      <c r="J41" s="605" t="s">
        <v>1174</v>
      </c>
      <c r="K41" s="606"/>
      <c r="L41" s="607"/>
      <c r="M41" s="608" t="s">
        <v>37</v>
      </c>
      <c r="N41" s="649">
        <f>L39*2</f>
        <v>7.5</v>
      </c>
    </row>
    <row r="42" spans="1:14" ht="30.75" customHeight="1" x14ac:dyDescent="0.25">
      <c r="A42" s="137" t="s">
        <v>299</v>
      </c>
      <c r="B42" s="141" t="s">
        <v>425</v>
      </c>
      <c r="C42" s="174" t="s">
        <v>451</v>
      </c>
      <c r="D42" s="175" t="s">
        <v>452</v>
      </c>
      <c r="E42" s="175">
        <v>2017</v>
      </c>
      <c r="F42" s="141">
        <v>3</v>
      </c>
      <c r="G42" s="180">
        <v>20</v>
      </c>
      <c r="H42" s="143">
        <v>100</v>
      </c>
      <c r="I42" s="172">
        <f>H42*G42/100</f>
        <v>20</v>
      </c>
      <c r="J42" s="160" t="s">
        <v>120</v>
      </c>
      <c r="K42" s="146">
        <v>1</v>
      </c>
      <c r="L42" s="147">
        <f>I42/K42</f>
        <v>20</v>
      </c>
      <c r="M42" s="161" t="s">
        <v>120</v>
      </c>
      <c r="N42" s="639">
        <f>L42</f>
        <v>20</v>
      </c>
    </row>
    <row r="43" spans="1:14" ht="30.75" customHeight="1" thickBot="1" x14ac:dyDescent="0.3">
      <c r="A43" s="684" t="s">
        <v>300</v>
      </c>
      <c r="B43" s="685" t="s">
        <v>412</v>
      </c>
      <c r="C43" s="686" t="s">
        <v>456</v>
      </c>
      <c r="D43" s="687" t="s">
        <v>457</v>
      </c>
      <c r="E43" s="687">
        <v>2017</v>
      </c>
      <c r="F43" s="685">
        <v>3</v>
      </c>
      <c r="G43" s="688">
        <v>20</v>
      </c>
      <c r="H43" s="689">
        <v>100</v>
      </c>
      <c r="I43" s="690">
        <f>H43*G43/100</f>
        <v>20</v>
      </c>
      <c r="J43" s="691" t="s">
        <v>25</v>
      </c>
      <c r="K43" s="692">
        <v>1</v>
      </c>
      <c r="L43" s="693">
        <f>I43/K43</f>
        <v>20</v>
      </c>
      <c r="M43" s="694" t="s">
        <v>25</v>
      </c>
      <c r="N43" s="695">
        <f>L43</f>
        <v>20</v>
      </c>
    </row>
    <row r="44" spans="1:14" ht="15.75" thickTop="1" x14ac:dyDescent="0.25"/>
    <row r="45" spans="1:14" x14ac:dyDescent="0.25">
      <c r="D45" s="181" t="s">
        <v>461</v>
      </c>
      <c r="G45" s="182">
        <f>SUM(G7:G43)</f>
        <v>820</v>
      </c>
      <c r="H45" s="183"/>
      <c r="I45" s="183">
        <f>SUM(I7:I43)</f>
        <v>800.5</v>
      </c>
      <c r="J45" s="183"/>
      <c r="K45" s="183"/>
      <c r="L45" s="183"/>
      <c r="M45" s="183"/>
      <c r="N45" s="183">
        <f>SUM(N7:N43)</f>
        <v>800.5</v>
      </c>
    </row>
    <row r="46" spans="1:14" x14ac:dyDescent="0.25">
      <c r="H46" s="1"/>
      <c r="I46" s="1"/>
      <c r="N46" s="398"/>
    </row>
    <row r="47" spans="1:14" x14ac:dyDescent="0.25">
      <c r="C47" s="48"/>
      <c r="E47" s="1" t="s">
        <v>493</v>
      </c>
      <c r="M47" s="2"/>
    </row>
    <row r="48" spans="1:14" ht="15.75" thickBot="1" x14ac:dyDescent="0.3"/>
    <row r="49" spans="5:15" ht="15.75" thickTop="1" x14ac:dyDescent="0.25">
      <c r="E49" s="61" t="s">
        <v>28</v>
      </c>
      <c r="F49" s="116">
        <f>N17+N27+N35+N36+N39</f>
        <v>113.75</v>
      </c>
      <c r="H49" s="127"/>
    </row>
    <row r="50" spans="5:15" x14ac:dyDescent="0.25">
      <c r="E50" s="64" t="s">
        <v>16</v>
      </c>
      <c r="F50" s="117">
        <v>0</v>
      </c>
      <c r="H50" s="127"/>
    </row>
    <row r="51" spans="5:15" x14ac:dyDescent="0.25">
      <c r="E51" s="64" t="s">
        <v>104</v>
      </c>
      <c r="F51" s="117">
        <f>N28</f>
        <v>20</v>
      </c>
      <c r="H51" s="127"/>
    </row>
    <row r="52" spans="5:15" x14ac:dyDescent="0.25">
      <c r="E52" s="64" t="s">
        <v>59</v>
      </c>
      <c r="F52" s="117">
        <v>0</v>
      </c>
      <c r="H52" s="127"/>
    </row>
    <row r="53" spans="5:15" x14ac:dyDescent="0.25">
      <c r="E53" s="65" t="s">
        <v>121</v>
      </c>
      <c r="F53" s="117">
        <v>0</v>
      </c>
      <c r="H53" s="127"/>
    </row>
    <row r="54" spans="5:15" x14ac:dyDescent="0.25">
      <c r="E54" s="64" t="s">
        <v>25</v>
      </c>
      <c r="F54" s="117">
        <f>N12+N15+N20+N26+N43</f>
        <v>110</v>
      </c>
      <c r="H54" s="127"/>
    </row>
    <row r="55" spans="5:15" x14ac:dyDescent="0.25">
      <c r="E55" s="64" t="s">
        <v>13</v>
      </c>
      <c r="F55" s="117">
        <f>N38</f>
        <v>20</v>
      </c>
      <c r="H55" s="127"/>
    </row>
    <row r="56" spans="5:15" x14ac:dyDescent="0.25">
      <c r="E56" s="64" t="s">
        <v>212</v>
      </c>
      <c r="F56" s="117">
        <f>N24</f>
        <v>20</v>
      </c>
      <c r="H56" s="127"/>
    </row>
    <row r="57" spans="5:15" x14ac:dyDescent="0.25">
      <c r="E57" s="64" t="s">
        <v>51</v>
      </c>
      <c r="F57" s="117">
        <v>0</v>
      </c>
      <c r="H57" s="127"/>
      <c r="O57" s="127"/>
    </row>
    <row r="58" spans="5:15" x14ac:dyDescent="0.25">
      <c r="E58" s="65" t="s">
        <v>99</v>
      </c>
      <c r="F58" s="650">
        <f>N31+N32</f>
        <v>50</v>
      </c>
      <c r="H58" s="127"/>
      <c r="O58" s="127"/>
    </row>
    <row r="59" spans="5:15" x14ac:dyDescent="0.25">
      <c r="E59" s="64" t="s">
        <v>60</v>
      </c>
      <c r="F59" s="117">
        <v>0</v>
      </c>
      <c r="H59" s="127"/>
      <c r="O59" s="127"/>
    </row>
    <row r="60" spans="5:15" x14ac:dyDescent="0.25">
      <c r="E60" s="64" t="s">
        <v>44</v>
      </c>
      <c r="F60" s="117">
        <f>N9+N18+N30+N33+N37</f>
        <v>98.142857142857139</v>
      </c>
      <c r="H60" s="127"/>
      <c r="O60" s="127"/>
    </row>
    <row r="61" spans="5:15" x14ac:dyDescent="0.25">
      <c r="E61" s="64" t="s">
        <v>677</v>
      </c>
      <c r="F61" s="117">
        <v>0</v>
      </c>
      <c r="H61" s="127"/>
      <c r="O61" s="183"/>
    </row>
    <row r="62" spans="5:15" x14ac:dyDescent="0.25">
      <c r="E62" s="64" t="s">
        <v>37</v>
      </c>
      <c r="F62" s="117">
        <f>N10+N41</f>
        <v>18.357142857142858</v>
      </c>
      <c r="H62" s="127"/>
    </row>
    <row r="63" spans="5:15" x14ac:dyDescent="0.25">
      <c r="E63" s="65" t="s">
        <v>20</v>
      </c>
      <c r="F63" s="117">
        <v>0</v>
      </c>
      <c r="H63" s="127"/>
      <c r="N63" s="117"/>
    </row>
    <row r="64" spans="5:15" x14ac:dyDescent="0.25">
      <c r="E64" s="64" t="s">
        <v>18</v>
      </c>
      <c r="F64" s="117">
        <f>N23</f>
        <v>30</v>
      </c>
      <c r="H64" s="127"/>
    </row>
    <row r="65" spans="5:8" x14ac:dyDescent="0.25">
      <c r="E65" s="65" t="s">
        <v>120</v>
      </c>
      <c r="F65" s="117">
        <f>N42</f>
        <v>20</v>
      </c>
      <c r="H65" s="127"/>
    </row>
    <row r="66" spans="5:8" x14ac:dyDescent="0.25">
      <c r="E66" s="64" t="s">
        <v>213</v>
      </c>
      <c r="F66" s="117">
        <v>0</v>
      </c>
      <c r="H66" s="127"/>
    </row>
    <row r="67" spans="5:8" x14ac:dyDescent="0.25">
      <c r="E67" s="64" t="s">
        <v>24</v>
      </c>
      <c r="F67" s="117">
        <f>N19+N22</f>
        <v>40</v>
      </c>
      <c r="H67" s="127"/>
    </row>
    <row r="68" spans="5:8" x14ac:dyDescent="0.25">
      <c r="E68" s="64" t="s">
        <v>166</v>
      </c>
      <c r="F68" s="117">
        <f>N8+N13+N25</f>
        <v>54</v>
      </c>
      <c r="H68" s="127"/>
    </row>
    <row r="69" spans="5:8" x14ac:dyDescent="0.25">
      <c r="E69" s="64" t="s">
        <v>35</v>
      </c>
      <c r="F69" s="117">
        <f>N11+N14+N16+N34</f>
        <v>90</v>
      </c>
      <c r="H69" s="127"/>
    </row>
    <row r="70" spans="5:8" ht="15.75" thickBot="1" x14ac:dyDescent="0.3">
      <c r="E70" s="67" t="s">
        <v>36</v>
      </c>
      <c r="F70" s="119">
        <f>N7+N21+N29+N40</f>
        <v>116.25</v>
      </c>
      <c r="H70" s="127"/>
    </row>
    <row r="71" spans="5:8" ht="16.5" thickTop="1" thickBot="1" x14ac:dyDescent="0.3">
      <c r="E71" s="67" t="s">
        <v>214</v>
      </c>
      <c r="F71" s="128">
        <f>SUM(F49:F70)</f>
        <v>800.5</v>
      </c>
      <c r="H71" s="428"/>
    </row>
    <row r="72" spans="5:8" ht="15.75" thickTop="1" x14ac:dyDescent="0.25"/>
  </sheetData>
  <autoFilter ref="A6:N45" xr:uid="{00000000-0009-0000-0000-000006000000}">
    <filterColumn colId="12" showButton="0"/>
  </autoFilter>
  <sortState xmlns:xlrd2="http://schemas.microsoft.com/office/spreadsheetml/2017/richdata2" ref="A14:N44">
    <sortCondition descending="1" ref="E18:E44"/>
  </sortState>
  <mergeCells count="1">
    <mergeCell ref="M6:N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2"/>
  <sheetViews>
    <sheetView workbookViewId="0">
      <selection activeCell="W22" sqref="W22"/>
    </sheetView>
  </sheetViews>
  <sheetFormatPr defaultRowHeight="15" x14ac:dyDescent="0.25"/>
  <cols>
    <col min="1" max="1" width="10.28515625" customWidth="1"/>
    <col min="2" max="2" width="10" customWidth="1"/>
    <col min="6" max="6" width="10.42578125" customWidth="1"/>
    <col min="7" max="7" width="9.140625" customWidth="1"/>
    <col min="8" max="8" width="10.5703125" customWidth="1"/>
    <col min="11" max="11" width="11.42578125" customWidth="1"/>
  </cols>
  <sheetData>
    <row r="1" spans="1:13" x14ac:dyDescent="0.25">
      <c r="A1" s="1" t="s">
        <v>1187</v>
      </c>
    </row>
    <row r="2" spans="1:13" x14ac:dyDescent="0.25">
      <c r="A2" s="1" t="s">
        <v>634</v>
      </c>
    </row>
    <row r="4" spans="1:13" x14ac:dyDescent="0.25">
      <c r="A4" s="1" t="s">
        <v>462</v>
      </c>
    </row>
    <row r="6" spans="1:13" ht="15.75" thickBot="1" x14ac:dyDescent="0.3">
      <c r="A6" t="s">
        <v>1183</v>
      </c>
      <c r="I6" t="s">
        <v>635</v>
      </c>
    </row>
    <row r="7" spans="1:13" ht="28.5" thickTop="1" thickBot="1" x14ac:dyDescent="0.3">
      <c r="A7" s="186" t="s">
        <v>407</v>
      </c>
      <c r="B7" s="187" t="s">
        <v>463</v>
      </c>
      <c r="C7" s="188" t="s">
        <v>299</v>
      </c>
      <c r="D7" s="188" t="s">
        <v>300</v>
      </c>
      <c r="E7" s="188" t="s">
        <v>464</v>
      </c>
      <c r="F7" s="189" t="s">
        <v>465</v>
      </c>
      <c r="I7" s="651" t="s">
        <v>1184</v>
      </c>
      <c r="J7" s="651" t="s">
        <v>761</v>
      </c>
      <c r="K7" s="652" t="s">
        <v>636</v>
      </c>
      <c r="L7" s="653" t="s">
        <v>637</v>
      </c>
      <c r="M7" s="654" t="s">
        <v>638</v>
      </c>
    </row>
    <row r="8" spans="1:13" ht="15.75" thickTop="1" x14ac:dyDescent="0.25">
      <c r="A8" s="190" t="s">
        <v>28</v>
      </c>
      <c r="B8" s="430">
        <f>'J databáze'!E274</f>
        <v>1258.3571428571429</v>
      </c>
      <c r="C8" s="191">
        <f>B!F112</f>
        <v>105.79166666666666</v>
      </c>
      <c r="D8" s="191">
        <f>'C'!E135</f>
        <v>19.5</v>
      </c>
      <c r="E8" s="429">
        <f>'M1 známky 1-3'!F49</f>
        <v>113.75</v>
      </c>
      <c r="F8" s="192">
        <f>SUM(B8:E8)</f>
        <v>1497.3988095238096</v>
      </c>
      <c r="I8" s="656">
        <v>1028.1130952380952</v>
      </c>
      <c r="J8" s="399">
        <v>1012.5535714285714</v>
      </c>
      <c r="K8" s="399">
        <v>802.16666666666674</v>
      </c>
      <c r="L8" s="191">
        <v>642.84090909090912</v>
      </c>
      <c r="M8" s="264">
        <v>712.25925799619392</v>
      </c>
    </row>
    <row r="9" spans="1:13" x14ac:dyDescent="0.25">
      <c r="A9" s="193" t="s">
        <v>16</v>
      </c>
      <c r="B9" s="430">
        <f>'J databáze'!E275</f>
        <v>822.95</v>
      </c>
      <c r="C9" s="191">
        <f>B!F113</f>
        <v>0</v>
      </c>
      <c r="D9" s="191">
        <f>'C'!E136</f>
        <v>0</v>
      </c>
      <c r="E9" s="429">
        <f>'M1 známky 1-3'!F50</f>
        <v>0</v>
      </c>
      <c r="F9" s="192">
        <f t="shared" ref="F9:F29" si="0">SUM(B9:E9)</f>
        <v>822.95</v>
      </c>
      <c r="I9" s="436">
        <v>825.65</v>
      </c>
      <c r="J9" s="400">
        <v>676.2</v>
      </c>
      <c r="K9" s="400">
        <v>346.5</v>
      </c>
      <c r="L9" s="195">
        <v>195.5</v>
      </c>
      <c r="M9" s="265">
        <v>67.79440451530084</v>
      </c>
    </row>
    <row r="10" spans="1:13" x14ac:dyDescent="0.25">
      <c r="A10" s="193" t="s">
        <v>104</v>
      </c>
      <c r="B10" s="430">
        <f>'J databáze'!E276</f>
        <v>425</v>
      </c>
      <c r="C10" s="191">
        <f>B!F114</f>
        <v>70</v>
      </c>
      <c r="D10" s="191">
        <f>'C'!E137</f>
        <v>88.5</v>
      </c>
      <c r="E10" s="429">
        <f>'M1 známky 1-3'!F51</f>
        <v>20</v>
      </c>
      <c r="F10" s="192">
        <f t="shared" si="0"/>
        <v>603.5</v>
      </c>
      <c r="I10" s="436">
        <v>595</v>
      </c>
      <c r="J10" s="400">
        <v>574</v>
      </c>
      <c r="K10" s="400">
        <v>294</v>
      </c>
      <c r="L10" s="195">
        <v>304.5</v>
      </c>
      <c r="M10" s="265">
        <v>510.63477229663198</v>
      </c>
    </row>
    <row r="11" spans="1:13" x14ac:dyDescent="0.25">
      <c r="A11" s="193" t="s">
        <v>59</v>
      </c>
      <c r="B11" s="430">
        <f>'J databáze'!E277</f>
        <v>197.25</v>
      </c>
      <c r="C11" s="191">
        <f>B!F115</f>
        <v>14</v>
      </c>
      <c r="D11" s="191">
        <f>'C'!E138</f>
        <v>5</v>
      </c>
      <c r="E11" s="429">
        <f>'M1 známky 1-3'!F52</f>
        <v>0</v>
      </c>
      <c r="F11" s="192">
        <f t="shared" si="0"/>
        <v>216.25</v>
      </c>
      <c r="I11" s="436">
        <v>188</v>
      </c>
      <c r="J11" s="400">
        <v>118</v>
      </c>
      <c r="K11" s="400">
        <v>257.5</v>
      </c>
      <c r="L11" s="195">
        <v>235</v>
      </c>
      <c r="M11" s="265">
        <v>389.11278803053403</v>
      </c>
    </row>
    <row r="12" spans="1:13" x14ac:dyDescent="0.25">
      <c r="A12" s="196" t="s">
        <v>121</v>
      </c>
      <c r="B12" s="430">
        <f>'J databáze'!E278</f>
        <v>305</v>
      </c>
      <c r="C12" s="191">
        <f>B!F116</f>
        <v>20.791666666666664</v>
      </c>
      <c r="D12" s="191">
        <f>'C'!E139</f>
        <v>20</v>
      </c>
      <c r="E12" s="429">
        <f>'M1 známky 1-3'!F53</f>
        <v>0</v>
      </c>
      <c r="F12" s="192">
        <f t="shared" si="0"/>
        <v>345.79166666666669</v>
      </c>
      <c r="I12" s="436">
        <v>351.79166666666669</v>
      </c>
      <c r="J12" s="400">
        <v>326.375</v>
      </c>
      <c r="K12" s="400">
        <v>210</v>
      </c>
      <c r="L12" s="195">
        <v>250</v>
      </c>
      <c r="M12" s="265">
        <v>243.45598200034357</v>
      </c>
    </row>
    <row r="13" spans="1:13" x14ac:dyDescent="0.25">
      <c r="A13" s="193" t="s">
        <v>25</v>
      </c>
      <c r="B13" s="430">
        <f>'J databáze'!E279</f>
        <v>1340.75</v>
      </c>
      <c r="C13" s="191">
        <f>B!F117</f>
        <v>55</v>
      </c>
      <c r="D13" s="191">
        <f>'C'!E140</f>
        <v>0</v>
      </c>
      <c r="E13" s="429">
        <f>'M1 známky 1-3'!F54</f>
        <v>110</v>
      </c>
      <c r="F13" s="192">
        <f t="shared" si="0"/>
        <v>1505.75</v>
      </c>
      <c r="I13" s="436">
        <v>1388.4571428571428</v>
      </c>
      <c r="J13" s="400">
        <v>1210.9380952380955</v>
      </c>
      <c r="K13" s="400">
        <v>881.86428571428564</v>
      </c>
      <c r="L13" s="195">
        <v>727.66190476190479</v>
      </c>
      <c r="M13" s="265">
        <v>211.96590405443388</v>
      </c>
    </row>
    <row r="14" spans="1:13" x14ac:dyDescent="0.25">
      <c r="A14" s="193" t="s">
        <v>13</v>
      </c>
      <c r="B14" s="430">
        <f>'J databáze'!E280</f>
        <v>102</v>
      </c>
      <c r="C14" s="191">
        <f>B!F118</f>
        <v>40</v>
      </c>
      <c r="D14" s="191">
        <f>'C'!E141</f>
        <v>41</v>
      </c>
      <c r="E14" s="429">
        <f>'M1 známky 1-3'!F55</f>
        <v>20</v>
      </c>
      <c r="F14" s="192">
        <f t="shared" si="0"/>
        <v>203</v>
      </c>
      <c r="I14" s="436">
        <v>216</v>
      </c>
      <c r="J14" s="400">
        <v>318</v>
      </c>
      <c r="K14" s="400">
        <v>535.5</v>
      </c>
      <c r="L14" s="195">
        <v>504</v>
      </c>
      <c r="M14" s="265">
        <v>941.82672071579532</v>
      </c>
    </row>
    <row r="15" spans="1:13" x14ac:dyDescent="0.25">
      <c r="A15" s="193" t="s">
        <v>212</v>
      </c>
      <c r="B15" s="430">
        <f>'J databáze'!E281</f>
        <v>25</v>
      </c>
      <c r="C15" s="191">
        <f>B!F119</f>
        <v>35</v>
      </c>
      <c r="D15" s="191">
        <f>'C'!E142</f>
        <v>3.5</v>
      </c>
      <c r="E15" s="429">
        <f>'M1 známky 1-3'!F56</f>
        <v>20</v>
      </c>
      <c r="F15" s="192">
        <f t="shared" si="0"/>
        <v>83.5</v>
      </c>
      <c r="I15" s="436">
        <v>57</v>
      </c>
      <c r="J15" s="400">
        <v>116</v>
      </c>
      <c r="K15" s="400">
        <v>195</v>
      </c>
      <c r="L15" s="195">
        <v>258</v>
      </c>
      <c r="M15" s="265">
        <v>346.87585571772149</v>
      </c>
    </row>
    <row r="16" spans="1:13" x14ac:dyDescent="0.25">
      <c r="A16" s="193" t="s">
        <v>51</v>
      </c>
      <c r="B16" s="430">
        <f>'J databáze'!E282</f>
        <v>251.66666666666669</v>
      </c>
      <c r="C16" s="191">
        <f>B!F120</f>
        <v>19.5</v>
      </c>
      <c r="D16" s="191">
        <f>'C'!E143</f>
        <v>10.5</v>
      </c>
      <c r="E16" s="429">
        <f>'M1 známky 1-3'!F57</f>
        <v>0</v>
      </c>
      <c r="F16" s="192">
        <f t="shared" si="0"/>
        <v>281.66666666666669</v>
      </c>
      <c r="I16" s="436">
        <v>286.66666666666669</v>
      </c>
      <c r="J16" s="400">
        <v>423.83333333333337</v>
      </c>
      <c r="K16" s="400">
        <v>386.25</v>
      </c>
      <c r="L16" s="195">
        <v>364.25</v>
      </c>
      <c r="M16" s="265">
        <v>330.74869323554464</v>
      </c>
    </row>
    <row r="17" spans="1:13" x14ac:dyDescent="0.25">
      <c r="A17" s="196" t="s">
        <v>99</v>
      </c>
      <c r="B17" s="430">
        <f>'J databáze'!E283</f>
        <v>192.5</v>
      </c>
      <c r="C17" s="191">
        <f>B!F121</f>
        <v>70.791666666666657</v>
      </c>
      <c r="D17" s="191">
        <f>'C'!E144</f>
        <v>30.166666666666664</v>
      </c>
      <c r="E17" s="429">
        <f>'M1 známky 1-3'!F58</f>
        <v>50</v>
      </c>
      <c r="F17" s="192">
        <f t="shared" si="0"/>
        <v>343.45833333333331</v>
      </c>
      <c r="I17" s="436">
        <v>308.29166666666663</v>
      </c>
      <c r="J17" s="400">
        <v>347.375</v>
      </c>
      <c r="K17" s="400">
        <v>498</v>
      </c>
      <c r="L17" s="195">
        <v>475.18181818181819</v>
      </c>
      <c r="M17" s="265">
        <v>499.84016571034749</v>
      </c>
    </row>
    <row r="18" spans="1:13" x14ac:dyDescent="0.25">
      <c r="A18" s="193" t="s">
        <v>60</v>
      </c>
      <c r="B18" s="430">
        <f>'J databáze'!E284</f>
        <v>155</v>
      </c>
      <c r="C18" s="191">
        <f>B!F122</f>
        <v>4.75</v>
      </c>
      <c r="D18" s="191">
        <f>'C'!E145</f>
        <v>7.25</v>
      </c>
      <c r="E18" s="429">
        <f>'M1 známky 1-3'!F59</f>
        <v>0</v>
      </c>
      <c r="F18" s="192">
        <f t="shared" si="0"/>
        <v>167</v>
      </c>
      <c r="I18" s="436">
        <v>216.75</v>
      </c>
      <c r="J18" s="400">
        <v>196.25</v>
      </c>
      <c r="K18" s="400">
        <v>210</v>
      </c>
      <c r="L18" s="195">
        <v>198</v>
      </c>
      <c r="M18" s="265">
        <v>149.22360435058141</v>
      </c>
    </row>
    <row r="19" spans="1:13" x14ac:dyDescent="0.25">
      <c r="A19" s="193" t="s">
        <v>44</v>
      </c>
      <c r="B19" s="430">
        <f>'J databáze'!E285</f>
        <v>1309.0999999999999</v>
      </c>
      <c r="C19" s="191">
        <f>B!F123</f>
        <v>7.0714285714285712</v>
      </c>
      <c r="D19" s="191">
        <f>'C'!E146</f>
        <v>40.56666666666667</v>
      </c>
      <c r="E19" s="429">
        <f>'M1 známky 1-3'!F60</f>
        <v>98.142857142857139</v>
      </c>
      <c r="F19" s="192">
        <f t="shared" si="0"/>
        <v>1454.8809523809523</v>
      </c>
      <c r="I19" s="436">
        <v>1139.7309523809524</v>
      </c>
      <c r="J19" s="400">
        <v>1180.1428571428573</v>
      </c>
      <c r="K19" s="400">
        <v>723.2</v>
      </c>
      <c r="L19" s="195">
        <v>611.86417748917745</v>
      </c>
      <c r="M19" s="265">
        <v>924.6574914339825</v>
      </c>
    </row>
    <row r="20" spans="1:13" x14ac:dyDescent="0.25">
      <c r="A20" s="193" t="s">
        <v>677</v>
      </c>
      <c r="B20" s="430">
        <f>'J databáze'!E286</f>
        <v>138.33333333333334</v>
      </c>
      <c r="C20" s="191">
        <f>B!F124</f>
        <v>64.333333333333343</v>
      </c>
      <c r="D20" s="191">
        <f>'C'!E147</f>
        <v>0</v>
      </c>
      <c r="E20" s="429">
        <f>'M1 známky 1-3'!F61</f>
        <v>0</v>
      </c>
      <c r="F20" s="192">
        <f t="shared" si="0"/>
        <v>202.66666666666669</v>
      </c>
      <c r="I20" s="436">
        <v>199.66666666666669</v>
      </c>
      <c r="J20" s="400">
        <v>206.66666666666669</v>
      </c>
      <c r="K20" s="400">
        <v>227.66666666666669</v>
      </c>
      <c r="L20" s="195">
        <v>175.66666666666669</v>
      </c>
      <c r="M20" s="265">
        <v>248.12243478510169</v>
      </c>
    </row>
    <row r="21" spans="1:13" x14ac:dyDescent="0.25">
      <c r="A21" s="193" t="s">
        <v>37</v>
      </c>
      <c r="B21" s="430">
        <f>'J databáze'!E287</f>
        <v>108.71428571428572</v>
      </c>
      <c r="C21" s="191">
        <f>B!F125</f>
        <v>21.220238095238095</v>
      </c>
      <c r="D21" s="191">
        <f>'C'!E148</f>
        <v>8.3333333333333339</v>
      </c>
      <c r="E21" s="429">
        <f>'M1 známky 1-3'!F62</f>
        <v>18.357142857142858</v>
      </c>
      <c r="F21" s="192">
        <f t="shared" si="0"/>
        <v>156.62500000000003</v>
      </c>
      <c r="I21" s="436">
        <v>173.19642857142858</v>
      </c>
      <c r="J21" s="400">
        <v>233.01785714285714</v>
      </c>
      <c r="K21" s="400">
        <v>151.66666666666669</v>
      </c>
      <c r="L21" s="195">
        <v>102.5</v>
      </c>
      <c r="M21" s="265">
        <v>171.55467203653566</v>
      </c>
    </row>
    <row r="22" spans="1:13" x14ac:dyDescent="0.25">
      <c r="A22" s="196" t="s">
        <v>20</v>
      </c>
      <c r="B22" s="430">
        <f>'J databáze'!E288</f>
        <v>360</v>
      </c>
      <c r="C22" s="191">
        <f>B!F126</f>
        <v>25</v>
      </c>
      <c r="D22" s="191">
        <f>'C'!E149</f>
        <v>10.5</v>
      </c>
      <c r="E22" s="429">
        <f>'M1 známky 1-3'!F63</f>
        <v>0</v>
      </c>
      <c r="F22" s="192">
        <f t="shared" si="0"/>
        <v>395.5</v>
      </c>
      <c r="I22" s="436">
        <v>300.5</v>
      </c>
      <c r="J22" s="400">
        <v>268</v>
      </c>
      <c r="K22" s="400">
        <v>375</v>
      </c>
      <c r="L22" s="195">
        <v>256</v>
      </c>
      <c r="M22" s="265">
        <v>206.11411957202472</v>
      </c>
    </row>
    <row r="23" spans="1:13" x14ac:dyDescent="0.25">
      <c r="A23" s="193" t="s">
        <v>18</v>
      </c>
      <c r="B23" s="430">
        <f>'J databáze'!E289</f>
        <v>599.29999999999995</v>
      </c>
      <c r="C23" s="191">
        <f>B!F127</f>
        <v>32.111111111111114</v>
      </c>
      <c r="D23" s="191">
        <f>'C'!E150</f>
        <v>24.25</v>
      </c>
      <c r="E23" s="429">
        <f>'M1 známky 1-3'!F64</f>
        <v>30</v>
      </c>
      <c r="F23" s="192">
        <f t="shared" si="0"/>
        <v>685.66111111111104</v>
      </c>
      <c r="I23" s="436">
        <v>542.86111111111109</v>
      </c>
      <c r="J23" s="400">
        <v>528.6</v>
      </c>
      <c r="K23" s="400">
        <v>324.5</v>
      </c>
      <c r="L23" s="195">
        <v>166.625</v>
      </c>
      <c r="M23" s="265">
        <v>444.7482405241646</v>
      </c>
    </row>
    <row r="24" spans="1:13" x14ac:dyDescent="0.25">
      <c r="A24" s="196" t="s">
        <v>120</v>
      </c>
      <c r="B24" s="430">
        <f>'J databáze'!E290</f>
        <v>263.75</v>
      </c>
      <c r="C24" s="191">
        <f>B!F128</f>
        <v>136.80555555555554</v>
      </c>
      <c r="D24" s="191">
        <f>'C'!E151</f>
        <v>14.5</v>
      </c>
      <c r="E24" s="429">
        <f>'M1 známky 1-3'!F65</f>
        <v>20</v>
      </c>
      <c r="F24" s="192">
        <f t="shared" si="0"/>
        <v>435.05555555555554</v>
      </c>
      <c r="I24" s="436">
        <v>437.05555555555554</v>
      </c>
      <c r="J24" s="400">
        <v>490.25</v>
      </c>
      <c r="K24" s="400">
        <v>769</v>
      </c>
      <c r="L24" s="195">
        <v>878</v>
      </c>
      <c r="M24" s="265">
        <v>1117.1263199720122</v>
      </c>
    </row>
    <row r="25" spans="1:13" x14ac:dyDescent="0.25">
      <c r="A25" s="193" t="s">
        <v>213</v>
      </c>
      <c r="B25" s="430">
        <f>'J databáze'!E291</f>
        <v>65</v>
      </c>
      <c r="C25" s="191">
        <f>B!F129</f>
        <v>1</v>
      </c>
      <c r="D25" s="191">
        <f>'C'!E152</f>
        <v>0</v>
      </c>
      <c r="E25" s="429">
        <f>'M1 známky 1-3'!F66</f>
        <v>0</v>
      </c>
      <c r="F25" s="192">
        <f t="shared" si="0"/>
        <v>66</v>
      </c>
      <c r="I25" s="436">
        <v>66</v>
      </c>
      <c r="J25" s="400">
        <v>60</v>
      </c>
      <c r="K25" s="400">
        <v>98</v>
      </c>
      <c r="L25" s="195">
        <v>80</v>
      </c>
      <c r="M25" s="265">
        <v>119.2157673695727</v>
      </c>
    </row>
    <row r="26" spans="1:13" x14ac:dyDescent="0.25">
      <c r="A26" s="193" t="s">
        <v>24</v>
      </c>
      <c r="B26" s="430">
        <f>'J databáze'!E292</f>
        <v>232.5</v>
      </c>
      <c r="C26" s="191">
        <f>B!F130</f>
        <v>100</v>
      </c>
      <c r="D26" s="191">
        <f>'C'!E153</f>
        <v>11</v>
      </c>
      <c r="E26" s="429">
        <f>'M1 známky 1-3'!F67</f>
        <v>40</v>
      </c>
      <c r="F26" s="192">
        <f t="shared" si="0"/>
        <v>383.5</v>
      </c>
      <c r="I26" s="436">
        <v>352</v>
      </c>
      <c r="J26" s="400">
        <v>298.5</v>
      </c>
      <c r="K26" s="400">
        <v>138.11904761904762</v>
      </c>
      <c r="L26" s="195">
        <v>152.57142857142856</v>
      </c>
      <c r="M26" s="265">
        <v>86.644240942458907</v>
      </c>
    </row>
    <row r="27" spans="1:13" x14ac:dyDescent="0.25">
      <c r="A27" s="193" t="s">
        <v>166</v>
      </c>
      <c r="B27" s="430">
        <f>'J databáze'!E293</f>
        <v>3</v>
      </c>
      <c r="C27" s="191">
        <f>B!F131</f>
        <v>166</v>
      </c>
      <c r="D27" s="191">
        <f>'C'!E154</f>
        <v>19.5</v>
      </c>
      <c r="E27" s="429">
        <f>'M1 známky 1-3'!F68</f>
        <v>54</v>
      </c>
      <c r="F27" s="192">
        <f t="shared" si="0"/>
        <v>242.5</v>
      </c>
      <c r="I27" s="436">
        <v>310</v>
      </c>
      <c r="J27" s="400">
        <v>589.5</v>
      </c>
      <c r="K27" s="400">
        <v>436</v>
      </c>
      <c r="L27" s="195">
        <v>459</v>
      </c>
      <c r="M27" s="265">
        <v>240.52054934660856</v>
      </c>
    </row>
    <row r="28" spans="1:13" x14ac:dyDescent="0.25">
      <c r="A28" s="193" t="s">
        <v>35</v>
      </c>
      <c r="B28" s="430">
        <f>'J databáze'!E294</f>
        <v>1229.3499999999999</v>
      </c>
      <c r="C28" s="191">
        <f>B!F132</f>
        <v>127.66666666666667</v>
      </c>
      <c r="D28" s="191">
        <f>'C'!E155</f>
        <v>16</v>
      </c>
      <c r="E28" s="429">
        <f>'M1 známky 1-3'!F69</f>
        <v>90</v>
      </c>
      <c r="F28" s="192">
        <f t="shared" si="0"/>
        <v>1463.0166666666667</v>
      </c>
      <c r="I28" s="436">
        <v>1325.8666666666668</v>
      </c>
      <c r="J28" s="400">
        <v>1129.0999999999999</v>
      </c>
      <c r="K28" s="400">
        <v>526</v>
      </c>
      <c r="L28" s="195">
        <v>345.66666666666669</v>
      </c>
      <c r="M28" s="265">
        <v>402.63092498843525</v>
      </c>
    </row>
    <row r="29" spans="1:13" ht="15.75" thickBot="1" x14ac:dyDescent="0.3">
      <c r="A29" s="197" t="s">
        <v>36</v>
      </c>
      <c r="B29" s="430">
        <f>'J databáze'!E295</f>
        <v>777.67857142857144</v>
      </c>
      <c r="C29" s="191">
        <f>B!F133</f>
        <v>179.66666666666666</v>
      </c>
      <c r="D29" s="191">
        <f>'C'!E156</f>
        <v>176.63333333333333</v>
      </c>
      <c r="E29" s="429">
        <f>'M1 známky 1-3'!F70</f>
        <v>116.25</v>
      </c>
      <c r="F29" s="192">
        <f t="shared" si="0"/>
        <v>1250.2285714285713</v>
      </c>
      <c r="I29" s="657">
        <v>1133.0023809523809</v>
      </c>
      <c r="J29" s="655">
        <v>911.29761904761904</v>
      </c>
      <c r="K29" s="401">
        <v>526.9666666666667</v>
      </c>
      <c r="L29" s="198">
        <v>466.32142857142856</v>
      </c>
      <c r="M29" s="266">
        <v>760.51538434050258</v>
      </c>
    </row>
    <row r="30" spans="1:13" ht="15.75" thickBot="1" x14ac:dyDescent="0.3">
      <c r="A30" s="199" t="s">
        <v>214</v>
      </c>
      <c r="B30" s="225">
        <f>SUM(B8:B29)</f>
        <v>10162.199999999999</v>
      </c>
      <c r="C30" s="226">
        <f>SUM(C8:C29)</f>
        <v>1296.5</v>
      </c>
      <c r="D30" s="226">
        <f>SUM(D8:D29)</f>
        <v>546.70000000000005</v>
      </c>
      <c r="E30" s="227">
        <f>SUM(E8:E29)</f>
        <v>800.5</v>
      </c>
      <c r="F30" s="228">
        <f>SUM(B30+C30+D30+E30)</f>
        <v>12805.9</v>
      </c>
      <c r="I30" s="658">
        <f>SUM(I8:I29)</f>
        <v>11441.6</v>
      </c>
      <c r="J30" s="659">
        <f>SUM(J8:J29)</f>
        <v>11214.6</v>
      </c>
      <c r="K30" s="660">
        <f>SUM(K8:K29)</f>
        <v>8912.9000000000015</v>
      </c>
      <c r="L30" s="226">
        <f>SUM(L8:L29)</f>
        <v>7849.1500000000005</v>
      </c>
      <c r="M30" s="661">
        <f>SUM(M8:M29)</f>
        <v>9125.5882939348285</v>
      </c>
    </row>
    <row r="31" spans="1:13" ht="15.75" thickTop="1" x14ac:dyDescent="0.25">
      <c r="A31" s="132"/>
      <c r="B31" s="262"/>
      <c r="C31" s="183"/>
      <c r="D31" s="183"/>
      <c r="E31" s="183"/>
      <c r="F31" s="183"/>
    </row>
    <row r="32" spans="1:13" x14ac:dyDescent="0.25">
      <c r="A32" s="200">
        <v>0</v>
      </c>
      <c r="B32" s="115" t="s">
        <v>466</v>
      </c>
      <c r="C32" s="183"/>
      <c r="D32" s="183"/>
      <c r="E32" s="183"/>
      <c r="F32" s="263"/>
      <c r="J32" s="100" t="s">
        <v>1188</v>
      </c>
    </row>
    <row r="33" spans="1:15" x14ac:dyDescent="0.25">
      <c r="C33" s="115" t="s">
        <v>344</v>
      </c>
      <c r="E33" s="183">
        <f>SUM(F8:F29)</f>
        <v>12805.9</v>
      </c>
      <c r="J33" s="100"/>
    </row>
    <row r="36" spans="1:15" x14ac:dyDescent="0.25">
      <c r="A36" s="1" t="s">
        <v>1185</v>
      </c>
      <c r="H36" s="201" t="s">
        <v>467</v>
      </c>
    </row>
    <row r="37" spans="1:15" ht="15.75" thickBot="1" x14ac:dyDescent="0.3"/>
    <row r="38" spans="1:15" x14ac:dyDescent="0.25">
      <c r="A38" s="723" t="s">
        <v>468</v>
      </c>
      <c r="B38" s="725" t="s">
        <v>3</v>
      </c>
      <c r="C38" s="202" t="s">
        <v>469</v>
      </c>
      <c r="D38" s="202" t="s">
        <v>223</v>
      </c>
      <c r="H38" s="727" t="s">
        <v>3</v>
      </c>
      <c r="I38" s="403" t="s">
        <v>223</v>
      </c>
    </row>
    <row r="39" spans="1:15" ht="39" thickBot="1" x14ac:dyDescent="0.3">
      <c r="A39" s="724"/>
      <c r="B39" s="726"/>
      <c r="C39" s="203" t="s">
        <v>470</v>
      </c>
      <c r="D39" s="402" t="s">
        <v>762</v>
      </c>
      <c r="H39" s="728"/>
      <c r="I39" s="698" t="s">
        <v>1186</v>
      </c>
    </row>
    <row r="40" spans="1:15" x14ac:dyDescent="0.25">
      <c r="A40" s="204">
        <v>14411027</v>
      </c>
      <c r="B40" s="205" t="s">
        <v>28</v>
      </c>
      <c r="C40" s="206">
        <v>712.25925799619392</v>
      </c>
      <c r="D40" s="207">
        <f>F8</f>
        <v>1497.3988095238096</v>
      </c>
      <c r="H40" s="664" t="s">
        <v>25</v>
      </c>
      <c r="I40" s="429">
        <v>1505.75</v>
      </c>
      <c r="M40" s="127"/>
      <c r="N40" s="127"/>
      <c r="O40" s="127"/>
    </row>
    <row r="41" spans="1:15" x14ac:dyDescent="0.25">
      <c r="A41" s="208">
        <v>14411023</v>
      </c>
      <c r="B41" s="209" t="s">
        <v>16</v>
      </c>
      <c r="C41" s="210">
        <v>67.79440451530084</v>
      </c>
      <c r="D41" s="211">
        <f>F9</f>
        <v>822.95</v>
      </c>
      <c r="H41" s="665" t="s">
        <v>28</v>
      </c>
      <c r="I41" s="194">
        <v>1497.3988095238096</v>
      </c>
      <c r="M41" s="127"/>
      <c r="N41" s="183"/>
      <c r="O41" s="127"/>
    </row>
    <row r="42" spans="1:15" x14ac:dyDescent="0.25">
      <c r="A42" s="212">
        <v>14411025</v>
      </c>
      <c r="B42" s="213" t="s">
        <v>104</v>
      </c>
      <c r="C42" s="214">
        <v>510.63477229663198</v>
      </c>
      <c r="D42" s="215">
        <f t="shared" ref="D42:D56" si="1">F10</f>
        <v>603.5</v>
      </c>
      <c r="H42" s="665" t="s">
        <v>35</v>
      </c>
      <c r="I42" s="194">
        <v>1463.0166666666667</v>
      </c>
      <c r="M42" s="127"/>
      <c r="N42" s="127"/>
      <c r="O42" s="127"/>
    </row>
    <row r="43" spans="1:15" x14ac:dyDescent="0.25">
      <c r="A43" s="208">
        <v>14411028</v>
      </c>
      <c r="B43" s="209" t="s">
        <v>59</v>
      </c>
      <c r="C43" s="210">
        <v>389.11278803053403</v>
      </c>
      <c r="D43" s="211">
        <f t="shared" si="1"/>
        <v>216.25</v>
      </c>
      <c r="H43" s="665" t="s">
        <v>44</v>
      </c>
      <c r="I43" s="194">
        <v>1454.8809523809523</v>
      </c>
      <c r="M43" s="127"/>
      <c r="N43" s="127"/>
      <c r="O43" s="127"/>
    </row>
    <row r="44" spans="1:15" x14ac:dyDescent="0.25">
      <c r="A44" s="212">
        <v>14411031</v>
      </c>
      <c r="B44" s="216" t="s">
        <v>121</v>
      </c>
      <c r="C44" s="214">
        <v>243.45598200034357</v>
      </c>
      <c r="D44" s="215">
        <f t="shared" si="1"/>
        <v>345.79166666666669</v>
      </c>
      <c r="H44" s="665" t="s">
        <v>36</v>
      </c>
      <c r="I44" s="194">
        <v>1250.23</v>
      </c>
      <c r="M44" s="127"/>
      <c r="N44" s="127"/>
      <c r="O44" s="127"/>
    </row>
    <row r="45" spans="1:15" x14ac:dyDescent="0.25">
      <c r="A45" s="208">
        <v>14411019</v>
      </c>
      <c r="B45" s="209" t="s">
        <v>25</v>
      </c>
      <c r="C45" s="210">
        <v>211.96590405443388</v>
      </c>
      <c r="D45" s="211">
        <f t="shared" si="1"/>
        <v>1505.75</v>
      </c>
      <c r="H45" s="665" t="s">
        <v>16</v>
      </c>
      <c r="I45" s="194">
        <v>822.95</v>
      </c>
      <c r="M45" s="127"/>
      <c r="N45" s="127"/>
      <c r="O45" s="127"/>
    </row>
    <row r="46" spans="1:15" x14ac:dyDescent="0.25">
      <c r="A46" s="212">
        <v>14411015</v>
      </c>
      <c r="B46" s="213" t="s">
        <v>13</v>
      </c>
      <c r="C46" s="214">
        <v>941.82672071579532</v>
      </c>
      <c r="D46" s="215">
        <f t="shared" si="1"/>
        <v>203</v>
      </c>
      <c r="H46" s="665" t="s">
        <v>18</v>
      </c>
      <c r="I46" s="194">
        <v>685.66111111111104</v>
      </c>
      <c r="M46" s="127"/>
      <c r="N46" s="127"/>
      <c r="O46" s="127"/>
    </row>
    <row r="47" spans="1:15" x14ac:dyDescent="0.25">
      <c r="A47" s="208">
        <v>14411021</v>
      </c>
      <c r="B47" s="209" t="s">
        <v>212</v>
      </c>
      <c r="C47" s="210">
        <v>346.87585571772149</v>
      </c>
      <c r="D47" s="211">
        <f t="shared" si="1"/>
        <v>83.5</v>
      </c>
      <c r="H47" s="665" t="s">
        <v>104</v>
      </c>
      <c r="I47" s="194">
        <v>603.5</v>
      </c>
      <c r="M47" s="127"/>
      <c r="N47" s="127"/>
      <c r="O47" s="127"/>
    </row>
    <row r="48" spans="1:15" x14ac:dyDescent="0.25">
      <c r="A48" s="212">
        <v>14411016</v>
      </c>
      <c r="B48" s="213" t="s">
        <v>51</v>
      </c>
      <c r="C48" s="214">
        <v>330.74869323554464</v>
      </c>
      <c r="D48" s="215">
        <f t="shared" si="1"/>
        <v>281.66666666666669</v>
      </c>
      <c r="H48" s="665" t="s">
        <v>120</v>
      </c>
      <c r="I48" s="194">
        <v>435.05555555555554</v>
      </c>
      <c r="M48" s="127"/>
      <c r="N48" s="127"/>
      <c r="O48" s="127"/>
    </row>
    <row r="49" spans="1:15" x14ac:dyDescent="0.25">
      <c r="A49" s="208">
        <v>14411030</v>
      </c>
      <c r="B49" s="217" t="s">
        <v>99</v>
      </c>
      <c r="C49" s="210">
        <v>499.84016571034749</v>
      </c>
      <c r="D49" s="211">
        <f t="shared" si="1"/>
        <v>343.45833333333331</v>
      </c>
      <c r="H49" s="665" t="s">
        <v>20</v>
      </c>
      <c r="I49" s="194">
        <v>395.5</v>
      </c>
      <c r="M49" s="127"/>
      <c r="N49" s="127"/>
      <c r="O49" s="127"/>
    </row>
    <row r="50" spans="1:15" x14ac:dyDescent="0.25">
      <c r="A50" s="212">
        <v>14411026</v>
      </c>
      <c r="B50" s="213" t="s">
        <v>60</v>
      </c>
      <c r="C50" s="214">
        <v>149.22360435058141</v>
      </c>
      <c r="D50" s="215">
        <f t="shared" si="1"/>
        <v>167</v>
      </c>
      <c r="H50" s="665" t="s">
        <v>24</v>
      </c>
      <c r="I50" s="194">
        <v>383.5</v>
      </c>
      <c r="M50" s="127"/>
      <c r="N50" s="127"/>
      <c r="O50" s="127"/>
    </row>
    <row r="51" spans="1:15" x14ac:dyDescent="0.25">
      <c r="A51" s="218">
        <v>14411011</v>
      </c>
      <c r="B51" s="209" t="s">
        <v>44</v>
      </c>
      <c r="C51" s="210">
        <v>924.6574914339825</v>
      </c>
      <c r="D51" s="211">
        <f t="shared" si="1"/>
        <v>1454.8809523809523</v>
      </c>
      <c r="H51" s="665" t="s">
        <v>121</v>
      </c>
      <c r="I51" s="194">
        <v>345.79166666666669</v>
      </c>
      <c r="M51" s="127"/>
      <c r="N51" s="127"/>
      <c r="O51" s="127"/>
    </row>
    <row r="52" spans="1:15" x14ac:dyDescent="0.25">
      <c r="A52" s="212">
        <v>14411020</v>
      </c>
      <c r="B52" s="213" t="s">
        <v>677</v>
      </c>
      <c r="C52" s="214">
        <v>248.12243478510169</v>
      </c>
      <c r="D52" s="215">
        <f t="shared" si="1"/>
        <v>202.66666666666669</v>
      </c>
      <c r="H52" s="665" t="s">
        <v>99</v>
      </c>
      <c r="I52" s="194">
        <v>343.45833333333331</v>
      </c>
      <c r="M52" s="127"/>
      <c r="N52" s="127"/>
      <c r="O52" s="127"/>
    </row>
    <row r="53" spans="1:15" x14ac:dyDescent="0.25">
      <c r="A53" s="208">
        <v>14411012</v>
      </c>
      <c r="B53" s="209" t="s">
        <v>37</v>
      </c>
      <c r="C53" s="210">
        <v>171.55467203653566</v>
      </c>
      <c r="D53" s="211">
        <f t="shared" si="1"/>
        <v>156.62500000000003</v>
      </c>
      <c r="H53" s="665" t="s">
        <v>51</v>
      </c>
      <c r="I53" s="194">
        <v>281.66666666666669</v>
      </c>
      <c r="M53" s="127"/>
      <c r="N53" s="127"/>
      <c r="O53" s="127"/>
    </row>
    <row r="54" spans="1:15" x14ac:dyDescent="0.25">
      <c r="A54" s="212">
        <v>14411014</v>
      </c>
      <c r="B54" s="216" t="s">
        <v>20</v>
      </c>
      <c r="C54" s="214">
        <v>206.11411957202472</v>
      </c>
      <c r="D54" s="215">
        <f t="shared" si="1"/>
        <v>395.5</v>
      </c>
      <c r="H54" s="665" t="s">
        <v>166</v>
      </c>
      <c r="I54" s="194">
        <v>242.5</v>
      </c>
      <c r="M54" s="127"/>
      <c r="N54" s="127"/>
      <c r="O54" s="127"/>
    </row>
    <row r="55" spans="1:15" x14ac:dyDescent="0.25">
      <c r="A55" s="208">
        <v>14411034</v>
      </c>
      <c r="B55" s="209" t="s">
        <v>18</v>
      </c>
      <c r="C55" s="210">
        <v>444.7482405241646</v>
      </c>
      <c r="D55" s="211">
        <f t="shared" si="1"/>
        <v>685.66111111111104</v>
      </c>
      <c r="H55" s="665" t="s">
        <v>59</v>
      </c>
      <c r="I55" s="194">
        <v>216.25</v>
      </c>
      <c r="M55" s="127"/>
      <c r="N55" s="127"/>
      <c r="O55" s="127"/>
    </row>
    <row r="56" spans="1:15" x14ac:dyDescent="0.25">
      <c r="A56" s="212">
        <v>14411032</v>
      </c>
      <c r="B56" s="213" t="s">
        <v>120</v>
      </c>
      <c r="C56" s="214">
        <v>1117.1263199720122</v>
      </c>
      <c r="D56" s="215">
        <f t="shared" si="1"/>
        <v>435.05555555555554</v>
      </c>
      <c r="H56" s="665" t="s">
        <v>13</v>
      </c>
      <c r="I56" s="194">
        <v>203</v>
      </c>
      <c r="N56" s="127"/>
      <c r="O56" s="127"/>
    </row>
    <row r="57" spans="1:15" x14ac:dyDescent="0.25">
      <c r="A57" s="208">
        <v>14411029</v>
      </c>
      <c r="B57" s="209" t="s">
        <v>213</v>
      </c>
      <c r="C57" s="210">
        <v>119.2157673695727</v>
      </c>
      <c r="D57" s="211">
        <f>F25</f>
        <v>66</v>
      </c>
      <c r="H57" s="665" t="s">
        <v>677</v>
      </c>
      <c r="I57" s="194">
        <v>202.66666666666669</v>
      </c>
      <c r="M57" s="127"/>
      <c r="N57" s="127"/>
      <c r="O57" s="127"/>
    </row>
    <row r="58" spans="1:15" x14ac:dyDescent="0.25">
      <c r="A58" s="212">
        <v>14411022</v>
      </c>
      <c r="B58" s="213" t="s">
        <v>24</v>
      </c>
      <c r="C58" s="214">
        <v>86.644240942458907</v>
      </c>
      <c r="D58" s="215">
        <f>F26</f>
        <v>383.5</v>
      </c>
      <c r="H58" s="665" t="s">
        <v>60</v>
      </c>
      <c r="I58" s="194">
        <v>167</v>
      </c>
      <c r="M58" s="127"/>
      <c r="N58" s="127"/>
      <c r="O58" s="127"/>
    </row>
    <row r="59" spans="1:15" x14ac:dyDescent="0.25">
      <c r="A59" s="208">
        <v>14411024</v>
      </c>
      <c r="B59" s="209" t="s">
        <v>166</v>
      </c>
      <c r="C59" s="210">
        <v>240.52054934660856</v>
      </c>
      <c r="D59" s="211">
        <f>F27</f>
        <v>242.5</v>
      </c>
      <c r="H59" s="665" t="s">
        <v>37</v>
      </c>
      <c r="I59" s="194">
        <v>156.62500000000003</v>
      </c>
      <c r="M59" s="127"/>
      <c r="N59" s="127"/>
      <c r="O59" s="127"/>
    </row>
    <row r="60" spans="1:15" x14ac:dyDescent="0.25">
      <c r="A60" s="212">
        <v>14411035</v>
      </c>
      <c r="B60" s="213" t="s">
        <v>35</v>
      </c>
      <c r="C60" s="214">
        <v>402.63092498843525</v>
      </c>
      <c r="D60" s="215">
        <f>F28</f>
        <v>1463.0166666666667</v>
      </c>
      <c r="H60" s="665" t="s">
        <v>212</v>
      </c>
      <c r="I60" s="194">
        <v>83.5</v>
      </c>
      <c r="M60" s="127"/>
      <c r="N60" s="127"/>
      <c r="O60" s="127"/>
    </row>
    <row r="61" spans="1:15" ht="15.75" thickBot="1" x14ac:dyDescent="0.3">
      <c r="A61" s="219">
        <v>14411036</v>
      </c>
      <c r="B61" s="209" t="s">
        <v>36</v>
      </c>
      <c r="C61" s="220">
        <v>760.51538434050258</v>
      </c>
      <c r="D61" s="211">
        <f>F29</f>
        <v>1250.2285714285713</v>
      </c>
      <c r="H61" s="666" t="s">
        <v>213</v>
      </c>
      <c r="I61" s="696">
        <v>66</v>
      </c>
      <c r="M61" s="127"/>
      <c r="N61" s="127"/>
      <c r="O61" s="127"/>
    </row>
    <row r="62" spans="1:15" ht="15.75" thickBot="1" x14ac:dyDescent="0.3">
      <c r="A62" s="221" t="s">
        <v>465</v>
      </c>
      <c r="B62" s="222"/>
      <c r="C62" s="223">
        <f>SUM(C40:C61)</f>
        <v>9125.5882939348285</v>
      </c>
      <c r="D62" s="224">
        <f>SUM(D40:D61)</f>
        <v>12805.9</v>
      </c>
      <c r="H62" s="404" t="s">
        <v>214</v>
      </c>
      <c r="I62" s="697">
        <f>SUM(I40:I61)</f>
        <v>12805.901428571427</v>
      </c>
      <c r="N62" s="127"/>
    </row>
  </sheetData>
  <sortState xmlns:xlrd2="http://schemas.microsoft.com/office/spreadsheetml/2017/richdata2" ref="M40:O61">
    <sortCondition descending="1" ref="O40:O61"/>
  </sortState>
  <mergeCells count="3">
    <mergeCell ref="A38:A39"/>
    <mergeCell ref="B38:B39"/>
    <mergeCell ref="H38:H39"/>
  </mergeCells>
  <conditionalFormatting sqref="B8:E29">
    <cfRule type="cellIs" dxfId="0" priority="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workbookViewId="0">
      <selection activeCell="K3" sqref="K3"/>
    </sheetView>
  </sheetViews>
  <sheetFormatPr defaultRowHeight="15" x14ac:dyDescent="0.25"/>
  <cols>
    <col min="1" max="1" width="7" bestFit="1" customWidth="1"/>
    <col min="2" max="2" width="33.28515625" bestFit="1" customWidth="1"/>
    <col min="3" max="3" width="13.28515625" bestFit="1" customWidth="1"/>
    <col min="4" max="4" width="14.28515625" customWidth="1"/>
    <col min="5" max="5" width="12.42578125" bestFit="1" customWidth="1"/>
    <col min="6" max="7" width="12.42578125" customWidth="1"/>
    <col min="8" max="8" width="16.42578125" bestFit="1" customWidth="1"/>
    <col min="9" max="9" width="13.7109375" customWidth="1"/>
    <col min="10" max="10" width="14.7109375" customWidth="1"/>
    <col min="11" max="11" width="16.85546875" customWidth="1"/>
  </cols>
  <sheetData>
    <row r="1" spans="1:11" x14ac:dyDescent="0.25">
      <c r="A1" s="251" t="s">
        <v>574</v>
      </c>
      <c r="B1" s="251" t="s">
        <v>575</v>
      </c>
      <c r="C1" s="251">
        <v>2016</v>
      </c>
      <c r="D1" s="251">
        <v>2017</v>
      </c>
      <c r="E1" s="251">
        <v>2018</v>
      </c>
      <c r="F1" s="252">
        <v>2019</v>
      </c>
      <c r="G1" s="252">
        <v>2020</v>
      </c>
      <c r="H1" s="252">
        <v>2021</v>
      </c>
      <c r="I1" s="252">
        <v>2022</v>
      </c>
      <c r="J1" s="252">
        <v>2023</v>
      </c>
      <c r="K1" s="253" t="s">
        <v>1237</v>
      </c>
    </row>
    <row r="2" spans="1:11" x14ac:dyDescent="0.25">
      <c r="A2" s="254">
        <v>411100</v>
      </c>
      <c r="B2" s="254" t="s">
        <v>576</v>
      </c>
      <c r="C2" s="703">
        <v>2332500</v>
      </c>
      <c r="D2" s="703">
        <v>1029000</v>
      </c>
      <c r="E2" s="703">
        <v>1033000</v>
      </c>
      <c r="F2" s="255">
        <v>1262000</v>
      </c>
      <c r="G2" s="255">
        <v>2881000</v>
      </c>
      <c r="H2" s="255">
        <v>3844636</v>
      </c>
      <c r="I2" s="255">
        <v>2385310</v>
      </c>
      <c r="J2" s="255">
        <v>3808902</v>
      </c>
      <c r="K2" s="256">
        <f>F2+G2+H2+I2+J2</f>
        <v>14181848</v>
      </c>
    </row>
    <row r="3" spans="1:11" x14ac:dyDescent="0.25">
      <c r="A3" s="254">
        <v>411200</v>
      </c>
      <c r="B3" s="254" t="s">
        <v>577</v>
      </c>
      <c r="C3" s="703"/>
      <c r="D3" s="703"/>
      <c r="E3" s="703"/>
      <c r="F3" s="255"/>
      <c r="G3" s="255"/>
      <c r="H3" s="255"/>
      <c r="I3" s="255"/>
      <c r="J3" s="255"/>
      <c r="K3" s="256">
        <f t="shared" ref="K3:K23" si="0">F3+G3+H3+I3+J3</f>
        <v>0</v>
      </c>
    </row>
    <row r="4" spans="1:11" x14ac:dyDescent="0.25">
      <c r="A4" s="254">
        <v>411400</v>
      </c>
      <c r="B4" s="254" t="s">
        <v>578</v>
      </c>
      <c r="C4" s="703"/>
      <c r="D4" s="703"/>
      <c r="E4" s="703"/>
      <c r="F4" s="255"/>
      <c r="G4" s="255">
        <v>391597</v>
      </c>
      <c r="H4" s="255">
        <v>651524</v>
      </c>
      <c r="I4" s="255">
        <v>439186</v>
      </c>
      <c r="J4" s="255">
        <v>181035</v>
      </c>
      <c r="K4" s="256">
        <f t="shared" si="0"/>
        <v>1663342</v>
      </c>
    </row>
    <row r="5" spans="1:11" x14ac:dyDescent="0.25">
      <c r="A5" s="254">
        <v>411500</v>
      </c>
      <c r="B5" s="254" t="s">
        <v>579</v>
      </c>
      <c r="C5" s="703"/>
      <c r="D5" s="703"/>
      <c r="E5" s="703"/>
      <c r="F5" s="255"/>
      <c r="G5" s="255"/>
      <c r="H5" s="255"/>
      <c r="I5" s="255"/>
      <c r="J5" s="255"/>
      <c r="K5" s="256">
        <f t="shared" si="0"/>
        <v>0</v>
      </c>
    </row>
    <row r="6" spans="1:11" x14ac:dyDescent="0.25">
      <c r="A6" s="254">
        <v>411600</v>
      </c>
      <c r="B6" s="254" t="s">
        <v>580</v>
      </c>
      <c r="C6" s="703">
        <v>711000</v>
      </c>
      <c r="D6" s="703">
        <v>741000</v>
      </c>
      <c r="E6" s="703"/>
      <c r="F6" s="255"/>
      <c r="G6" s="255"/>
      <c r="H6" s="255"/>
      <c r="I6" s="255">
        <v>898000</v>
      </c>
      <c r="J6" s="255">
        <v>933000</v>
      </c>
      <c r="K6" s="256">
        <f t="shared" si="0"/>
        <v>1831000</v>
      </c>
    </row>
    <row r="7" spans="1:11" x14ac:dyDescent="0.25">
      <c r="A7" s="254">
        <v>411900</v>
      </c>
      <c r="B7" s="254" t="s">
        <v>581</v>
      </c>
      <c r="C7" s="703">
        <v>849000</v>
      </c>
      <c r="D7" s="703">
        <v>913000</v>
      </c>
      <c r="E7" s="703">
        <v>2514320</v>
      </c>
      <c r="F7" s="255">
        <v>2015197</v>
      </c>
      <c r="G7" s="255">
        <v>1953915</v>
      </c>
      <c r="H7" s="255">
        <v>1320376</v>
      </c>
      <c r="I7" s="255">
        <v>1217492</v>
      </c>
      <c r="J7" s="255">
        <v>3171446</v>
      </c>
      <c r="K7" s="256">
        <f t="shared" si="0"/>
        <v>9678426</v>
      </c>
    </row>
    <row r="8" spans="1:11" x14ac:dyDescent="0.25">
      <c r="A8" s="254">
        <v>412000</v>
      </c>
      <c r="B8" s="254" t="s">
        <v>582</v>
      </c>
      <c r="C8" s="703"/>
      <c r="D8" s="703"/>
      <c r="E8" s="703"/>
      <c r="F8" s="255"/>
      <c r="G8" s="255"/>
      <c r="H8" s="255"/>
      <c r="I8" s="255"/>
      <c r="J8" s="255"/>
      <c r="K8" s="256">
        <f t="shared" si="0"/>
        <v>0</v>
      </c>
    </row>
    <row r="9" spans="1:11" x14ac:dyDescent="0.25">
      <c r="A9" s="254">
        <v>412100</v>
      </c>
      <c r="B9" s="254" t="s">
        <v>583</v>
      </c>
      <c r="C9" s="703"/>
      <c r="D9" s="703"/>
      <c r="E9" s="703"/>
      <c r="F9" s="255"/>
      <c r="G9" s="255"/>
      <c r="H9" s="255"/>
      <c r="I9" s="255"/>
      <c r="J9" s="255"/>
      <c r="K9" s="256">
        <f t="shared" si="0"/>
        <v>0</v>
      </c>
    </row>
    <row r="10" spans="1:11" x14ac:dyDescent="0.25">
      <c r="A10" s="254">
        <v>412200</v>
      </c>
      <c r="B10" s="254" t="s">
        <v>584</v>
      </c>
      <c r="C10" s="703"/>
      <c r="D10" s="703"/>
      <c r="E10" s="703"/>
      <c r="F10" s="255"/>
      <c r="G10" s="255"/>
      <c r="H10" s="255"/>
      <c r="I10" s="255"/>
      <c r="J10" s="255"/>
      <c r="K10" s="256">
        <f t="shared" si="0"/>
        <v>0</v>
      </c>
    </row>
    <row r="11" spans="1:11" x14ac:dyDescent="0.25">
      <c r="A11" s="254">
        <v>412300</v>
      </c>
      <c r="B11" s="254" t="s">
        <v>585</v>
      </c>
      <c r="C11" s="703"/>
      <c r="D11" s="703"/>
      <c r="E11" s="703"/>
      <c r="F11" s="255"/>
      <c r="G11" s="255"/>
      <c r="H11" s="255"/>
      <c r="I11" s="255"/>
      <c r="J11" s="255"/>
      <c r="K11" s="256">
        <f t="shared" si="0"/>
        <v>0</v>
      </c>
    </row>
    <row r="12" spans="1:11" x14ac:dyDescent="0.25">
      <c r="A12" s="254">
        <v>412400</v>
      </c>
      <c r="B12" s="254" t="s">
        <v>586</v>
      </c>
      <c r="C12" s="703"/>
      <c r="D12" s="703"/>
      <c r="E12" s="703"/>
      <c r="F12" s="255"/>
      <c r="G12" s="255"/>
      <c r="H12" s="255"/>
      <c r="I12" s="255"/>
      <c r="J12" s="255"/>
      <c r="K12" s="256">
        <f t="shared" si="0"/>
        <v>0</v>
      </c>
    </row>
    <row r="13" spans="1:11" x14ac:dyDescent="0.25">
      <c r="A13" s="254">
        <v>412500</v>
      </c>
      <c r="B13" s="254" t="s">
        <v>587</v>
      </c>
      <c r="C13" s="703"/>
      <c r="D13" s="703"/>
      <c r="E13" s="703"/>
      <c r="F13" s="255"/>
      <c r="G13" s="255"/>
      <c r="H13" s="255"/>
      <c r="I13" s="255"/>
      <c r="J13" s="255"/>
      <c r="K13" s="256">
        <f t="shared" si="0"/>
        <v>0</v>
      </c>
    </row>
    <row r="14" spans="1:11" x14ac:dyDescent="0.25">
      <c r="A14" s="254">
        <v>412600</v>
      </c>
      <c r="B14" s="254" t="s">
        <v>588</v>
      </c>
      <c r="C14" s="703"/>
      <c r="D14" s="703"/>
      <c r="E14" s="703"/>
      <c r="F14" s="255"/>
      <c r="G14" s="255"/>
      <c r="H14" s="255"/>
      <c r="I14" s="255"/>
      <c r="J14" s="255"/>
      <c r="K14" s="256">
        <f t="shared" si="0"/>
        <v>0</v>
      </c>
    </row>
    <row r="15" spans="1:11" x14ac:dyDescent="0.25">
      <c r="A15" s="254">
        <v>412700</v>
      </c>
      <c r="B15" s="254" t="s">
        <v>589</v>
      </c>
      <c r="C15" s="703"/>
      <c r="D15" s="703">
        <v>641000</v>
      </c>
      <c r="E15" s="703">
        <f>690000+502000</f>
        <v>1192000</v>
      </c>
      <c r="F15" s="255">
        <v>750000</v>
      </c>
      <c r="G15" s="255">
        <v>1709000</v>
      </c>
      <c r="H15" s="255">
        <v>1057000</v>
      </c>
      <c r="I15" s="255">
        <v>1090000</v>
      </c>
      <c r="J15" s="255">
        <v>1084000</v>
      </c>
      <c r="K15" s="256">
        <f t="shared" si="0"/>
        <v>5690000</v>
      </c>
    </row>
    <row r="16" spans="1:11" x14ac:dyDescent="0.25">
      <c r="A16" s="254">
        <v>412800</v>
      </c>
      <c r="B16" s="254" t="s">
        <v>590</v>
      </c>
      <c r="C16" s="703"/>
      <c r="D16" s="703"/>
      <c r="E16" s="703"/>
      <c r="F16" s="255"/>
      <c r="G16" s="255"/>
      <c r="H16" s="255"/>
      <c r="I16" s="255"/>
      <c r="J16" s="255"/>
      <c r="K16" s="256">
        <f t="shared" si="0"/>
        <v>0</v>
      </c>
    </row>
    <row r="17" spans="1:11" x14ac:dyDescent="0.25">
      <c r="A17" s="254">
        <v>412900</v>
      </c>
      <c r="B17" s="254" t="s">
        <v>591</v>
      </c>
      <c r="C17" s="703"/>
      <c r="D17" s="703"/>
      <c r="E17" s="703"/>
      <c r="F17" s="255"/>
      <c r="G17" s="255">
        <v>1432450</v>
      </c>
      <c r="H17" s="255">
        <v>2636536.25</v>
      </c>
      <c r="I17" s="255">
        <v>2432097.5</v>
      </c>
      <c r="J17" s="255">
        <v>1150401.3999999999</v>
      </c>
      <c r="K17" s="256">
        <f t="shared" si="0"/>
        <v>7651485.1500000004</v>
      </c>
    </row>
    <row r="18" spans="1:11" x14ac:dyDescent="0.25">
      <c r="A18" s="254">
        <v>413000</v>
      </c>
      <c r="B18" s="254" t="s">
        <v>592</v>
      </c>
      <c r="C18" s="703">
        <v>325000</v>
      </c>
      <c r="D18" s="703">
        <v>403000</v>
      </c>
      <c r="E18" s="703"/>
      <c r="F18" s="255">
        <v>925000</v>
      </c>
      <c r="G18" s="255">
        <v>995000</v>
      </c>
      <c r="H18" s="255">
        <v>961000</v>
      </c>
      <c r="I18" s="255"/>
      <c r="J18" s="255">
        <v>446000</v>
      </c>
      <c r="K18" s="256">
        <f t="shared" si="0"/>
        <v>3327000</v>
      </c>
    </row>
    <row r="19" spans="1:11" x14ac:dyDescent="0.25">
      <c r="A19" s="254">
        <v>413100</v>
      </c>
      <c r="B19" s="254" t="s">
        <v>593</v>
      </c>
      <c r="C19" s="703"/>
      <c r="D19" s="703"/>
      <c r="E19" s="703"/>
      <c r="F19" s="255"/>
      <c r="G19" s="255"/>
      <c r="H19" s="255"/>
      <c r="I19" s="255"/>
      <c r="J19" s="255"/>
      <c r="K19" s="256">
        <f t="shared" si="0"/>
        <v>0</v>
      </c>
    </row>
    <row r="20" spans="1:11" x14ac:dyDescent="0.25">
      <c r="A20" s="254">
        <v>413200</v>
      </c>
      <c r="B20" s="254" t="s">
        <v>594</v>
      </c>
      <c r="C20" s="703"/>
      <c r="D20" s="703"/>
      <c r="E20" s="703"/>
      <c r="F20" s="255"/>
      <c r="G20" s="255"/>
      <c r="H20" s="255"/>
      <c r="I20" s="255"/>
      <c r="J20" s="255"/>
      <c r="K20" s="256">
        <f t="shared" si="0"/>
        <v>0</v>
      </c>
    </row>
    <row r="21" spans="1:11" x14ac:dyDescent="0.25">
      <c r="A21" s="254">
        <v>413400</v>
      </c>
      <c r="B21" s="254" t="s">
        <v>595</v>
      </c>
      <c r="C21" s="703"/>
      <c r="D21" s="703"/>
      <c r="E21" s="703"/>
      <c r="F21" s="255">
        <v>1538000</v>
      </c>
      <c r="G21" s="255">
        <v>1617000</v>
      </c>
      <c r="H21" s="255">
        <v>1587000</v>
      </c>
      <c r="I21" s="255"/>
      <c r="J21" s="255"/>
      <c r="K21" s="256">
        <f t="shared" si="0"/>
        <v>4742000</v>
      </c>
    </row>
    <row r="22" spans="1:11" x14ac:dyDescent="0.25">
      <c r="A22" s="254">
        <v>413500</v>
      </c>
      <c r="B22" s="254" t="s">
        <v>596</v>
      </c>
      <c r="C22" s="703">
        <v>1023000</v>
      </c>
      <c r="D22" s="703">
        <f>1487509.6+3734115</f>
        <v>5221624.5999999996</v>
      </c>
      <c r="E22" s="703">
        <f>1143000+407376.86</f>
        <v>1550376.8599999999</v>
      </c>
      <c r="F22" s="255">
        <v>1992141</v>
      </c>
      <c r="G22" s="255">
        <v>2487027</v>
      </c>
      <c r="H22" s="255">
        <v>4004876</v>
      </c>
      <c r="I22" s="255">
        <v>1336956</v>
      </c>
      <c r="J22" s="255">
        <v>294546</v>
      </c>
      <c r="K22" s="256">
        <f t="shared" si="0"/>
        <v>10115546</v>
      </c>
    </row>
    <row r="23" spans="1:11" x14ac:dyDescent="0.25">
      <c r="A23" s="254">
        <v>413600</v>
      </c>
      <c r="B23" s="254" t="s">
        <v>597</v>
      </c>
      <c r="C23" s="703">
        <v>4129000</v>
      </c>
      <c r="D23" s="703">
        <v>4031875</v>
      </c>
      <c r="E23" s="703">
        <v>915875</v>
      </c>
      <c r="F23" s="255">
        <v>643060</v>
      </c>
      <c r="G23" s="255">
        <v>1397000</v>
      </c>
      <c r="H23" s="255">
        <v>1509000</v>
      </c>
      <c r="I23" s="255">
        <v>1397000</v>
      </c>
      <c r="J23" s="255"/>
      <c r="K23" s="256">
        <f t="shared" si="0"/>
        <v>4946060</v>
      </c>
    </row>
    <row r="24" spans="1:11" ht="15.75" x14ac:dyDescent="0.25">
      <c r="A24" s="251"/>
      <c r="B24" s="251"/>
      <c r="C24" s="703">
        <f t="shared" ref="C24:G24" si="1">SUM(C2:C23)</f>
        <v>9369500</v>
      </c>
      <c r="D24" s="703">
        <f t="shared" si="1"/>
        <v>12980499.6</v>
      </c>
      <c r="E24" s="703">
        <f t="shared" si="1"/>
        <v>7205571.8599999994</v>
      </c>
      <c r="F24" s="257">
        <f t="shared" si="1"/>
        <v>9125398</v>
      </c>
      <c r="G24" s="257">
        <f t="shared" si="1"/>
        <v>14863989</v>
      </c>
      <c r="H24" s="257">
        <f>SUM(H2:H23)</f>
        <v>17571948.25</v>
      </c>
      <c r="I24" s="257">
        <f>SUM(I2:I23)</f>
        <v>11196041.5</v>
      </c>
      <c r="J24" s="257">
        <f>SUM(J2:J23)</f>
        <v>11069330.4</v>
      </c>
      <c r="K24" s="258">
        <f>SUM(K2:K23)</f>
        <v>63826707.149999999</v>
      </c>
    </row>
    <row r="34" spans="3:3" x14ac:dyDescent="0.25">
      <c r="C34" s="183"/>
    </row>
  </sheetData>
  <sortState xmlns:xlrd2="http://schemas.microsoft.com/office/spreadsheetml/2017/richdata2" ref="A37:D56">
    <sortCondition ref="A37:A56"/>
  </sortState>
  <pageMargins left="0.7" right="0.7" top="0.78740157499999996" bottom="0.78740157499999996" header="0.3" footer="0.3"/>
</worksheet>
</file>

<file path=docMetadata/LabelInfo.xml><?xml version="1.0" encoding="utf-8"?>
<clbl:labelList xmlns:clbl="http://schemas.microsoft.com/office/2020/mipLabelMetadata">
  <clbl:label id="{11904f23-f0db-4cdc-96f7-390bd55fcee8}" enabled="0" method="" siteId="{11904f23-f0db-4cdc-96f7-390bd55fce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Indikátory RMU x PdF MU</vt:lpstr>
      <vt:lpstr>Bodové hodnoty</vt:lpstr>
      <vt:lpstr>J databáze</vt:lpstr>
      <vt:lpstr>Seznam nakladatelství</vt:lpstr>
      <vt:lpstr>B</vt:lpstr>
      <vt:lpstr>C</vt:lpstr>
      <vt:lpstr>M1 známky 1-3</vt:lpstr>
      <vt:lpstr>Body pracovišť za publikace</vt:lpstr>
      <vt:lpstr>Data projekty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Nesnídalová</dc:creator>
  <cp:lastModifiedBy>Daniela Marcollová</cp:lastModifiedBy>
  <cp:lastPrinted>2022-01-25T07:47:26Z</cp:lastPrinted>
  <dcterms:created xsi:type="dcterms:W3CDTF">2022-01-19T14:02:25Z</dcterms:created>
  <dcterms:modified xsi:type="dcterms:W3CDTF">2024-07-29T11:20:39Z</dcterms:modified>
</cp:coreProperties>
</file>