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0730" windowHeight="8250"/>
  </bookViews>
  <sheets>
    <sheet name="Pr_1" sheetId="1" r:id="rId1"/>
    <sheet name="Pr_2" sheetId="2" r:id="rId2"/>
    <sheet name="Pr_3" sheetId="3" r:id="rId3"/>
    <sheet name="Pr_4" sheetId="4" r:id="rId4"/>
  </sheets>
  <definedNames>
    <definedName name="OLE_LINK1" localSheetId="2">Pr_3!$B$1</definedName>
  </definedNames>
  <calcPr calcId="145621"/>
</workbook>
</file>

<file path=xl/calcChain.xml><?xml version="1.0" encoding="utf-8"?>
<calcChain xmlns="http://schemas.openxmlformats.org/spreadsheetml/2006/main">
  <c r="D20" i="4"/>
  <c r="E20"/>
  <c r="F20"/>
  <c r="G20"/>
  <c r="C20"/>
  <c r="D19"/>
  <c r="E19"/>
  <c r="F19"/>
  <c r="G19"/>
  <c r="C19"/>
  <c r="D18"/>
  <c r="E18"/>
  <c r="F18"/>
  <c r="G18"/>
  <c r="C18"/>
  <c r="D17"/>
  <c r="E17"/>
  <c r="F17"/>
  <c r="G17"/>
  <c r="C17"/>
  <c r="B18"/>
  <c r="B19"/>
  <c r="B20"/>
  <c r="B17"/>
  <c r="D16"/>
  <c r="E16"/>
  <c r="F16"/>
  <c r="G16"/>
  <c r="C16"/>
  <c r="D14"/>
  <c r="E14"/>
  <c r="F14"/>
  <c r="G14"/>
  <c r="C14"/>
  <c r="D13"/>
  <c r="E13"/>
  <c r="F13"/>
  <c r="G13"/>
  <c r="C13"/>
  <c r="D12"/>
  <c r="E12"/>
  <c r="F12"/>
  <c r="G12"/>
  <c r="C12"/>
  <c r="D11"/>
  <c r="E11"/>
  <c r="F11"/>
  <c r="G11"/>
  <c r="C11"/>
  <c r="B11" a="1"/>
  <c r="B11"/>
  <c r="B12"/>
  <c r="B13"/>
  <c r="B14"/>
  <c r="V7" i="3" a="1"/>
  <c r="V8" s="1"/>
  <c r="X6"/>
  <c r="Y6"/>
  <c r="Z6"/>
  <c r="AA6"/>
  <c r="AB6"/>
  <c r="AC6"/>
  <c r="W6"/>
  <c r="S12"/>
  <c r="X16"/>
  <c r="W8"/>
  <c r="X8"/>
  <c r="Y8"/>
  <c r="Z8"/>
  <c r="AA8"/>
  <c r="AB8"/>
  <c r="AC8"/>
  <c r="W9"/>
  <c r="X9"/>
  <c r="Y9"/>
  <c r="Z9"/>
  <c r="AA9"/>
  <c r="AB9"/>
  <c r="AC9"/>
  <c r="W10"/>
  <c r="X10"/>
  <c r="Y10"/>
  <c r="Z10"/>
  <c r="AA10"/>
  <c r="AB10"/>
  <c r="AC10"/>
  <c r="W11"/>
  <c r="X11"/>
  <c r="Y11"/>
  <c r="Z11"/>
  <c r="AA11"/>
  <c r="AB11"/>
  <c r="AC11"/>
  <c r="W12"/>
  <c r="X12"/>
  <c r="Y12"/>
  <c r="Z12"/>
  <c r="AA12"/>
  <c r="AB12"/>
  <c r="AC12"/>
  <c r="W13"/>
  <c r="X13"/>
  <c r="Y13"/>
  <c r="Z13"/>
  <c r="AA13"/>
  <c r="AB13"/>
  <c r="AC13"/>
  <c r="X7"/>
  <c r="Y7"/>
  <c r="Z7"/>
  <c r="AA7"/>
  <c r="AB7"/>
  <c r="AC7"/>
  <c r="W7"/>
  <c r="W4" a="1"/>
  <c r="W4" s="1"/>
  <c r="X4"/>
  <c r="Z4"/>
  <c r="AB4"/>
  <c r="U8"/>
  <c r="U9"/>
  <c r="U10"/>
  <c r="U11"/>
  <c r="U12"/>
  <c r="U13"/>
  <c r="U7"/>
  <c r="R12" a="1"/>
  <c r="R12" s="1"/>
  <c r="Q22"/>
  <c r="Q12" a="1"/>
  <c r="Q13" s="1"/>
  <c r="N24" a="1"/>
  <c r="N24" s="1"/>
  <c r="C24" a="1"/>
  <c r="C24" s="1"/>
  <c r="C20" a="1"/>
  <c r="D20" s="1"/>
  <c r="K13"/>
  <c r="K14"/>
  <c r="K15"/>
  <c r="K16"/>
  <c r="K17"/>
  <c r="K18"/>
  <c r="K12"/>
  <c r="C19" a="1"/>
  <c r="C19" s="1"/>
  <c r="D19"/>
  <c r="F19"/>
  <c r="H19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C17"/>
  <c r="D17"/>
  <c r="E17"/>
  <c r="F17"/>
  <c r="G17"/>
  <c r="H17"/>
  <c r="I17"/>
  <c r="C18"/>
  <c r="D18"/>
  <c r="E18"/>
  <c r="F18"/>
  <c r="G18"/>
  <c r="H18"/>
  <c r="I18"/>
  <c r="D12"/>
  <c r="E12"/>
  <c r="F12"/>
  <c r="G12"/>
  <c r="H12"/>
  <c r="I12"/>
  <c r="C12"/>
  <c r="B12" a="1"/>
  <c r="B17" s="1"/>
  <c r="B13"/>
  <c r="B15"/>
  <c r="D11"/>
  <c r="E11"/>
  <c r="F11"/>
  <c r="G11"/>
  <c r="H11"/>
  <c r="I11"/>
  <c r="C11"/>
  <c r="Q13" i="2"/>
  <c r="P13" a="1"/>
  <c r="P13" s="1"/>
  <c r="J2" a="1"/>
  <c r="J2"/>
  <c r="J3"/>
  <c r="J4"/>
  <c r="N19"/>
  <c r="N14" a="1"/>
  <c r="N14" s="1"/>
  <c r="N15"/>
  <c r="N17"/>
  <c r="J21" a="1"/>
  <c r="K21" s="1"/>
  <c r="C21" a="1"/>
  <c r="D21" s="1"/>
  <c r="G14" a="1"/>
  <c r="G14" s="1"/>
  <c r="G15"/>
  <c r="D18"/>
  <c r="E18"/>
  <c r="C18"/>
  <c r="C15"/>
  <c r="D15"/>
  <c r="E15"/>
  <c r="C16"/>
  <c r="D16"/>
  <c r="E16"/>
  <c r="D14"/>
  <c r="E14"/>
  <c r="C14"/>
  <c r="D9"/>
  <c r="C9"/>
  <c r="C8"/>
  <c r="E9"/>
  <c r="E8"/>
  <c r="D8"/>
  <c r="E7"/>
  <c r="D7"/>
  <c r="C7"/>
  <c r="B7" a="1"/>
  <c r="B8" s="1"/>
  <c r="D6"/>
  <c r="E6"/>
  <c r="C6"/>
  <c r="D29" i="1"/>
  <c r="D34" s="1"/>
  <c r="L33" a="1"/>
  <c r="L49" a="1"/>
  <c r="L49"/>
  <c r="Q2"/>
  <c r="P2"/>
  <c r="O4"/>
  <c r="O2"/>
  <c r="N4"/>
  <c r="P4" s="1"/>
  <c r="N2"/>
  <c r="D45"/>
  <c r="D50" s="1"/>
  <c r="D44"/>
  <c r="C45" s="1"/>
  <c r="C50" s="1"/>
  <c r="C44"/>
  <c r="C49" s="1"/>
  <c r="D28"/>
  <c r="C28"/>
  <c r="C29"/>
  <c r="C34" s="1"/>
  <c r="C33"/>
  <c r="M17"/>
  <c r="L17" a="1"/>
  <c r="L17" s="1"/>
  <c r="J20"/>
  <c r="J17" a="1"/>
  <c r="J17"/>
  <c r="J18"/>
  <c r="J19"/>
  <c r="H22" a="1"/>
  <c r="H22" s="1"/>
  <c r="I22"/>
  <c r="H23"/>
  <c r="J23"/>
  <c r="I24"/>
  <c r="C22" a="1"/>
  <c r="C22" s="1"/>
  <c r="C18"/>
  <c r="D18"/>
  <c r="D17"/>
  <c r="C17"/>
  <c r="D13"/>
  <c r="C13"/>
  <c r="D12"/>
  <c r="C12"/>
  <c r="V13" i="3" l="1"/>
  <c r="V11"/>
  <c r="V9"/>
  <c r="V7"/>
  <c r="V12"/>
  <c r="V10"/>
  <c r="AC4"/>
  <c r="AA4"/>
  <c r="Y4"/>
  <c r="Q20"/>
  <c r="Q18"/>
  <c r="Q16"/>
  <c r="Q14"/>
  <c r="Q12"/>
  <c r="Q19"/>
  <c r="Q17"/>
  <c r="Q15"/>
  <c r="U32"/>
  <c r="S32"/>
  <c r="Q32"/>
  <c r="O32"/>
  <c r="V31"/>
  <c r="T31"/>
  <c r="R31"/>
  <c r="P31"/>
  <c r="N31"/>
  <c r="U30"/>
  <c r="S30"/>
  <c r="Q30"/>
  <c r="O30"/>
  <c r="V29"/>
  <c r="T29"/>
  <c r="R29"/>
  <c r="P29"/>
  <c r="N29"/>
  <c r="U28"/>
  <c r="S28"/>
  <c r="Q28"/>
  <c r="O28"/>
  <c r="V27"/>
  <c r="T27"/>
  <c r="R27"/>
  <c r="P27"/>
  <c r="N27"/>
  <c r="U26"/>
  <c r="S26"/>
  <c r="Q26"/>
  <c r="O26"/>
  <c r="V25"/>
  <c r="T25"/>
  <c r="R25"/>
  <c r="P25"/>
  <c r="N25"/>
  <c r="U24"/>
  <c r="S24"/>
  <c r="Q24"/>
  <c r="O24"/>
  <c r="V32"/>
  <c r="T32"/>
  <c r="R32"/>
  <c r="P32"/>
  <c r="N32"/>
  <c r="U31"/>
  <c r="S31"/>
  <c r="Q31"/>
  <c r="O31"/>
  <c r="V30"/>
  <c r="T30"/>
  <c r="R30"/>
  <c r="P30"/>
  <c r="N30"/>
  <c r="U29"/>
  <c r="S29"/>
  <c r="Q29"/>
  <c r="O29"/>
  <c r="V28"/>
  <c r="T28"/>
  <c r="R28"/>
  <c r="P28"/>
  <c r="N28"/>
  <c r="U27"/>
  <c r="S27"/>
  <c r="Q27"/>
  <c r="O27"/>
  <c r="V26"/>
  <c r="T26"/>
  <c r="R26"/>
  <c r="P26"/>
  <c r="N26"/>
  <c r="U25"/>
  <c r="S25"/>
  <c r="Q25"/>
  <c r="O25"/>
  <c r="V24"/>
  <c r="T24"/>
  <c r="R24"/>
  <c r="P24"/>
  <c r="J32"/>
  <c r="H32"/>
  <c r="F32"/>
  <c r="D32"/>
  <c r="K31"/>
  <c r="I31"/>
  <c r="G31"/>
  <c r="E31"/>
  <c r="C31"/>
  <c r="J30"/>
  <c r="H30"/>
  <c r="F30"/>
  <c r="D30"/>
  <c r="K29"/>
  <c r="I29"/>
  <c r="G29"/>
  <c r="E29"/>
  <c r="C29"/>
  <c r="J28"/>
  <c r="H28"/>
  <c r="F28"/>
  <c r="D28"/>
  <c r="K27"/>
  <c r="I27"/>
  <c r="G27"/>
  <c r="E27"/>
  <c r="C27"/>
  <c r="J26"/>
  <c r="H26"/>
  <c r="F26"/>
  <c r="D26"/>
  <c r="K25"/>
  <c r="I25"/>
  <c r="G25"/>
  <c r="E25"/>
  <c r="C25"/>
  <c r="J24"/>
  <c r="H24"/>
  <c r="F24"/>
  <c r="D24"/>
  <c r="K32"/>
  <c r="I32"/>
  <c r="G32"/>
  <c r="E32"/>
  <c r="C32"/>
  <c r="J31"/>
  <c r="H31"/>
  <c r="F31"/>
  <c r="D31"/>
  <c r="K30"/>
  <c r="I30"/>
  <c r="G30"/>
  <c r="E30"/>
  <c r="C30"/>
  <c r="J29"/>
  <c r="H29"/>
  <c r="F29"/>
  <c r="D29"/>
  <c r="K28"/>
  <c r="I28"/>
  <c r="G28"/>
  <c r="E28"/>
  <c r="C28"/>
  <c r="J27"/>
  <c r="H27"/>
  <c r="F27"/>
  <c r="D27"/>
  <c r="K26"/>
  <c r="I26"/>
  <c r="G26"/>
  <c r="E26"/>
  <c r="C26"/>
  <c r="J25"/>
  <c r="H25"/>
  <c r="F25"/>
  <c r="D25"/>
  <c r="K24"/>
  <c r="I24"/>
  <c r="G24"/>
  <c r="E24"/>
  <c r="I20"/>
  <c r="G20"/>
  <c r="E20"/>
  <c r="C20"/>
  <c r="H20"/>
  <c r="F20"/>
  <c r="I19"/>
  <c r="G19"/>
  <c r="E19"/>
  <c r="B18"/>
  <c r="B16"/>
  <c r="B14"/>
  <c r="B12"/>
  <c r="N18" i="2"/>
  <c r="N16"/>
  <c r="N25"/>
  <c r="L25"/>
  <c r="J25"/>
  <c r="M24"/>
  <c r="K24"/>
  <c r="N23"/>
  <c r="L23"/>
  <c r="J23"/>
  <c r="M22"/>
  <c r="K22"/>
  <c r="N21"/>
  <c r="L21"/>
  <c r="J21"/>
  <c r="M25"/>
  <c r="K25"/>
  <c r="N24"/>
  <c r="L24"/>
  <c r="J24"/>
  <c r="M23"/>
  <c r="K23"/>
  <c r="N22"/>
  <c r="L22"/>
  <c r="J22"/>
  <c r="M21"/>
  <c r="G25"/>
  <c r="E25"/>
  <c r="C25"/>
  <c r="F24"/>
  <c r="D24"/>
  <c r="G23"/>
  <c r="E23"/>
  <c r="C23"/>
  <c r="F22"/>
  <c r="D22"/>
  <c r="G21"/>
  <c r="E21"/>
  <c r="C21"/>
  <c r="F25"/>
  <c r="D25"/>
  <c r="G24"/>
  <c r="E24"/>
  <c r="C24"/>
  <c r="F23"/>
  <c r="D23"/>
  <c r="G22"/>
  <c r="E22"/>
  <c r="C22"/>
  <c r="F21"/>
  <c r="G16"/>
  <c r="B9"/>
  <c r="B7"/>
  <c r="Q4" i="1"/>
  <c r="C54" a="1"/>
  <c r="D49"/>
  <c r="C38" a="1"/>
  <c r="D33"/>
  <c r="J24"/>
  <c r="H24"/>
  <c r="I23"/>
  <c r="J22"/>
  <c r="D24"/>
  <c r="E23"/>
  <c r="C23"/>
  <c r="D22"/>
  <c r="E24"/>
  <c r="C24"/>
  <c r="D23"/>
  <c r="E22"/>
  <c r="D56" l="1"/>
  <c r="E55"/>
  <c r="C55"/>
  <c r="D54"/>
  <c r="E56"/>
  <c r="C56"/>
  <c r="D55"/>
  <c r="E54"/>
  <c r="C54"/>
  <c r="D40"/>
  <c r="E39"/>
  <c r="C39"/>
  <c r="D38"/>
  <c r="E40"/>
  <c r="C40"/>
  <c r="D39"/>
  <c r="E38"/>
  <c r="C38"/>
  <c r="H54" l="1" a="1"/>
  <c r="J49" a="1"/>
  <c r="H38" a="1"/>
  <c r="J33" a="1"/>
  <c r="I55" l="1"/>
  <c r="I56"/>
  <c r="J55"/>
  <c r="H55"/>
  <c r="I54"/>
  <c r="J56"/>
  <c r="H56"/>
  <c r="J54"/>
  <c r="H54"/>
  <c r="J50"/>
  <c r="J51"/>
  <c r="J49"/>
  <c r="I40"/>
  <c r="J39"/>
  <c r="H39"/>
  <c r="I38"/>
  <c r="J40"/>
  <c r="H40"/>
  <c r="I39"/>
  <c r="J38"/>
  <c r="H38"/>
  <c r="J34"/>
  <c r="J35"/>
  <c r="J33"/>
  <c r="L33" s="1"/>
  <c r="N3" s="1"/>
  <c r="Q3" l="1"/>
  <c r="M49"/>
  <c r="J52"/>
  <c r="M33"/>
  <c r="O3" s="1"/>
  <c r="P3" s="1"/>
  <c r="J36"/>
</calcChain>
</file>

<file path=xl/comments1.xml><?xml version="1.0" encoding="utf-8"?>
<comments xmlns="http://schemas.openxmlformats.org/spreadsheetml/2006/main">
  <authors>
    <author>cikt</author>
  </authors>
  <commentLis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cikt:</t>
        </r>
        <r>
          <rPr>
            <sz val="9"/>
            <color indexed="81"/>
            <rFont val="Tahoma"/>
            <family val="2"/>
            <charset val="238"/>
          </rPr>
          <t xml:space="preserve">
Kolik rizika pripada ne jednotku vynosu
</t>
        </r>
      </text>
    </comment>
    <comment ref="Q5" authorId="0">
      <text>
        <r>
          <rPr>
            <b/>
            <sz val="9"/>
            <color indexed="81"/>
            <rFont val="Tahoma"/>
            <family val="2"/>
            <charset val="238"/>
          </rPr>
          <t>cikt:</t>
        </r>
        <r>
          <rPr>
            <sz val="9"/>
            <color indexed="81"/>
            <rFont val="Tahoma"/>
            <family val="2"/>
            <charset val="238"/>
          </rPr>
          <t xml:space="preserve">
Kolilk bude odmena za podstoupenou jednotku rizika
</t>
        </r>
      </text>
    </comment>
  </commentList>
</comments>
</file>

<file path=xl/sharedStrings.xml><?xml version="1.0" encoding="utf-8"?>
<sst xmlns="http://schemas.openxmlformats.org/spreadsheetml/2006/main" count="149" uniqueCount="74">
  <si>
    <t>Trh</t>
  </si>
  <si>
    <t>CP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</si>
  <si>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</si>
  <si>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riziko</t>
  </si>
  <si>
    <r>
      <t>korelace</t>
    </r>
    <r>
      <rPr>
        <b/>
        <vertAlign val="subscript"/>
        <sz val="12"/>
        <color theme="1"/>
        <rFont val="Times New Roman"/>
        <family val="1"/>
        <charset val="238"/>
      </rPr>
      <t>A,B</t>
    </r>
  </si>
  <si>
    <t>I</t>
  </si>
  <si>
    <t>A</t>
  </si>
  <si>
    <t>B</t>
  </si>
  <si>
    <t>II</t>
  </si>
  <si>
    <t>III</t>
  </si>
  <si>
    <t>Trh_I</t>
  </si>
  <si>
    <t>C_M</t>
  </si>
  <si>
    <t>Matic_soustava</t>
  </si>
  <si>
    <t>Xa</t>
  </si>
  <si>
    <t>Xb</t>
  </si>
  <si>
    <t>lambda1</t>
  </si>
  <si>
    <t>VPS</t>
  </si>
  <si>
    <t>Inverzni matice</t>
  </si>
  <si>
    <t>Zkouska</t>
  </si>
  <si>
    <t>Xi</t>
  </si>
  <si>
    <t>lambda</t>
  </si>
  <si>
    <t>zkouska</t>
  </si>
  <si>
    <t>Rp</t>
  </si>
  <si>
    <t>Riziko</t>
  </si>
  <si>
    <t>Trh_II</t>
  </si>
  <si>
    <t>sigma_p</t>
  </si>
  <si>
    <t>Sharpe_R</t>
  </si>
  <si>
    <t>Nejlepsi varianta!</t>
  </si>
  <si>
    <t>Trh_III</t>
  </si>
  <si>
    <t>Firma 1</t>
  </si>
  <si>
    <t>Firma 2</t>
  </si>
  <si>
    <t>Firma 3</t>
  </si>
  <si>
    <t>Kovariance</t>
  </si>
  <si>
    <t>m</t>
  </si>
  <si>
    <r>
      <t>s</t>
    </r>
    <r>
      <rPr>
        <b/>
        <vertAlign val="subscript"/>
        <sz val="10"/>
        <color theme="1"/>
        <rFont val="Symbol"/>
        <family val="1"/>
        <charset val="2"/>
      </rPr>
      <t>1,2</t>
    </r>
  </si>
  <si>
    <t>s</t>
  </si>
  <si>
    <r>
      <t>s</t>
    </r>
    <r>
      <rPr>
        <b/>
        <vertAlign val="subscript"/>
        <sz val="10"/>
        <color theme="1"/>
        <rFont val="Symbol"/>
        <family val="1"/>
        <charset val="2"/>
      </rPr>
      <t>1,3</t>
    </r>
  </si>
  <si>
    <r>
      <t>s</t>
    </r>
    <r>
      <rPr>
        <b/>
        <vertAlign val="subscript"/>
        <sz val="10"/>
        <color theme="1"/>
        <rFont val="Symbol"/>
        <family val="1"/>
        <charset val="2"/>
      </rPr>
      <t>2,3</t>
    </r>
  </si>
  <si>
    <t>CM</t>
  </si>
  <si>
    <t>Matice soustavy</t>
  </si>
  <si>
    <t>Inverzni Matice</t>
  </si>
  <si>
    <t>Zk</t>
  </si>
  <si>
    <t>X1</t>
  </si>
  <si>
    <t>X2</t>
  </si>
  <si>
    <t>X3</t>
  </si>
  <si>
    <t>lambda2</t>
  </si>
  <si>
    <t>Emise</t>
  </si>
  <si>
    <r>
      <t>CP</t>
    </r>
    <r>
      <rPr>
        <vertAlign val="subscript"/>
        <sz val="10"/>
        <color theme="1"/>
        <rFont val="Arial"/>
        <family val="2"/>
        <charset val="238"/>
      </rPr>
      <t>1</t>
    </r>
  </si>
  <si>
    <r>
      <t>CP</t>
    </r>
    <r>
      <rPr>
        <vertAlign val="subscript"/>
        <sz val="10"/>
        <color theme="1"/>
        <rFont val="Arial"/>
        <family val="2"/>
        <charset val="238"/>
      </rPr>
      <t>2</t>
    </r>
  </si>
  <si>
    <r>
      <t>CP</t>
    </r>
    <r>
      <rPr>
        <vertAlign val="subscript"/>
        <sz val="10"/>
        <color theme="1"/>
        <rFont val="Arial"/>
        <family val="2"/>
        <charset val="238"/>
      </rPr>
      <t>3</t>
    </r>
  </si>
  <si>
    <r>
      <t>CP</t>
    </r>
    <r>
      <rPr>
        <vertAlign val="subscript"/>
        <sz val="10"/>
        <color theme="1"/>
        <rFont val="Arial"/>
        <family val="2"/>
        <charset val="238"/>
      </rPr>
      <t>4</t>
    </r>
  </si>
  <si>
    <r>
      <t>CP</t>
    </r>
    <r>
      <rPr>
        <vertAlign val="subscript"/>
        <sz val="10"/>
        <color theme="1"/>
        <rFont val="Arial"/>
        <family val="2"/>
        <charset val="238"/>
      </rPr>
      <t>5</t>
    </r>
  </si>
  <si>
    <r>
      <t>CP</t>
    </r>
    <r>
      <rPr>
        <vertAlign val="subscript"/>
        <sz val="10"/>
        <color theme="1"/>
        <rFont val="Arial"/>
        <family val="2"/>
        <charset val="238"/>
      </rPr>
      <t>6</t>
    </r>
  </si>
  <si>
    <r>
      <t>CP</t>
    </r>
    <r>
      <rPr>
        <vertAlign val="subscript"/>
        <sz val="10"/>
        <color theme="1"/>
        <rFont val="Arial"/>
        <family val="2"/>
        <charset val="238"/>
      </rPr>
      <t>7</t>
    </r>
  </si>
  <si>
    <r>
      <t>r</t>
    </r>
    <r>
      <rPr>
        <vertAlign val="subscript"/>
        <sz val="10"/>
        <color theme="1"/>
        <rFont val="Arial"/>
        <family val="2"/>
        <charset val="238"/>
      </rPr>
      <t>i</t>
    </r>
    <r>
      <rPr>
        <sz val="10"/>
        <color theme="1"/>
        <rFont val="Arial"/>
        <family val="2"/>
        <charset val="238"/>
      </rPr>
      <t xml:space="preserve"> (v %)</t>
    </r>
  </si>
  <si>
    <t>b)</t>
  </si>
  <si>
    <t>Inv_matice</t>
  </si>
  <si>
    <t>zk</t>
  </si>
  <si>
    <t>X4</t>
  </si>
  <si>
    <t>X5</t>
  </si>
  <si>
    <t>X6</t>
  </si>
  <si>
    <t>X7</t>
  </si>
  <si>
    <t>Mezivypocet rizika</t>
  </si>
  <si>
    <t>suma</t>
  </si>
  <si>
    <t>Riziková portfolia</t>
  </si>
  <si>
    <t>C</t>
  </si>
  <si>
    <t>D</t>
  </si>
  <si>
    <t>1.</t>
  </si>
  <si>
    <t>2.</t>
  </si>
  <si>
    <t>3.</t>
  </si>
  <si>
    <t>4.</t>
  </si>
  <si>
    <t>5.</t>
  </si>
  <si>
    <t>Portfolio</t>
  </si>
  <si>
    <t>Vynosnost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</si>
</sst>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7" fillId="0" borderId="0" xfId="0" applyFont="1"/>
    <xf numFmtId="0" fontId="0" fillId="6" borderId="0" xfId="0" applyFill="1"/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7" borderId="0" xfId="0" applyFill="1"/>
    <xf numFmtId="0" fontId="9" fillId="0" borderId="1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8" borderId="0" xfId="0" applyFill="1"/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0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2" borderId="0" xfId="0" applyFont="1" applyFill="1"/>
    <xf numFmtId="0" fontId="13" fillId="4" borderId="0" xfId="0" applyFont="1" applyFill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tx>
            <c:strRef>
              <c:f>Pr_1!$M$2</c:f>
              <c:strCache>
                <c:ptCount val="1"/>
                <c:pt idx="0">
                  <c:v>I</c:v>
                </c:pt>
              </c:strCache>
            </c:strRef>
          </c:tx>
          <c:spPr>
            <a:ln w="28575">
              <a:noFill/>
            </a:ln>
          </c:spPr>
          <c:xVal>
            <c:numRef>
              <c:f>Pr_1!$O$2</c:f>
              <c:numCache>
                <c:formatCode>General</c:formatCode>
                <c:ptCount val="1"/>
                <c:pt idx="0">
                  <c:v>0.2346594056815465</c:v>
                </c:pt>
              </c:numCache>
            </c:numRef>
          </c:xVal>
          <c:yVal>
            <c:numRef>
              <c:f>Pr_1!$N$2</c:f>
              <c:numCache>
                <c:formatCode>General</c:formatCode>
                <c:ptCount val="1"/>
                <c:pt idx="0">
                  <c:v>0.26158924205378975</c:v>
                </c:pt>
              </c:numCache>
            </c:numRef>
          </c:yVal>
        </c:ser>
        <c:ser>
          <c:idx val="1"/>
          <c:order val="1"/>
          <c:tx>
            <c:strRef>
              <c:f>Pr_1!$M$3</c:f>
              <c:strCache>
                <c:ptCount val="1"/>
                <c:pt idx="0">
                  <c:v>II</c:v>
                </c:pt>
              </c:strCache>
            </c:strRef>
          </c:tx>
          <c:spPr>
            <a:ln w="28575">
              <a:noFill/>
            </a:ln>
          </c:spPr>
          <c:xVal>
            <c:numRef>
              <c:f>Pr_1!$O$3</c:f>
              <c:numCache>
                <c:formatCode>General</c:formatCode>
                <c:ptCount val="1"/>
                <c:pt idx="0">
                  <c:v>0.2112511740270491</c:v>
                </c:pt>
              </c:numCache>
            </c:numRef>
          </c:xVal>
          <c:yVal>
            <c:numRef>
              <c:f>Pr_1!$N$3</c:f>
              <c:numCache>
                <c:formatCode>General</c:formatCode>
                <c:ptCount val="1"/>
                <c:pt idx="0">
                  <c:v>0.29514876469552631</c:v>
                </c:pt>
              </c:numCache>
            </c:numRef>
          </c:yVal>
        </c:ser>
        <c:ser>
          <c:idx val="2"/>
          <c:order val="2"/>
          <c:tx>
            <c:strRef>
              <c:f>Pr_1!$M$4</c:f>
              <c:strCache>
                <c:ptCount val="1"/>
                <c:pt idx="0">
                  <c:v>III</c:v>
                </c:pt>
              </c:strCache>
            </c:strRef>
          </c:tx>
          <c:spPr>
            <a:ln w="28575">
              <a:noFill/>
            </a:ln>
          </c:spPr>
          <c:xVal>
            <c:numRef>
              <c:f>Pr_1!$O$4</c:f>
              <c:numCache>
                <c:formatCode>General</c:formatCode>
                <c:ptCount val="1"/>
                <c:pt idx="0">
                  <c:v>0.18319150743791543</c:v>
                </c:pt>
              </c:numCache>
            </c:numRef>
          </c:xVal>
          <c:yVal>
            <c:numRef>
              <c:f>Pr_1!$N$4</c:f>
              <c:numCache>
                <c:formatCode>General</c:formatCode>
                <c:ptCount val="1"/>
                <c:pt idx="0">
                  <c:v>0.22467432052483599</c:v>
                </c:pt>
              </c:numCache>
            </c:numRef>
          </c:yVal>
        </c:ser>
        <c:dLbls/>
        <c:axId val="97510912"/>
        <c:axId val="97512448"/>
      </c:scatterChart>
      <c:valAx>
        <c:axId val="97510912"/>
        <c:scaling>
          <c:orientation val="minMax"/>
        </c:scaling>
        <c:axPos val="b"/>
        <c:numFmt formatCode="General" sourceLinked="1"/>
        <c:tickLblPos val="nextTo"/>
        <c:crossAx val="97512448"/>
        <c:crosses val="autoZero"/>
        <c:crossBetween val="midCat"/>
      </c:valAx>
      <c:valAx>
        <c:axId val="97512448"/>
        <c:scaling>
          <c:orientation val="minMax"/>
        </c:scaling>
        <c:axPos val="l"/>
        <c:majorGridlines/>
        <c:numFmt formatCode="General" sourceLinked="1"/>
        <c:tickLblPos val="nextTo"/>
        <c:crossAx val="9751091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476250</xdr:colOff>
      <xdr:row>7</xdr:row>
      <xdr:rowOff>80962</xdr:rowOff>
    </xdr:from>
    <xdr:to>
      <xdr:col>25</xdr:col>
      <xdr:colOff>171450</xdr:colOff>
      <xdr:row>21</xdr:row>
      <xdr:rowOff>157162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2.vml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workbookViewId="0">
      <selection activeCell="R5" sqref="R5"/>
    </sheetView>
  </sheetViews>
  <sheetFormatPr defaultRowHeight="15"/>
  <sheetData>
    <row r="1" spans="1:18" ht="18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M1" t="s">
        <v>0</v>
      </c>
      <c r="N1" t="s">
        <v>22</v>
      </c>
      <c r="O1" t="s">
        <v>25</v>
      </c>
      <c r="P1" t="s">
        <v>26</v>
      </c>
    </row>
    <row r="2" spans="1:18" ht="16.5" thickBot="1">
      <c r="A2" s="43" t="s">
        <v>5</v>
      </c>
      <c r="B2" s="3" t="s">
        <v>6</v>
      </c>
      <c r="C2" s="4">
        <v>0.22</v>
      </c>
      <c r="D2" s="4">
        <v>0.3</v>
      </c>
      <c r="E2" s="45">
        <v>0.15</v>
      </c>
      <c r="M2" t="s">
        <v>5</v>
      </c>
      <c r="N2">
        <f>L17</f>
        <v>0.26158924205378975</v>
      </c>
      <c r="O2">
        <f>M17</f>
        <v>0.2346594056815465</v>
      </c>
      <c r="P2">
        <f>O2/N2</f>
        <v>0.89705296685440239</v>
      </c>
      <c r="Q2">
        <f>N2/O2</f>
        <v>1.1147613763617445</v>
      </c>
    </row>
    <row r="3" spans="1:18" ht="16.5" thickBot="1">
      <c r="A3" s="44"/>
      <c r="B3" s="3" t="s">
        <v>7</v>
      </c>
      <c r="C3" s="4">
        <v>0.31</v>
      </c>
      <c r="D3" s="4">
        <v>0.32</v>
      </c>
      <c r="E3" s="46"/>
      <c r="M3" t="s">
        <v>8</v>
      </c>
      <c r="N3">
        <f>L33</f>
        <v>0.29514876469552631</v>
      </c>
      <c r="O3">
        <f>M33</f>
        <v>0.2112511740270491</v>
      </c>
      <c r="P3">
        <f t="shared" ref="P3:P4" si="0">O3/N3</f>
        <v>0.71574473382930992</v>
      </c>
      <c r="Q3">
        <f t="shared" ref="Q3:Q4" si="1">N3/O3</f>
        <v>1.3971461510445133</v>
      </c>
      <c r="R3" s="11" t="s">
        <v>27</v>
      </c>
    </row>
    <row r="4" spans="1:18" ht="16.5" thickBot="1">
      <c r="A4" s="43" t="s">
        <v>8</v>
      </c>
      <c r="B4" s="3" t="s">
        <v>6</v>
      </c>
      <c r="C4" s="4">
        <v>0.26</v>
      </c>
      <c r="D4" s="4">
        <v>0.28999999999999998</v>
      </c>
      <c r="E4" s="45">
        <v>-0.06</v>
      </c>
      <c r="M4" t="s">
        <v>9</v>
      </c>
      <c r="N4">
        <f>L49</f>
        <v>0.22467432052483599</v>
      </c>
      <c r="O4">
        <f>M49</f>
        <v>0.18319150743791543</v>
      </c>
      <c r="P4" s="12">
        <f t="shared" si="0"/>
        <v>0.81536468880814994</v>
      </c>
      <c r="Q4" s="12">
        <f t="shared" si="1"/>
        <v>1.2264450665158662</v>
      </c>
    </row>
    <row r="5" spans="1:18" ht="16.5" thickBot="1">
      <c r="A5" s="44"/>
      <c r="B5" s="3" t="s">
        <v>7</v>
      </c>
      <c r="C5" s="4">
        <v>0.34</v>
      </c>
      <c r="D5" s="4">
        <v>0.33</v>
      </c>
      <c r="E5" s="46"/>
    </row>
    <row r="6" spans="1:18" ht="16.5" thickBot="1">
      <c r="A6" s="43" t="s">
        <v>9</v>
      </c>
      <c r="B6" s="3" t="s">
        <v>6</v>
      </c>
      <c r="C6" s="4">
        <v>0.18</v>
      </c>
      <c r="D6" s="4">
        <v>0.2</v>
      </c>
      <c r="E6" s="45">
        <v>0.09</v>
      </c>
    </row>
    <row r="7" spans="1:18" ht="16.5" thickBot="1">
      <c r="A7" s="44"/>
      <c r="B7" s="3" t="s">
        <v>7</v>
      </c>
      <c r="C7" s="4">
        <v>0.41</v>
      </c>
      <c r="D7" s="4">
        <v>0.38</v>
      </c>
      <c r="E7" s="46"/>
    </row>
    <row r="10" spans="1:18">
      <c r="A10" t="s">
        <v>10</v>
      </c>
    </row>
    <row r="11" spans="1:18">
      <c r="B11" t="s">
        <v>11</v>
      </c>
    </row>
    <row r="12" spans="1:18">
      <c r="C12">
        <f>$D$2^2</f>
        <v>0.09</v>
      </c>
      <c r="D12">
        <f>$D$2*D3*$E$2</f>
        <v>1.44E-2</v>
      </c>
    </row>
    <row r="13" spans="1:18">
      <c r="C13">
        <f>D12</f>
        <v>1.44E-2</v>
      </c>
      <c r="D13">
        <f>$D$3^2</f>
        <v>0.1024</v>
      </c>
    </row>
    <row r="16" spans="1:18">
      <c r="A16" t="s">
        <v>12</v>
      </c>
      <c r="C16" t="s">
        <v>13</v>
      </c>
      <c r="D16" t="s">
        <v>14</v>
      </c>
      <c r="E16" t="s">
        <v>15</v>
      </c>
      <c r="G16" t="s">
        <v>16</v>
      </c>
      <c r="I16" t="s">
        <v>19</v>
      </c>
      <c r="L16" s="10" t="s">
        <v>22</v>
      </c>
      <c r="M16" s="8" t="s">
        <v>23</v>
      </c>
    </row>
    <row r="17" spans="1:13">
      <c r="C17">
        <f>2*C12</f>
        <v>0.18</v>
      </c>
      <c r="D17">
        <f>2*D12</f>
        <v>2.8799999999999999E-2</v>
      </c>
      <c r="E17">
        <v>1</v>
      </c>
      <c r="G17">
        <v>0</v>
      </c>
      <c r="I17" t="s">
        <v>13</v>
      </c>
      <c r="J17">
        <f t="array" ref="J17:J19">MMULT(C22:E24,G17:G19)</f>
        <v>0.53789731051344747</v>
      </c>
      <c r="L17" s="10">
        <f t="array" ref="L17">SUMPRODUCT(J17:J18,$C$2:$C$3)</f>
        <v>0.26158924205378975</v>
      </c>
      <c r="M17" s="8">
        <f>(J17^2*C12+J18^2*D13+2*J17*J18*D12)^0.5</f>
        <v>0.2346594056815465</v>
      </c>
    </row>
    <row r="18" spans="1:13">
      <c r="C18">
        <f>2*C13</f>
        <v>2.8799999999999999E-2</v>
      </c>
      <c r="D18">
        <f>2*D13</f>
        <v>0.20480000000000001</v>
      </c>
      <c r="E18">
        <v>1</v>
      </c>
      <c r="G18">
        <v>0</v>
      </c>
      <c r="I18" t="s">
        <v>14</v>
      </c>
      <c r="J18">
        <v>0.46210268948655248</v>
      </c>
    </row>
    <row r="19" spans="1:13">
      <c r="C19">
        <v>1</v>
      </c>
      <c r="D19">
        <v>1</v>
      </c>
      <c r="E19">
        <v>0</v>
      </c>
      <c r="G19">
        <v>1</v>
      </c>
      <c r="I19" t="s">
        <v>20</v>
      </c>
      <c r="J19">
        <v>-0.11013007334963325</v>
      </c>
    </row>
    <row r="20" spans="1:13">
      <c r="I20" t="s">
        <v>21</v>
      </c>
      <c r="J20">
        <f>J17+J18</f>
        <v>1</v>
      </c>
    </row>
    <row r="21" spans="1:13">
      <c r="A21" t="s">
        <v>17</v>
      </c>
      <c r="H21" t="s">
        <v>18</v>
      </c>
    </row>
    <row r="22" spans="1:13">
      <c r="C22">
        <f t="array" ref="C22:E24">MINVERSE(C17:E19)</f>
        <v>3.0562347188264058</v>
      </c>
      <c r="D22">
        <v>-3.0562347188264058</v>
      </c>
      <c r="E22">
        <v>0.53789731051344747</v>
      </c>
      <c r="H22" s="6">
        <f t="array" ref="H22:J24">MMULT(C22:E24,C17:E19)</f>
        <v>1</v>
      </c>
      <c r="I22" s="6">
        <v>0</v>
      </c>
      <c r="J22" s="6">
        <v>0</v>
      </c>
    </row>
    <row r="23" spans="1:13">
      <c r="C23">
        <v>-3.0562347188264058</v>
      </c>
      <c r="D23">
        <v>3.0562347188264058</v>
      </c>
      <c r="E23">
        <v>0.46210268948655248</v>
      </c>
      <c r="H23" s="6">
        <v>0</v>
      </c>
      <c r="I23" s="6">
        <v>1</v>
      </c>
      <c r="J23" s="6">
        <v>0</v>
      </c>
    </row>
    <row r="24" spans="1:13">
      <c r="C24">
        <v>0.53789731051344747</v>
      </c>
      <c r="D24">
        <v>0.46210268948655259</v>
      </c>
      <c r="E24">
        <v>-0.11013007334963325</v>
      </c>
      <c r="H24" s="6">
        <v>0</v>
      </c>
      <c r="I24" s="6">
        <v>1.3877787807814457E-17</v>
      </c>
      <c r="J24" s="6">
        <v>1</v>
      </c>
    </row>
    <row r="26" spans="1:13">
      <c r="A26" t="s">
        <v>24</v>
      </c>
    </row>
    <row r="27" spans="1:13">
      <c r="B27" t="s">
        <v>11</v>
      </c>
    </row>
    <row r="28" spans="1:13">
      <c r="C28">
        <f>$D$4^2</f>
        <v>8.4099999999999994E-2</v>
      </c>
      <c r="D28">
        <f>$D$4*$D$5*$E$4</f>
        <v>-5.7419999999999997E-3</v>
      </c>
    </row>
    <row r="29" spans="1:13">
      <c r="C29">
        <f>D28</f>
        <v>-5.7419999999999997E-3</v>
      </c>
      <c r="D29">
        <f>$D$5^2</f>
        <v>0.10890000000000001</v>
      </c>
    </row>
    <row r="32" spans="1:13">
      <c r="A32" t="s">
        <v>12</v>
      </c>
      <c r="C32" t="s">
        <v>13</v>
      </c>
      <c r="D32" t="s">
        <v>14</v>
      </c>
      <c r="E32" t="s">
        <v>15</v>
      </c>
      <c r="G32" t="s">
        <v>16</v>
      </c>
      <c r="I32" t="s">
        <v>19</v>
      </c>
      <c r="L32" s="10" t="s">
        <v>22</v>
      </c>
      <c r="M32" s="8" t="s">
        <v>23</v>
      </c>
    </row>
    <row r="33" spans="1:13">
      <c r="C33">
        <f>2*C28</f>
        <v>0.16819999999999999</v>
      </c>
      <c r="D33">
        <f>2*D28</f>
        <v>-1.1483999999999999E-2</v>
      </c>
      <c r="E33">
        <v>1</v>
      </c>
      <c r="G33">
        <v>0</v>
      </c>
      <c r="I33" t="s">
        <v>13</v>
      </c>
      <c r="J33">
        <f t="array" ref="J33:J35">MMULT(C38:E40,G33:G35)</f>
        <v>0.56064044130592128</v>
      </c>
      <c r="L33" s="10">
        <f t="array" ref="L33">SUMPRODUCT(J33:J34,C4:C5)</f>
        <v>0.29514876469552631</v>
      </c>
      <c r="M33" s="8">
        <f>(J33^2*C28+J34^2*D29+2*J33*J34*D28)^0.5</f>
        <v>0.2112511740270491</v>
      </c>
    </row>
    <row r="34" spans="1:13">
      <c r="C34">
        <f>2*C29</f>
        <v>-1.1483999999999999E-2</v>
      </c>
      <c r="D34">
        <f>2*D29</f>
        <v>0.21780000000000002</v>
      </c>
      <c r="E34">
        <v>1</v>
      </c>
      <c r="G34">
        <v>0</v>
      </c>
      <c r="I34" t="s">
        <v>14</v>
      </c>
      <c r="J34">
        <v>0.43935955869407872</v>
      </c>
    </row>
    <row r="35" spans="1:13">
      <c r="C35">
        <v>1</v>
      </c>
      <c r="D35">
        <v>1</v>
      </c>
      <c r="E35">
        <v>0</v>
      </c>
      <c r="G35">
        <v>1</v>
      </c>
      <c r="I35" t="s">
        <v>20</v>
      </c>
      <c r="J35">
        <v>-8.9254117055613161E-2</v>
      </c>
    </row>
    <row r="36" spans="1:13">
      <c r="I36" t="s">
        <v>21</v>
      </c>
      <c r="J36">
        <f>J33+J34</f>
        <v>1</v>
      </c>
    </row>
    <row r="37" spans="1:13">
      <c r="A37" t="s">
        <v>17</v>
      </c>
      <c r="H37" t="s">
        <v>18</v>
      </c>
    </row>
    <row r="38" spans="1:13">
      <c r="C38">
        <f t="array" ref="C38:E40">MINVERSE(C33:E35)</f>
        <v>2.4451790849161794</v>
      </c>
      <c r="D38">
        <v>-2.4451790849161794</v>
      </c>
      <c r="E38">
        <v>0.56064044130592128</v>
      </c>
      <c r="H38" s="6">
        <f t="array" ref="H38:J40">MMULT(C38:E40,C33:E35)</f>
        <v>1</v>
      </c>
      <c r="I38" s="6">
        <v>-1.1102230246251565E-16</v>
      </c>
      <c r="J38" s="6">
        <v>0</v>
      </c>
    </row>
    <row r="39" spans="1:13">
      <c r="C39">
        <v>-2.4451790849161794</v>
      </c>
      <c r="D39">
        <v>2.4451790849161794</v>
      </c>
      <c r="E39">
        <v>0.43935955869407872</v>
      </c>
      <c r="H39" s="6">
        <v>-5.5511151231257827E-17</v>
      </c>
      <c r="I39" s="6">
        <v>1</v>
      </c>
      <c r="J39" s="6">
        <v>0</v>
      </c>
    </row>
    <row r="40" spans="1:13">
      <c r="C40">
        <v>0.56064044130592128</v>
      </c>
      <c r="D40">
        <v>0.43935955869407872</v>
      </c>
      <c r="E40">
        <v>-8.9254117055613161E-2</v>
      </c>
      <c r="H40" s="6">
        <v>-1.3877787807814457E-17</v>
      </c>
      <c r="I40" s="6">
        <v>-1.3877787807814457E-17</v>
      </c>
      <c r="J40" s="6">
        <v>1</v>
      </c>
    </row>
    <row r="42" spans="1:13">
      <c r="A42" t="s">
        <v>28</v>
      </c>
    </row>
    <row r="43" spans="1:13">
      <c r="B43" t="s">
        <v>11</v>
      </c>
    </row>
    <row r="44" spans="1:13">
      <c r="C44">
        <f>$D$6^2</f>
        <v>4.0000000000000008E-2</v>
      </c>
      <c r="D44">
        <f>$D$6*D7*$E$6</f>
        <v>6.8400000000000006E-3</v>
      </c>
    </row>
    <row r="45" spans="1:13">
      <c r="C45">
        <f>D44</f>
        <v>6.8400000000000006E-3</v>
      </c>
      <c r="D45">
        <f>$D$7^2</f>
        <v>0.1444</v>
      </c>
    </row>
    <row r="48" spans="1:13">
      <c r="A48" t="s">
        <v>12</v>
      </c>
      <c r="C48" t="s">
        <v>13</v>
      </c>
      <c r="D48" t="s">
        <v>14</v>
      </c>
      <c r="E48" t="s">
        <v>15</v>
      </c>
      <c r="G48" t="s">
        <v>16</v>
      </c>
      <c r="I48" t="s">
        <v>19</v>
      </c>
      <c r="L48" s="10" t="s">
        <v>22</v>
      </c>
      <c r="M48" s="8" t="s">
        <v>23</v>
      </c>
    </row>
    <row r="49" spans="1:13">
      <c r="C49">
        <f>2*C44</f>
        <v>8.0000000000000016E-2</v>
      </c>
      <c r="D49">
        <f>2*D44</f>
        <v>1.3680000000000001E-2</v>
      </c>
      <c r="E49">
        <v>1</v>
      </c>
      <c r="G49">
        <v>0</v>
      </c>
      <c r="I49" t="s">
        <v>13</v>
      </c>
      <c r="J49">
        <f t="array" ref="J49:J51">MMULT(C54:E56,G49:G51)</f>
        <v>0.80576382380506084</v>
      </c>
      <c r="L49" s="10">
        <f t="array" ref="L49">SUMPRODUCT(J49:J50,C6:C7)</f>
        <v>0.22467432052483599</v>
      </c>
      <c r="M49" s="8">
        <f>(J49^2*C44+J50^2*D45+2*J49*J50*D44)^0.5</f>
        <v>0.18319150743791543</v>
      </c>
    </row>
    <row r="50" spans="1:13">
      <c r="C50">
        <f>2*C45</f>
        <v>1.3680000000000001E-2</v>
      </c>
      <c r="D50">
        <f>2*D45</f>
        <v>0.2888</v>
      </c>
      <c r="E50">
        <v>1</v>
      </c>
      <c r="G50">
        <v>0</v>
      </c>
      <c r="I50" t="s">
        <v>14</v>
      </c>
      <c r="J50">
        <v>0.19423617619493916</v>
      </c>
    </row>
    <row r="51" spans="1:13">
      <c r="C51">
        <v>1</v>
      </c>
      <c r="D51">
        <v>1</v>
      </c>
      <c r="E51">
        <v>0</v>
      </c>
      <c r="G51">
        <v>1</v>
      </c>
      <c r="I51" t="s">
        <v>20</v>
      </c>
      <c r="J51">
        <v>-6.7118256794751655E-2</v>
      </c>
    </row>
    <row r="52" spans="1:13">
      <c r="I52" t="s">
        <v>21</v>
      </c>
      <c r="J52">
        <f>J49+J50</f>
        <v>1</v>
      </c>
    </row>
    <row r="53" spans="1:13">
      <c r="A53" t="s">
        <v>17</v>
      </c>
      <c r="H53" t="s">
        <v>18</v>
      </c>
    </row>
    <row r="54" spans="1:13">
      <c r="C54">
        <f t="array" ref="C54:E56">MINVERSE(C49:E51)</f>
        <v>2.9287722586691665</v>
      </c>
      <c r="D54">
        <v>-2.928772258669166</v>
      </c>
      <c r="E54">
        <v>0.80576382380506084</v>
      </c>
      <c r="H54" s="6">
        <f t="array" ref="H54:J56">MMULT(C54:E56,C49:E51)</f>
        <v>1</v>
      </c>
      <c r="I54" s="6">
        <v>-1.1102230246251565E-16</v>
      </c>
      <c r="J54" s="6">
        <v>4.4408920985006262E-16</v>
      </c>
    </row>
    <row r="55" spans="1:13">
      <c r="C55">
        <v>-2.9287722586691665</v>
      </c>
      <c r="D55">
        <v>2.928772258669166</v>
      </c>
      <c r="E55">
        <v>0.19423617619493916</v>
      </c>
      <c r="H55" s="6">
        <v>0</v>
      </c>
      <c r="I55" s="6">
        <v>1</v>
      </c>
      <c r="J55" s="6">
        <v>-4.4408920985006262E-16</v>
      </c>
    </row>
    <row r="56" spans="1:13">
      <c r="C56">
        <v>0.80576382380506095</v>
      </c>
      <c r="D56">
        <v>0.19423617619493916</v>
      </c>
      <c r="E56">
        <v>-6.7118256794751655E-2</v>
      </c>
      <c r="H56" s="6">
        <v>0</v>
      </c>
      <c r="I56" s="6">
        <v>1.3877787807814457E-17</v>
      </c>
      <c r="J56" s="6">
        <v>1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zoomScale="145" zoomScaleNormal="145" workbookViewId="0">
      <selection activeCell="J18" sqref="J18"/>
    </sheetView>
  </sheetViews>
  <sheetFormatPr defaultRowHeight="15"/>
  <cols>
    <col min="10" max="10" width="9.28515625" bestFit="1" customWidth="1"/>
    <col min="11" max="13" width="12.7109375" bestFit="1" customWidth="1"/>
    <col min="14" max="14" width="18.5703125" bestFit="1" customWidth="1"/>
  </cols>
  <sheetData>
    <row r="1" spans="1:17" ht="15.75" thickBot="1">
      <c r="A1" s="13"/>
      <c r="B1" s="14" t="s">
        <v>29</v>
      </c>
      <c r="C1" s="14" t="s">
        <v>30</v>
      </c>
      <c r="D1" s="14" t="s">
        <v>31</v>
      </c>
      <c r="E1" s="15"/>
      <c r="F1" s="47" t="s">
        <v>32</v>
      </c>
      <c r="G1" s="48"/>
    </row>
    <row r="2" spans="1:17" ht="15.75" thickBot="1">
      <c r="A2" s="16" t="s">
        <v>33</v>
      </c>
      <c r="B2" s="17">
        <v>0.8</v>
      </c>
      <c r="C2" s="17">
        <v>0.3</v>
      </c>
      <c r="D2" s="17">
        <v>0.6</v>
      </c>
      <c r="E2" s="18"/>
      <c r="F2" s="19" t="s">
        <v>34</v>
      </c>
      <c r="G2" s="17">
        <v>-0.1</v>
      </c>
      <c r="J2">
        <f t="array" ref="J2:J4">TRANSPOSE(B2:D2)</f>
        <v>0.8</v>
      </c>
    </row>
    <row r="3" spans="1:17" ht="15.75" thickBot="1">
      <c r="A3" s="16" t="s">
        <v>35</v>
      </c>
      <c r="B3" s="17">
        <v>1.2</v>
      </c>
      <c r="C3" s="17">
        <v>0.8</v>
      </c>
      <c r="D3" s="17">
        <v>1.1000000000000001</v>
      </c>
      <c r="E3" s="18"/>
      <c r="F3" s="19" t="s">
        <v>36</v>
      </c>
      <c r="G3" s="17">
        <v>-0.5</v>
      </c>
      <c r="J3">
        <v>0.3</v>
      </c>
    </row>
    <row r="4" spans="1:17" ht="15.75" thickBot="1">
      <c r="A4" s="20"/>
      <c r="B4" s="18"/>
      <c r="C4" s="18"/>
      <c r="D4" s="18"/>
      <c r="E4" s="18"/>
      <c r="F4" s="19" t="s">
        <v>37</v>
      </c>
      <c r="G4" s="17">
        <v>0.3</v>
      </c>
      <c r="J4">
        <v>0.6</v>
      </c>
    </row>
    <row r="6" spans="1:17">
      <c r="A6" t="s">
        <v>38</v>
      </c>
      <c r="C6" t="str">
        <f>B1</f>
        <v>Firma 1</v>
      </c>
      <c r="D6" t="str">
        <f t="shared" ref="D6:E6" si="0">C1</f>
        <v>Firma 2</v>
      </c>
      <c r="E6" t="str">
        <f t="shared" si="0"/>
        <v>Firma 3</v>
      </c>
    </row>
    <row r="7" spans="1:17">
      <c r="B7" t="str">
        <f t="array" ref="B7:B9">TRANSPOSE(C6:E6)</f>
        <v>Firma 1</v>
      </c>
      <c r="C7">
        <f>B3^2</f>
        <v>1.44</v>
      </c>
      <c r="D7">
        <f>G2</f>
        <v>-0.1</v>
      </c>
      <c r="E7">
        <f>G3</f>
        <v>-0.5</v>
      </c>
    </row>
    <row r="8" spans="1:17">
      <c r="B8" t="str">
        <v>Firma 2</v>
      </c>
      <c r="C8">
        <f>D7</f>
        <v>-0.1</v>
      </c>
      <c r="D8">
        <f>C3^2</f>
        <v>0.64000000000000012</v>
      </c>
      <c r="E8">
        <f>G4</f>
        <v>0.3</v>
      </c>
    </row>
    <row r="9" spans="1:17">
      <c r="B9" t="str">
        <v>Firma 3</v>
      </c>
      <c r="C9">
        <f>E7</f>
        <v>-0.5</v>
      </c>
      <c r="D9">
        <f>E8</f>
        <v>0.3</v>
      </c>
      <c r="E9">
        <f>D3^2</f>
        <v>1.2100000000000002</v>
      </c>
    </row>
    <row r="11" spans="1:17">
      <c r="P11" t="s">
        <v>41</v>
      </c>
    </row>
    <row r="12" spans="1:17">
      <c r="A12" t="s">
        <v>39</v>
      </c>
      <c r="P12" s="9" t="s">
        <v>22</v>
      </c>
      <c r="Q12" s="7" t="s">
        <v>23</v>
      </c>
    </row>
    <row r="13" spans="1:17">
      <c r="C13" t="s">
        <v>42</v>
      </c>
      <c r="D13" t="s">
        <v>43</v>
      </c>
      <c r="E13" t="s">
        <v>44</v>
      </c>
      <c r="F13" t="s">
        <v>15</v>
      </c>
      <c r="G13" t="s">
        <v>45</v>
      </c>
      <c r="I13" t="s">
        <v>16</v>
      </c>
      <c r="M13" s="21" t="s">
        <v>19</v>
      </c>
      <c r="N13" s="21"/>
      <c r="P13" s="9">
        <f t="array" ref="P13">SUMPRODUCT(N14:N16,J2:J4)</f>
        <v>0.15000000000000013</v>
      </c>
      <c r="Q13" s="7">
        <f>(N14^2*C7+N15^2*D8+N16^2*E9+2*N14*N15*D7+2*N14*N16*E7+2*N15*N16*E8)^0.5</f>
        <v>1.0756021187523175</v>
      </c>
    </row>
    <row r="14" spans="1:17">
      <c r="C14">
        <f>2*C7</f>
        <v>2.88</v>
      </c>
      <c r="D14">
        <f t="shared" ref="D14:E14" si="1">2*D7</f>
        <v>-0.2</v>
      </c>
      <c r="E14">
        <f t="shared" si="1"/>
        <v>-1</v>
      </c>
      <c r="F14">
        <v>1</v>
      </c>
      <c r="G14">
        <f t="array" ref="G14:G16">TRANSPOSE(C18:E18)</f>
        <v>0.8</v>
      </c>
      <c r="I14">
        <v>0</v>
      </c>
      <c r="M14" s="21" t="s">
        <v>42</v>
      </c>
      <c r="N14" s="21">
        <f t="array" ref="N14:N18">MMULT(C21:G25,I14:I18)</f>
        <v>-0.15092402464065707</v>
      </c>
    </row>
    <row r="15" spans="1:17">
      <c r="C15">
        <f t="shared" ref="C15:E15" si="2">2*C8</f>
        <v>-0.2</v>
      </c>
      <c r="D15">
        <f t="shared" si="2"/>
        <v>1.2800000000000002</v>
      </c>
      <c r="E15">
        <f t="shared" si="2"/>
        <v>0.6</v>
      </c>
      <c r="F15">
        <v>1</v>
      </c>
      <c r="G15">
        <v>0.3</v>
      </c>
      <c r="I15">
        <v>0</v>
      </c>
      <c r="M15" s="21" t="s">
        <v>43</v>
      </c>
      <c r="N15" s="21">
        <v>1.3993839835728941</v>
      </c>
    </row>
    <row r="16" spans="1:17">
      <c r="C16">
        <f t="shared" ref="C16:E16" si="3">2*C9</f>
        <v>-1</v>
      </c>
      <c r="D16">
        <f t="shared" si="3"/>
        <v>0.6</v>
      </c>
      <c r="E16">
        <f t="shared" si="3"/>
        <v>2.4200000000000004</v>
      </c>
      <c r="F16">
        <v>1</v>
      </c>
      <c r="G16">
        <v>0.6</v>
      </c>
      <c r="I16">
        <v>0</v>
      </c>
      <c r="M16" s="21" t="s">
        <v>44</v>
      </c>
      <c r="N16" s="21">
        <v>-0.24845995893223735</v>
      </c>
    </row>
    <row r="17" spans="1:14">
      <c r="C17">
        <v>1</v>
      </c>
      <c r="D17">
        <v>1</v>
      </c>
      <c r="E17">
        <v>1</v>
      </c>
      <c r="F17">
        <v>0</v>
      </c>
      <c r="G17">
        <v>0</v>
      </c>
      <c r="I17">
        <v>1</v>
      </c>
      <c r="M17" s="21" t="s">
        <v>15</v>
      </c>
      <c r="N17" s="21">
        <v>-2.9553593429158105</v>
      </c>
    </row>
    <row r="18" spans="1:14">
      <c r="C18">
        <f>B2</f>
        <v>0.8</v>
      </c>
      <c r="D18">
        <f t="shared" ref="D18:E18" si="4">C2</f>
        <v>0.3</v>
      </c>
      <c r="E18">
        <f t="shared" si="4"/>
        <v>0.6</v>
      </c>
      <c r="F18">
        <v>0</v>
      </c>
      <c r="G18">
        <v>0</v>
      </c>
      <c r="I18">
        <v>0.15</v>
      </c>
      <c r="M18" s="21" t="s">
        <v>45</v>
      </c>
      <c r="N18" s="21">
        <v>4.2767967145790546</v>
      </c>
    </row>
    <row r="19" spans="1:14">
      <c r="M19" t="s">
        <v>41</v>
      </c>
      <c r="N19">
        <f>SUM(N14:N16)</f>
        <v>0.99999999999999956</v>
      </c>
    </row>
    <row r="20" spans="1:14">
      <c r="A20" t="s">
        <v>40</v>
      </c>
      <c r="J20" t="s">
        <v>41</v>
      </c>
    </row>
    <row r="21" spans="1:14">
      <c r="C21">
        <f t="array" ref="C21:G25">MINVERSE(C14:G18)</f>
        <v>8.4002240059735014E-2</v>
      </c>
      <c r="D21">
        <v>5.6001493373156498E-2</v>
      </c>
      <c r="E21">
        <v>-0.14000373343289146</v>
      </c>
      <c r="F21">
        <v>-0.33096882583535553</v>
      </c>
      <c r="G21">
        <v>1.2002986746313231</v>
      </c>
      <c r="J21" s="6">
        <f t="array" ref="J21:N25">MMULT(C14:G18,C21:G25)</f>
        <v>1.0000000000000002</v>
      </c>
      <c r="K21" s="6">
        <v>0</v>
      </c>
      <c r="L21" s="6">
        <v>0</v>
      </c>
      <c r="M21" s="6">
        <v>0</v>
      </c>
      <c r="N21" s="6">
        <v>0</v>
      </c>
    </row>
    <row r="22" spans="1:14">
      <c r="C22">
        <v>5.6001493373156519E-2</v>
      </c>
      <c r="D22">
        <v>3.7334328915438648E-2</v>
      </c>
      <c r="E22">
        <v>-9.3335822288594814E-2</v>
      </c>
      <c r="F22">
        <v>1.7793541161097615</v>
      </c>
      <c r="G22">
        <v>-2.5331342169124489</v>
      </c>
      <c r="J22" s="6">
        <v>0</v>
      </c>
      <c r="K22" s="6">
        <v>1</v>
      </c>
      <c r="L22" s="6">
        <v>0</v>
      </c>
      <c r="M22" s="6">
        <v>-2.2204460492503131E-16</v>
      </c>
      <c r="N22" s="6">
        <v>-4.4408920985006262E-16</v>
      </c>
    </row>
    <row r="23" spans="1:14">
      <c r="C23">
        <v>-0.14000373343289144</v>
      </c>
      <c r="D23">
        <v>-9.333582228859473E-2</v>
      </c>
      <c r="E23">
        <v>0.2333395557214861</v>
      </c>
      <c r="F23">
        <v>-0.44838529027440627</v>
      </c>
      <c r="G23">
        <v>1.3328355422811262</v>
      </c>
      <c r="J23" s="6">
        <v>0</v>
      </c>
      <c r="K23" s="6">
        <v>-2.2204460492503131E-16</v>
      </c>
      <c r="L23" s="6">
        <v>1.0000000000000002</v>
      </c>
      <c r="M23" s="6">
        <v>1.3322676295501878E-15</v>
      </c>
      <c r="N23" s="6">
        <v>-1.7763568394002505E-15</v>
      </c>
    </row>
    <row r="24" spans="1:14">
      <c r="C24">
        <v>-0.33096882583535547</v>
      </c>
      <c r="D24">
        <v>1.7793541161097612</v>
      </c>
      <c r="E24">
        <v>-0.44838529027440638</v>
      </c>
      <c r="F24">
        <v>-3.8359828262086979</v>
      </c>
      <c r="G24">
        <v>5.8708232219525831</v>
      </c>
      <c r="J24" s="6">
        <v>8.3266726846886741E-17</v>
      </c>
      <c r="K24" s="6">
        <v>4.163336342344337E-16</v>
      </c>
      <c r="L24" s="6">
        <v>-1.9428902930940239E-16</v>
      </c>
      <c r="M24" s="6">
        <v>0.99999999999999956</v>
      </c>
      <c r="N24" s="6">
        <v>4.4408920985006262E-16</v>
      </c>
    </row>
    <row r="25" spans="1:14">
      <c r="C25">
        <v>1.2002986746313233</v>
      </c>
      <c r="D25">
        <v>-2.5331342169124484</v>
      </c>
      <c r="E25">
        <v>1.332835542281126</v>
      </c>
      <c r="F25">
        <v>5.870823221952584</v>
      </c>
      <c r="G25">
        <v>-10.626843382490197</v>
      </c>
      <c r="J25" s="6">
        <v>1.1102230246251565E-16</v>
      </c>
      <c r="K25" s="6">
        <v>-4.163336342344337E-17</v>
      </c>
      <c r="L25" s="6">
        <v>2.7755575615628914E-17</v>
      </c>
      <c r="M25" s="6">
        <v>2.7755575615628914E-16</v>
      </c>
      <c r="N25" s="6">
        <v>0.99999999999999956</v>
      </c>
    </row>
  </sheetData>
  <mergeCells count="1">
    <mergeCell ref="F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2"/>
  <sheetViews>
    <sheetView topLeftCell="N1" zoomScale="145" zoomScaleNormal="145" workbookViewId="0">
      <selection activeCell="S12" sqref="S12"/>
    </sheetView>
  </sheetViews>
  <sheetFormatPr defaultRowHeight="15"/>
  <cols>
    <col min="2" max="9" width="11.85546875" bestFit="1" customWidth="1"/>
    <col min="14" max="21" width="12.7109375" bestFit="1" customWidth="1"/>
    <col min="22" max="22" width="10.7109375" bestFit="1" customWidth="1"/>
  </cols>
  <sheetData>
    <row r="1" spans="1:29" ht="16.5" thickBot="1">
      <c r="B1" s="22" t="s">
        <v>46</v>
      </c>
      <c r="C1" s="14" t="s">
        <v>47</v>
      </c>
      <c r="D1" s="14" t="s">
        <v>48</v>
      </c>
      <c r="E1" s="14" t="s">
        <v>49</v>
      </c>
      <c r="F1" s="14" t="s">
        <v>50</v>
      </c>
      <c r="G1" s="14" t="s">
        <v>51</v>
      </c>
      <c r="H1" s="14" t="s">
        <v>52</v>
      </c>
      <c r="I1" s="14" t="s">
        <v>53</v>
      </c>
      <c r="J1" s="14" t="s">
        <v>54</v>
      </c>
    </row>
    <row r="2" spans="1:29" ht="16.5" thickBot="1">
      <c r="B2" s="20" t="s">
        <v>47</v>
      </c>
      <c r="C2" s="17">
        <v>80.5</v>
      </c>
      <c r="D2" s="17">
        <v>82.7</v>
      </c>
      <c r="E2" s="17">
        <v>85.3</v>
      </c>
      <c r="F2" s="17">
        <v>85.1</v>
      </c>
      <c r="G2" s="17">
        <v>123.9</v>
      </c>
      <c r="H2" s="17">
        <v>22</v>
      </c>
      <c r="I2" s="17">
        <v>3.5</v>
      </c>
      <c r="J2" s="17">
        <v>1.9</v>
      </c>
    </row>
    <row r="3" spans="1:29" ht="16.5" thickBot="1">
      <c r="B3" s="20" t="s">
        <v>48</v>
      </c>
      <c r="C3" s="17">
        <v>82.7</v>
      </c>
      <c r="D3" s="17">
        <v>184.7</v>
      </c>
      <c r="E3" s="17">
        <v>131.5</v>
      </c>
      <c r="F3" s="17">
        <v>69.400000000000006</v>
      </c>
      <c r="G3" s="17">
        <v>49.5</v>
      </c>
      <c r="H3" s="17">
        <v>58</v>
      </c>
      <c r="I3" s="17">
        <v>-9.9</v>
      </c>
      <c r="J3" s="17">
        <v>6.1</v>
      </c>
    </row>
    <row r="4" spans="1:29" ht="16.5" thickBot="1">
      <c r="B4" s="20" t="s">
        <v>49</v>
      </c>
      <c r="C4" s="17">
        <v>85.3</v>
      </c>
      <c r="D4" s="17">
        <v>131.5</v>
      </c>
      <c r="E4" s="17">
        <v>374.2</v>
      </c>
      <c r="F4" s="17">
        <v>384.5</v>
      </c>
      <c r="G4" s="17">
        <v>366.5</v>
      </c>
      <c r="H4" s="17">
        <v>103.8</v>
      </c>
      <c r="I4" s="17">
        <v>343.5</v>
      </c>
      <c r="J4" s="17">
        <v>2.9</v>
      </c>
      <c r="W4">
        <f t="array" ref="W4:AC4">TRANSPOSE(U7:U13)</f>
        <v>0.39350039050604058</v>
      </c>
      <c r="X4">
        <v>0.43702969517304963</v>
      </c>
      <c r="Y4">
        <v>-0.65517948269339199</v>
      </c>
      <c r="Z4">
        <v>-4.4328173925622744E-2</v>
      </c>
      <c r="AA4">
        <v>3.6014728320210798E-2</v>
      </c>
      <c r="AB4">
        <v>0.41533371151037213</v>
      </c>
      <c r="AC4">
        <v>0.41762913110934397</v>
      </c>
    </row>
    <row r="5" spans="1:29" ht="16.5" thickBot="1">
      <c r="B5" s="20" t="s">
        <v>50</v>
      </c>
      <c r="C5" s="17">
        <v>85.1</v>
      </c>
      <c r="D5" s="17">
        <v>69.400000000000006</v>
      </c>
      <c r="E5" s="17">
        <v>384.5</v>
      </c>
      <c r="F5" s="17">
        <v>684.8</v>
      </c>
      <c r="G5" s="17">
        <v>599.1</v>
      </c>
      <c r="H5" s="17">
        <v>51.6</v>
      </c>
      <c r="I5" s="17">
        <v>502.7</v>
      </c>
      <c r="J5" s="17">
        <v>4</v>
      </c>
      <c r="S5" t="s">
        <v>62</v>
      </c>
    </row>
    <row r="6" spans="1:29" ht="16.5" thickBot="1">
      <c r="B6" s="20" t="s">
        <v>51</v>
      </c>
      <c r="C6" s="17">
        <v>123.9</v>
      </c>
      <c r="D6" s="17">
        <v>49.5</v>
      </c>
      <c r="E6" s="17">
        <v>366.5</v>
      </c>
      <c r="F6" s="17">
        <v>599.1</v>
      </c>
      <c r="G6" s="17">
        <v>871.4</v>
      </c>
      <c r="H6" s="17">
        <v>-21.2</v>
      </c>
      <c r="I6" s="17">
        <v>520.4</v>
      </c>
      <c r="J6" s="17">
        <v>5.7</v>
      </c>
      <c r="W6" t="str">
        <f>C1</f>
        <v>CP1</v>
      </c>
      <c r="X6" t="str">
        <f t="shared" ref="X6:AC6" si="0">D1</f>
        <v>CP2</v>
      </c>
      <c r="Y6" t="str">
        <f t="shared" si="0"/>
        <v>CP3</v>
      </c>
      <c r="Z6" t="str">
        <f t="shared" si="0"/>
        <v>CP4</v>
      </c>
      <c r="AA6" t="str">
        <f t="shared" si="0"/>
        <v>CP5</v>
      </c>
      <c r="AB6" t="str">
        <f t="shared" si="0"/>
        <v>CP6</v>
      </c>
      <c r="AC6" t="str">
        <f t="shared" si="0"/>
        <v>CP7</v>
      </c>
    </row>
    <row r="7" spans="1:29" ht="16.5" thickBot="1">
      <c r="B7" s="20" t="s">
        <v>52</v>
      </c>
      <c r="C7" s="17">
        <v>22</v>
      </c>
      <c r="D7" s="17">
        <v>58</v>
      </c>
      <c r="E7" s="17">
        <v>103.8</v>
      </c>
      <c r="F7" s="17">
        <v>51.6</v>
      </c>
      <c r="G7" s="17">
        <v>-21.2</v>
      </c>
      <c r="H7" s="17">
        <v>89.7</v>
      </c>
      <c r="I7" s="17">
        <v>74.400000000000006</v>
      </c>
      <c r="J7" s="17">
        <v>3.4</v>
      </c>
      <c r="U7">
        <f>Q12</f>
        <v>0.39350039050604058</v>
      </c>
      <c r="V7" t="str">
        <f t="array" ref="V7:V13">TRANSPOSE(W6:AC6)</f>
        <v>CP1</v>
      </c>
      <c r="W7">
        <f>C2*$U7*W$4</f>
        <v>12.464825864936717</v>
      </c>
      <c r="X7">
        <f t="shared" ref="X7:AC7" si="1">D2*$U7*X$4</f>
        <v>14.222031117492467</v>
      </c>
      <c r="Y7">
        <f t="shared" si="1"/>
        <v>-21.991481509456026</v>
      </c>
      <c r="Z7">
        <f t="shared" si="1"/>
        <v>-1.4844123841379553</v>
      </c>
      <c r="AA7">
        <f t="shared" si="1"/>
        <v>1.7558872166227195</v>
      </c>
      <c r="AB7">
        <f t="shared" si="1"/>
        <v>3.5955475087324023</v>
      </c>
      <c r="AC7">
        <f t="shared" si="1"/>
        <v>0.57518029162378848</v>
      </c>
    </row>
    <row r="8" spans="1:29" ht="16.5" thickBot="1">
      <c r="B8" s="20" t="s">
        <v>53</v>
      </c>
      <c r="C8" s="17">
        <v>3.5</v>
      </c>
      <c r="D8" s="17">
        <v>-9.9</v>
      </c>
      <c r="E8" s="17">
        <v>343.5</v>
      </c>
      <c r="F8" s="17">
        <v>502.7</v>
      </c>
      <c r="G8" s="17">
        <v>520.4</v>
      </c>
      <c r="H8" s="17">
        <v>74.400000000000006</v>
      </c>
      <c r="I8" s="17">
        <v>574.6</v>
      </c>
      <c r="J8" s="17">
        <v>4.9000000000000004</v>
      </c>
      <c r="U8">
        <f t="shared" ref="U8:U13" si="2">Q13</f>
        <v>0.43702969517304963</v>
      </c>
      <c r="V8" t="str">
        <v>CP2</v>
      </c>
      <c r="W8">
        <f t="shared" ref="W8:W13" si="3">C3*$U8*W$4</f>
        <v>14.222031117492467</v>
      </c>
      <c r="X8">
        <f t="shared" ref="X8:X13" si="4">D3*$U8*X$4</f>
        <v>35.276768089325088</v>
      </c>
      <c r="Y8">
        <f t="shared" ref="Y8:Y13" si="5">E3*$U8*Y$4</f>
        <v>-37.652774983074522</v>
      </c>
      <c r="Z8">
        <f t="shared" ref="Z8:Z13" si="6">F3*$U8*Z$4</f>
        <v>-1.3444673466775228</v>
      </c>
      <c r="AA8">
        <f t="shared" ref="AA8:AA13" si="7">G3*$U8*AA$4</f>
        <v>0.77910553410633521</v>
      </c>
      <c r="AB8">
        <f t="shared" ref="AB8:AB13" si="8">H3*$U8*AB$4</f>
        <v>10.527763589515217</v>
      </c>
      <c r="AC8">
        <f t="shared" ref="AC8:AC13" si="9">I3*$U8*AC$4</f>
        <v>-1.8069116854546117</v>
      </c>
    </row>
    <row r="9" spans="1:29">
      <c r="U9">
        <f t="shared" si="2"/>
        <v>-0.65517948269339199</v>
      </c>
      <c r="V9" t="str">
        <v>CP3</v>
      </c>
      <c r="W9">
        <f t="shared" si="3"/>
        <v>-21.991481509456026</v>
      </c>
      <c r="X9">
        <f t="shared" si="4"/>
        <v>-37.652774983074522</v>
      </c>
      <c r="Y9">
        <f t="shared" si="5"/>
        <v>160.62914982975886</v>
      </c>
      <c r="Z9">
        <f t="shared" si="6"/>
        <v>11.166998918582237</v>
      </c>
      <c r="AA9">
        <f t="shared" si="7"/>
        <v>-8.6479747072205182</v>
      </c>
      <c r="AB9">
        <f t="shared" si="8"/>
        <v>-28.245861505008683</v>
      </c>
      <c r="AC9">
        <f t="shared" si="9"/>
        <v>-93.989170079762346</v>
      </c>
    </row>
    <row r="10" spans="1:29">
      <c r="A10" t="s">
        <v>55</v>
      </c>
      <c r="B10" s="23" t="s">
        <v>39</v>
      </c>
      <c r="R10" t="s">
        <v>41</v>
      </c>
      <c r="U10">
        <f t="shared" si="2"/>
        <v>-4.4328173925622744E-2</v>
      </c>
      <c r="V10" t="str">
        <v>CP4</v>
      </c>
      <c r="W10">
        <f t="shared" si="3"/>
        <v>-1.4844123841379551</v>
      </c>
      <c r="X10">
        <f t="shared" si="4"/>
        <v>-1.3444673466775228</v>
      </c>
      <c r="Y10">
        <f t="shared" si="5"/>
        <v>11.166998918582237</v>
      </c>
      <c r="Z10">
        <f t="shared" si="6"/>
        <v>1.345623100051762</v>
      </c>
      <c r="AA10">
        <f t="shared" si="7"/>
        <v>-0.95644346409063707</v>
      </c>
      <c r="AB10">
        <f t="shared" si="8"/>
        <v>-0.95000682605191988</v>
      </c>
      <c r="AC10">
        <f t="shared" si="9"/>
        <v>-9.3063527693634516</v>
      </c>
    </row>
    <row r="11" spans="1:29" ht="15.75" thickBot="1">
      <c r="C11" t="str">
        <f>C1</f>
        <v>CP1</v>
      </c>
      <c r="D11" t="str">
        <f t="shared" ref="D11:I11" si="10">D1</f>
        <v>CP2</v>
      </c>
      <c r="E11" t="str">
        <f t="shared" si="10"/>
        <v>CP3</v>
      </c>
      <c r="F11" t="str">
        <f t="shared" si="10"/>
        <v>CP4</v>
      </c>
      <c r="G11" t="str">
        <f t="shared" si="10"/>
        <v>CP5</v>
      </c>
      <c r="H11" t="str">
        <f t="shared" si="10"/>
        <v>CP6</v>
      </c>
      <c r="I11" t="str">
        <f t="shared" si="10"/>
        <v>CP7</v>
      </c>
      <c r="N11" t="s">
        <v>16</v>
      </c>
      <c r="P11" t="s">
        <v>19</v>
      </c>
      <c r="R11" s="9" t="s">
        <v>22</v>
      </c>
      <c r="S11" s="7" t="s">
        <v>23</v>
      </c>
      <c r="U11">
        <f t="shared" si="2"/>
        <v>3.6014728320210798E-2</v>
      </c>
      <c r="V11" t="str">
        <v>CP5</v>
      </c>
      <c r="W11">
        <f t="shared" si="3"/>
        <v>1.7558872166227193</v>
      </c>
      <c r="X11">
        <f t="shared" si="4"/>
        <v>0.7791055341063351</v>
      </c>
      <c r="Y11">
        <f t="shared" si="5"/>
        <v>-8.6479747072205164</v>
      </c>
      <c r="Z11">
        <f t="shared" si="6"/>
        <v>-0.95644346409063707</v>
      </c>
      <c r="AA11">
        <f t="shared" si="7"/>
        <v>1.1302586556197465</v>
      </c>
      <c r="AB11">
        <f t="shared" si="8"/>
        <v>-0.31711237258414221</v>
      </c>
      <c r="AC11">
        <f t="shared" si="9"/>
        <v>7.8272321615427369</v>
      </c>
    </row>
    <row r="12" spans="1:29">
      <c r="B12" t="str">
        <f t="array" ref="B12:B18">TRANSPOSE(C11:I11)</f>
        <v>CP1</v>
      </c>
      <c r="C12" s="24">
        <f>2*C2</f>
        <v>161</v>
      </c>
      <c r="D12" s="25">
        <f t="shared" ref="D12:I12" si="11">2*D2</f>
        <v>165.4</v>
      </c>
      <c r="E12" s="25">
        <f t="shared" si="11"/>
        <v>170.6</v>
      </c>
      <c r="F12" s="25">
        <f t="shared" si="11"/>
        <v>170.2</v>
      </c>
      <c r="G12" s="25">
        <f t="shared" si="11"/>
        <v>247.8</v>
      </c>
      <c r="H12" s="25">
        <f t="shared" si="11"/>
        <v>44</v>
      </c>
      <c r="I12" s="25">
        <f t="shared" si="11"/>
        <v>7</v>
      </c>
      <c r="J12" s="25">
        <v>1</v>
      </c>
      <c r="K12" s="26">
        <f>J2</f>
        <v>1.9</v>
      </c>
      <c r="N12">
        <v>0</v>
      </c>
      <c r="P12" s="32" t="s">
        <v>42</v>
      </c>
      <c r="Q12" s="32">
        <f t="array" ref="Q12:Q20">MMULT(C24:K32,N12:N20)</f>
        <v>0.39350039050604058</v>
      </c>
      <c r="R12" s="9">
        <f t="array" ref="R12">SUMPRODUCT(Q12:Q18,K12:K18)</f>
        <v>5.0000000000000053</v>
      </c>
      <c r="S12" s="7">
        <f>X16^0.5</f>
        <v>6.3136459657688215</v>
      </c>
      <c r="U12">
        <f t="shared" si="2"/>
        <v>0.41533371151037213</v>
      </c>
      <c r="V12" t="str">
        <v>CP6</v>
      </c>
      <c r="W12">
        <f t="shared" si="3"/>
        <v>3.5955475087324023</v>
      </c>
      <c r="X12">
        <f t="shared" si="4"/>
        <v>10.527763589515217</v>
      </c>
      <c r="Y12">
        <f t="shared" si="5"/>
        <v>-28.245861505008683</v>
      </c>
      <c r="Z12">
        <f t="shared" si="6"/>
        <v>-0.95000682605191966</v>
      </c>
      <c r="AA12">
        <f t="shared" si="7"/>
        <v>-0.31711237258414227</v>
      </c>
      <c r="AB12">
        <f t="shared" si="8"/>
        <v>15.473437644953197</v>
      </c>
      <c r="AC12">
        <f t="shared" si="9"/>
        <v>12.905086005152077</v>
      </c>
    </row>
    <row r="13" spans="1:29">
      <c r="B13" t="str">
        <v>CP2</v>
      </c>
      <c r="C13" s="27">
        <f t="shared" ref="C13:I13" si="12">2*C3</f>
        <v>165.4</v>
      </c>
      <c r="D13" s="28">
        <f t="shared" si="12"/>
        <v>369.4</v>
      </c>
      <c r="E13" s="28">
        <f t="shared" si="12"/>
        <v>263</v>
      </c>
      <c r="F13" s="28">
        <f t="shared" si="12"/>
        <v>138.80000000000001</v>
      </c>
      <c r="G13" s="28">
        <f t="shared" si="12"/>
        <v>99</v>
      </c>
      <c r="H13" s="28">
        <f t="shared" si="12"/>
        <v>116</v>
      </c>
      <c r="I13" s="28">
        <f t="shared" si="12"/>
        <v>-19.8</v>
      </c>
      <c r="J13" s="28">
        <v>1</v>
      </c>
      <c r="K13" s="29">
        <f t="shared" ref="K13:K18" si="13">J3</f>
        <v>6.1</v>
      </c>
      <c r="N13">
        <v>0</v>
      </c>
      <c r="P13" s="32" t="s">
        <v>43</v>
      </c>
      <c r="Q13" s="32">
        <v>0.43702969517304963</v>
      </c>
      <c r="U13">
        <f t="shared" si="2"/>
        <v>0.41762913110934397</v>
      </c>
      <c r="V13" t="str">
        <v>CP7</v>
      </c>
      <c r="W13">
        <f t="shared" si="3"/>
        <v>0.57518029162378836</v>
      </c>
      <c r="X13">
        <f t="shared" si="4"/>
        <v>-1.8069116854546114</v>
      </c>
      <c r="Y13">
        <f t="shared" si="5"/>
        <v>-93.989170079762346</v>
      </c>
      <c r="Z13">
        <f t="shared" si="6"/>
        <v>-9.3063527693634498</v>
      </c>
      <c r="AA13">
        <f t="shared" si="7"/>
        <v>7.827232161542736</v>
      </c>
      <c r="AB13">
        <f t="shared" si="8"/>
        <v>12.905086005152077</v>
      </c>
      <c r="AC13">
        <f t="shared" si="9"/>
        <v>100.21833677544828</v>
      </c>
    </row>
    <row r="14" spans="1:29">
      <c r="B14" t="str">
        <v>CP3</v>
      </c>
      <c r="C14" s="27">
        <f t="shared" ref="C14:I14" si="14">2*C4</f>
        <v>170.6</v>
      </c>
      <c r="D14" s="28">
        <f t="shared" si="14"/>
        <v>263</v>
      </c>
      <c r="E14" s="28">
        <f t="shared" si="14"/>
        <v>748.4</v>
      </c>
      <c r="F14" s="28">
        <f t="shared" si="14"/>
        <v>769</v>
      </c>
      <c r="G14" s="28">
        <f t="shared" si="14"/>
        <v>733</v>
      </c>
      <c r="H14" s="28">
        <f t="shared" si="14"/>
        <v>207.6</v>
      </c>
      <c r="I14" s="28">
        <f t="shared" si="14"/>
        <v>687</v>
      </c>
      <c r="J14" s="28">
        <v>1</v>
      </c>
      <c r="K14" s="29">
        <f t="shared" si="13"/>
        <v>2.9</v>
      </c>
      <c r="N14">
        <v>0</v>
      </c>
      <c r="P14" s="32" t="s">
        <v>44</v>
      </c>
      <c r="Q14" s="32">
        <v>-0.65517948269339199</v>
      </c>
    </row>
    <row r="15" spans="1:29">
      <c r="B15" t="str">
        <v>CP4</v>
      </c>
      <c r="C15" s="27">
        <f t="shared" ref="C15:I15" si="15">2*C5</f>
        <v>170.2</v>
      </c>
      <c r="D15" s="28">
        <f t="shared" si="15"/>
        <v>138.80000000000001</v>
      </c>
      <c r="E15" s="28">
        <f t="shared" si="15"/>
        <v>769</v>
      </c>
      <c r="F15" s="28">
        <f t="shared" si="15"/>
        <v>1369.6</v>
      </c>
      <c r="G15" s="28">
        <f t="shared" si="15"/>
        <v>1198.2</v>
      </c>
      <c r="H15" s="28">
        <f t="shared" si="15"/>
        <v>103.2</v>
      </c>
      <c r="I15" s="28">
        <f t="shared" si="15"/>
        <v>1005.4</v>
      </c>
      <c r="J15" s="28">
        <v>1</v>
      </c>
      <c r="K15" s="29">
        <f t="shared" si="13"/>
        <v>4</v>
      </c>
      <c r="N15">
        <v>0</v>
      </c>
      <c r="P15" s="32" t="s">
        <v>58</v>
      </c>
      <c r="Q15" s="32">
        <v>-4.4328173925622744E-2</v>
      </c>
    </row>
    <row r="16" spans="1:29">
      <c r="B16" t="str">
        <v>CP5</v>
      </c>
      <c r="C16" s="27">
        <f t="shared" ref="C16:I16" si="16">2*C6</f>
        <v>247.8</v>
      </c>
      <c r="D16" s="28">
        <f t="shared" si="16"/>
        <v>99</v>
      </c>
      <c r="E16" s="28">
        <f t="shared" si="16"/>
        <v>733</v>
      </c>
      <c r="F16" s="28">
        <f t="shared" si="16"/>
        <v>1198.2</v>
      </c>
      <c r="G16" s="28">
        <f t="shared" si="16"/>
        <v>1742.8</v>
      </c>
      <c r="H16" s="28">
        <f t="shared" si="16"/>
        <v>-42.4</v>
      </c>
      <c r="I16" s="28">
        <f t="shared" si="16"/>
        <v>1040.8</v>
      </c>
      <c r="J16" s="28">
        <v>1</v>
      </c>
      <c r="K16" s="29">
        <f t="shared" si="13"/>
        <v>5.7</v>
      </c>
      <c r="N16">
        <v>0</v>
      </c>
      <c r="P16" s="32" t="s">
        <v>59</v>
      </c>
      <c r="Q16" s="32">
        <v>3.6014728320210798E-2</v>
      </c>
      <c r="W16" t="s">
        <v>63</v>
      </c>
      <c r="X16">
        <f>SUM(W7:AC13)</f>
        <v>39.862125381068914</v>
      </c>
    </row>
    <row r="17" spans="2:22">
      <c r="B17" t="str">
        <v>CP6</v>
      </c>
      <c r="C17" s="27">
        <f t="shared" ref="C17:I17" si="17">2*C7</f>
        <v>44</v>
      </c>
      <c r="D17" s="28">
        <f t="shared" si="17"/>
        <v>116</v>
      </c>
      <c r="E17" s="28">
        <f t="shared" si="17"/>
        <v>207.6</v>
      </c>
      <c r="F17" s="28">
        <f t="shared" si="17"/>
        <v>103.2</v>
      </c>
      <c r="G17" s="28">
        <f t="shared" si="17"/>
        <v>-42.4</v>
      </c>
      <c r="H17" s="28">
        <f t="shared" si="17"/>
        <v>179.4</v>
      </c>
      <c r="I17" s="28">
        <f t="shared" si="17"/>
        <v>148.80000000000001</v>
      </c>
      <c r="J17" s="28">
        <v>1</v>
      </c>
      <c r="K17" s="29">
        <f t="shared" si="13"/>
        <v>3.4</v>
      </c>
      <c r="N17">
        <v>0</v>
      </c>
      <c r="P17" s="32" t="s">
        <v>60</v>
      </c>
      <c r="Q17" s="32">
        <v>0.41533371151037213</v>
      </c>
    </row>
    <row r="18" spans="2:22">
      <c r="B18" t="str">
        <v>CP7</v>
      </c>
      <c r="C18" s="27">
        <f t="shared" ref="C18:I18" si="18">2*C8</f>
        <v>7</v>
      </c>
      <c r="D18" s="28">
        <f t="shared" si="18"/>
        <v>-19.8</v>
      </c>
      <c r="E18" s="28">
        <f t="shared" si="18"/>
        <v>687</v>
      </c>
      <c r="F18" s="28">
        <f t="shared" si="18"/>
        <v>1005.4</v>
      </c>
      <c r="G18" s="28">
        <f t="shared" si="18"/>
        <v>1040.8</v>
      </c>
      <c r="H18" s="28">
        <f t="shared" si="18"/>
        <v>148.80000000000001</v>
      </c>
      <c r="I18" s="28">
        <f t="shared" si="18"/>
        <v>1149.2</v>
      </c>
      <c r="J18" s="28">
        <v>1</v>
      </c>
      <c r="K18" s="29">
        <f t="shared" si="13"/>
        <v>4.9000000000000004</v>
      </c>
      <c r="N18">
        <v>0</v>
      </c>
      <c r="P18" s="32" t="s">
        <v>61</v>
      </c>
      <c r="Q18" s="32">
        <v>0.41762913110934397</v>
      </c>
    </row>
    <row r="19" spans="2:22">
      <c r="C19" s="27">
        <f t="array" ref="C19:I19">TRANSPOSE(J12:J18)</f>
        <v>1</v>
      </c>
      <c r="D19" s="28">
        <v>1</v>
      </c>
      <c r="E19" s="28">
        <v>1</v>
      </c>
      <c r="F19" s="28">
        <v>1</v>
      </c>
      <c r="G19" s="28">
        <v>1</v>
      </c>
      <c r="H19" s="28">
        <v>1</v>
      </c>
      <c r="I19" s="28">
        <v>1</v>
      </c>
      <c r="J19" s="28">
        <v>0</v>
      </c>
      <c r="K19" s="29">
        <v>0</v>
      </c>
      <c r="N19">
        <v>1</v>
      </c>
      <c r="P19" t="s">
        <v>15</v>
      </c>
      <c r="Q19">
        <v>-26.044066315836595</v>
      </c>
    </row>
    <row r="20" spans="2:22" ht="15.75" thickBot="1">
      <c r="C20" s="30">
        <f t="array" ref="C20:I20">TRANSPOSE(K12:K18)</f>
        <v>1.9</v>
      </c>
      <c r="D20" s="31">
        <v>6.1</v>
      </c>
      <c r="E20" s="31">
        <v>2.9</v>
      </c>
      <c r="F20" s="31">
        <v>4</v>
      </c>
      <c r="G20" s="31">
        <v>5.7</v>
      </c>
      <c r="H20" s="31">
        <v>3.4</v>
      </c>
      <c r="I20" s="31">
        <v>4.9000000000000004</v>
      </c>
      <c r="J20" s="31">
        <v>0</v>
      </c>
      <c r="K20" s="5">
        <v>0</v>
      </c>
      <c r="N20">
        <v>5</v>
      </c>
      <c r="P20" t="s">
        <v>45</v>
      </c>
      <c r="Q20">
        <v>-10.736036889260214</v>
      </c>
    </row>
    <row r="22" spans="2:22">
      <c r="P22" t="s">
        <v>41</v>
      </c>
      <c r="Q22">
        <f>SUM(Q12:Q18)</f>
        <v>1.0000000000000024</v>
      </c>
    </row>
    <row r="23" spans="2:22">
      <c r="B23" t="s">
        <v>56</v>
      </c>
      <c r="N23" t="s">
        <v>57</v>
      </c>
    </row>
    <row r="24" spans="2:22">
      <c r="C24">
        <f t="array" ref="C24:K32">MINVERSE(C12:K20)</f>
        <v>1.6039415746455687E-2</v>
      </c>
      <c r="D24">
        <v>7.6606091850020732E-3</v>
      </c>
      <c r="E24">
        <v>-4.0683312322288834E-3</v>
      </c>
      <c r="F24">
        <v>-3.1513402401296326E-3</v>
      </c>
      <c r="G24">
        <v>-9.1409574850019066E-3</v>
      </c>
      <c r="H24">
        <v>-2.351027568319447E-2</v>
      </c>
      <c r="I24">
        <v>1.61708797090971E-2</v>
      </c>
      <c r="J24">
        <v>2.2868706632220293</v>
      </c>
      <c r="K24">
        <v>-0.37867405454319775</v>
      </c>
      <c r="N24" s="6">
        <f t="array" ref="N24:V32">MMULT(C24:K32,C12:K20)</f>
        <v>1.0000000000000013</v>
      </c>
      <c r="O24" s="6">
        <v>8.8817841970012523E-16</v>
      </c>
      <c r="P24" s="6">
        <v>-3.7747582837255322E-15</v>
      </c>
      <c r="Q24" s="6">
        <v>-3.3306690738754696E-15</v>
      </c>
      <c r="R24" s="6">
        <v>1.1990408665951691E-14</v>
      </c>
      <c r="S24" s="6">
        <v>-5.5511151231257827E-15</v>
      </c>
      <c r="T24" s="6">
        <v>1.3322676295501878E-15</v>
      </c>
      <c r="U24" s="6">
        <v>-3.4694469519536142E-17</v>
      </c>
      <c r="V24" s="6">
        <v>-1.2490009027033011E-16</v>
      </c>
    </row>
    <row r="25" spans="2:22">
      <c r="C25">
        <v>7.6606091850020576E-3</v>
      </c>
      <c r="D25">
        <v>4.6853598867193386E-3</v>
      </c>
      <c r="E25">
        <v>-7.2195776795390832E-4</v>
      </c>
      <c r="F25">
        <v>-1.3091554897762462E-3</v>
      </c>
      <c r="G25">
        <v>-5.3710497957462945E-3</v>
      </c>
      <c r="H25">
        <v>-1.2689386700555723E-2</v>
      </c>
      <c r="I25">
        <v>7.7455806823107818E-3</v>
      </c>
      <c r="J25">
        <v>1.0736227084827217E-2</v>
      </c>
      <c r="K25">
        <v>8.5258693617644474E-2</v>
      </c>
      <c r="N25" s="6">
        <v>-3.3306690738754696E-16</v>
      </c>
      <c r="O25" s="6">
        <v>1.0000000000000013</v>
      </c>
      <c r="P25" s="6">
        <v>3.8857805861880479E-16</v>
      </c>
      <c r="Q25" s="6">
        <v>-4.2743586448068527E-15</v>
      </c>
      <c r="R25" s="6">
        <v>-5.5511151231257827E-15</v>
      </c>
      <c r="S25" s="6">
        <v>2.7200464103316335E-15</v>
      </c>
      <c r="T25" s="6">
        <v>0</v>
      </c>
      <c r="U25" s="6">
        <v>6.0715321659188248E-18</v>
      </c>
      <c r="V25" s="6">
        <v>4.8572257327350599E-17</v>
      </c>
    </row>
    <row r="26" spans="2:22">
      <c r="C26">
        <v>-4.0683312322288799E-3</v>
      </c>
      <c r="D26">
        <v>-7.2195776795390919E-4</v>
      </c>
      <c r="E26">
        <v>4.8563076655761287E-3</v>
      </c>
      <c r="F26">
        <v>-9.1525886216580474E-4</v>
      </c>
      <c r="G26">
        <v>1.7084813755866655E-3</v>
      </c>
      <c r="H26">
        <v>2.5443647469388462E-3</v>
      </c>
      <c r="I26">
        <v>-3.4036059257530481E-3</v>
      </c>
      <c r="J26">
        <v>-0.25938092746801222</v>
      </c>
      <c r="K26">
        <v>-7.9159711045075951E-2</v>
      </c>
      <c r="N26" s="6">
        <v>-1.5820678100908481E-15</v>
      </c>
      <c r="O26" s="6">
        <v>-1.6653345369377348E-15</v>
      </c>
      <c r="P26" s="6">
        <v>0.99999999999999989</v>
      </c>
      <c r="Q26" s="6">
        <v>-5.5511151231257827E-17</v>
      </c>
      <c r="R26" s="6">
        <v>-2.8310687127941492E-15</v>
      </c>
      <c r="S26" s="6">
        <v>-6.6613381477509392E-16</v>
      </c>
      <c r="T26" s="6">
        <v>-1.1102230246251565E-16</v>
      </c>
      <c r="U26" s="6">
        <v>-1.7347234759768071E-18</v>
      </c>
      <c r="V26" s="6">
        <v>-2.7755575615628914E-17</v>
      </c>
    </row>
    <row r="27" spans="2:22">
      <c r="C27">
        <v>-3.1513402401296231E-3</v>
      </c>
      <c r="D27">
        <v>-1.3091554897762454E-3</v>
      </c>
      <c r="E27">
        <v>-9.152588621658055E-4</v>
      </c>
      <c r="F27">
        <v>3.57865760610063E-3</v>
      </c>
      <c r="G27">
        <v>1.0276257355969424E-3</v>
      </c>
      <c r="H27">
        <v>4.8765737333173204E-3</v>
      </c>
      <c r="I27">
        <v>-4.1071024829432137E-3</v>
      </c>
      <c r="J27">
        <v>-0.24623345818955697</v>
      </c>
      <c r="K27">
        <v>4.0381056852786847E-2</v>
      </c>
      <c r="N27" s="6">
        <v>4.4408920985006262E-16</v>
      </c>
      <c r="O27" s="6">
        <v>6.9388939039072284E-16</v>
      </c>
      <c r="P27" s="6">
        <v>1.2906342661267445E-15</v>
      </c>
      <c r="Q27" s="6">
        <v>1.0000000000000011</v>
      </c>
      <c r="R27" s="6">
        <v>-6.106226635438361E-16</v>
      </c>
      <c r="S27" s="6">
        <v>9.1593399531575415E-16</v>
      </c>
      <c r="T27" s="6">
        <v>-1.6653345369377348E-16</v>
      </c>
      <c r="U27" s="6">
        <v>5.2041704279304213E-18</v>
      </c>
      <c r="V27" s="6">
        <v>1.7347234759768071E-17</v>
      </c>
    </row>
    <row r="28" spans="2:22">
      <c r="C28">
        <v>-9.1409574850019135E-3</v>
      </c>
      <c r="D28">
        <v>-5.3710497957462989E-3</v>
      </c>
      <c r="E28">
        <v>1.7084813755866735E-3</v>
      </c>
      <c r="F28">
        <v>1.0276257355969457E-3</v>
      </c>
      <c r="G28">
        <v>7.3302101327625858E-3</v>
      </c>
      <c r="H28">
        <v>1.4999969928739787E-2</v>
      </c>
      <c r="I28">
        <v>-1.0554279891937763E-2</v>
      </c>
      <c r="J28">
        <v>-0.84279583363415322</v>
      </c>
      <c r="K28">
        <v>0.1757621123908728</v>
      </c>
      <c r="N28" s="6">
        <v>6.106226635438361E-16</v>
      </c>
      <c r="O28" s="6">
        <v>1.3322676295501878E-15</v>
      </c>
      <c r="P28" s="6">
        <v>4.5519144009631418E-15</v>
      </c>
      <c r="Q28" s="6">
        <v>6.4392935428259079E-15</v>
      </c>
      <c r="R28" s="6">
        <v>1.0000000000000002</v>
      </c>
      <c r="S28" s="6">
        <v>2.3314683517128287E-15</v>
      </c>
      <c r="T28" s="6">
        <v>4.5519144009631418E-15</v>
      </c>
      <c r="U28" s="6">
        <v>1.5612511283791264E-17</v>
      </c>
      <c r="V28" s="6">
        <v>4.8572257327350599E-17</v>
      </c>
    </row>
    <row r="29" spans="2:22">
      <c r="C29">
        <v>-2.3510275683194422E-2</v>
      </c>
      <c r="D29">
        <v>-1.2689386700555746E-2</v>
      </c>
      <c r="E29">
        <v>2.5443647469388553E-3</v>
      </c>
      <c r="F29">
        <v>4.8765737333173213E-3</v>
      </c>
      <c r="G29">
        <v>1.4999969928739762E-2</v>
      </c>
      <c r="H29">
        <v>3.855059539869661E-2</v>
      </c>
      <c r="I29">
        <v>-2.4771841423942363E-2</v>
      </c>
      <c r="J29">
        <v>-1.2543954778433273</v>
      </c>
      <c r="K29">
        <v>0.33394583787073989</v>
      </c>
      <c r="N29" s="6">
        <v>8.8817841970012523E-16</v>
      </c>
      <c r="O29" s="6">
        <v>1.7763568394002505E-15</v>
      </c>
      <c r="P29" s="6">
        <v>9.2148511043887993E-15</v>
      </c>
      <c r="Q29" s="6">
        <v>8.2156503822261584E-15</v>
      </c>
      <c r="R29" s="6">
        <v>8.8817841970012523E-16</v>
      </c>
      <c r="S29" s="6">
        <v>1.000000000000004</v>
      </c>
      <c r="T29" s="6">
        <v>5.9952043329758453E-15</v>
      </c>
      <c r="U29" s="6">
        <v>2.7755575615628914E-17</v>
      </c>
      <c r="V29" s="6">
        <v>5.5511151231257827E-17</v>
      </c>
    </row>
    <row r="30" spans="2:22">
      <c r="C30">
        <v>1.6170879709097093E-2</v>
      </c>
      <c r="D30">
        <v>7.7455806823107896E-3</v>
      </c>
      <c r="E30">
        <v>-3.4036059257530572E-3</v>
      </c>
      <c r="F30">
        <v>-4.1071024829432163E-3</v>
      </c>
      <c r="G30">
        <v>-1.0554279891937756E-2</v>
      </c>
      <c r="H30">
        <v>-2.4771841423942384E-2</v>
      </c>
      <c r="I30">
        <v>1.8920369333168513E-2</v>
      </c>
      <c r="J30">
        <v>1.3051988068281941</v>
      </c>
      <c r="K30">
        <v>-0.17751393514377004</v>
      </c>
      <c r="N30" s="6">
        <v>-8.3266726846886741E-16</v>
      </c>
      <c r="O30" s="6">
        <v>-1.3322676295501878E-15</v>
      </c>
      <c r="P30" s="6">
        <v>-4.6629367034256575E-15</v>
      </c>
      <c r="Q30" s="6">
        <v>-1.2212453270876722E-15</v>
      </c>
      <c r="R30" s="6">
        <v>1.3322676295501878E-15</v>
      </c>
      <c r="S30" s="6">
        <v>-2.9976021664879227E-15</v>
      </c>
      <c r="T30" s="6">
        <v>1</v>
      </c>
      <c r="U30" s="6">
        <v>-1.7347234759768071E-17</v>
      </c>
      <c r="V30" s="6">
        <v>-2.7755575615628914E-17</v>
      </c>
    </row>
    <row r="31" spans="2:22">
      <c r="C31">
        <v>2.286870663222027</v>
      </c>
      <c r="D31">
        <v>1.0736227084825831E-2</v>
      </c>
      <c r="E31">
        <v>-0.25938092746801139</v>
      </c>
      <c r="F31">
        <v>-0.24623345818955694</v>
      </c>
      <c r="G31">
        <v>-0.84279583363415123</v>
      </c>
      <c r="H31">
        <v>-1.2543954778433242</v>
      </c>
      <c r="I31">
        <v>1.3051988068281917</v>
      </c>
      <c r="J31">
        <v>-30.651718994841318</v>
      </c>
      <c r="K31">
        <v>0.92153053580094491</v>
      </c>
      <c r="N31" s="6">
        <v>8.7707618945387367E-14</v>
      </c>
      <c r="O31" s="6">
        <v>8.4376949871511897E-14</v>
      </c>
      <c r="P31" s="6">
        <v>8.1712414612411521E-14</v>
      </c>
      <c r="Q31" s="6">
        <v>1.1812772982011666E-13</v>
      </c>
      <c r="R31" s="6">
        <v>7.4340533728900482E-13</v>
      </c>
      <c r="S31" s="6">
        <v>4.1300296516055823E-14</v>
      </c>
      <c r="T31" s="6">
        <v>2.6201263381153694E-13</v>
      </c>
      <c r="U31" s="6">
        <v>1.0000000000000007</v>
      </c>
      <c r="V31" s="6">
        <v>4.4408920985006262E-15</v>
      </c>
    </row>
    <row r="32" spans="2:22">
      <c r="C32">
        <v>-0.37867405454319786</v>
      </c>
      <c r="D32">
        <v>8.525869361764471E-2</v>
      </c>
      <c r="E32">
        <v>-7.9159711045075937E-2</v>
      </c>
      <c r="F32">
        <v>4.0381056852786854E-2</v>
      </c>
      <c r="G32">
        <v>0.1757621123908725</v>
      </c>
      <c r="H32">
        <v>0.33394583787073939</v>
      </c>
      <c r="I32">
        <v>-0.17751393514376965</v>
      </c>
      <c r="J32">
        <v>0.92153053580093713</v>
      </c>
      <c r="K32">
        <v>-2.3315134850122301</v>
      </c>
      <c r="N32" s="6">
        <v>-1.7763568394002505E-15</v>
      </c>
      <c r="O32" s="6">
        <v>-5.3290705182007514E-15</v>
      </c>
      <c r="P32" s="6">
        <v>3.2862601528904634E-14</v>
      </c>
      <c r="Q32" s="6">
        <v>5.5067062021407764E-14</v>
      </c>
      <c r="R32" s="6">
        <v>-1.7763568394002505E-14</v>
      </c>
      <c r="S32" s="6">
        <v>7.9936057773011271E-15</v>
      </c>
      <c r="T32" s="6">
        <v>3.1974423109204508E-14</v>
      </c>
      <c r="U32" s="6">
        <v>0</v>
      </c>
      <c r="V32" s="6"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0"/>
  <sheetViews>
    <sheetView workbookViewId="0">
      <selection activeCell="J17" sqref="J17"/>
    </sheetView>
  </sheetViews>
  <sheetFormatPr defaultRowHeight="15"/>
  <sheetData>
    <row r="1" spans="2:10" ht="26.25" thickBot="1">
      <c r="B1" s="33" t="s">
        <v>64</v>
      </c>
      <c r="C1" s="34" t="s">
        <v>6</v>
      </c>
      <c r="D1" s="34" t="s">
        <v>7</v>
      </c>
      <c r="E1" s="34" t="s">
        <v>65</v>
      </c>
      <c r="F1" s="34" t="s">
        <v>66</v>
      </c>
    </row>
    <row r="2" spans="2:10" ht="16.5" thickBot="1">
      <c r="B2" s="35"/>
      <c r="C2" s="36">
        <v>6.2E-2</v>
      </c>
      <c r="D2" s="37">
        <v>0.04</v>
      </c>
      <c r="E2" s="36">
        <v>7.4999999999999997E-2</v>
      </c>
      <c r="F2" s="36">
        <v>8.4000000000000005E-2</v>
      </c>
    </row>
    <row r="3" spans="2:10" ht="16.5" thickBot="1">
      <c r="B3" s="35"/>
      <c r="C3" s="36">
        <v>0.14499999999999999</v>
      </c>
      <c r="D3" s="36">
        <v>9.7000000000000003E-2</v>
      </c>
      <c r="E3" s="37">
        <v>0.17</v>
      </c>
      <c r="F3" s="37">
        <v>0.2</v>
      </c>
      <c r="J3">
        <v>3.5</v>
      </c>
    </row>
    <row r="4" spans="2:10" ht="15.75" thickBot="1"/>
    <row r="5" spans="2:10" ht="16.5" thickBot="1">
      <c r="B5" s="38"/>
      <c r="C5" s="34" t="s">
        <v>67</v>
      </c>
      <c r="D5" s="34" t="s">
        <v>68</v>
      </c>
      <c r="E5" s="34" t="s">
        <v>69</v>
      </c>
      <c r="F5" s="34" t="s">
        <v>70</v>
      </c>
      <c r="G5" s="34" t="s">
        <v>71</v>
      </c>
    </row>
    <row r="6" spans="2:10" ht="16.5" thickBot="1">
      <c r="B6" s="35"/>
      <c r="C6" s="39">
        <v>0.2</v>
      </c>
      <c r="D6" s="39">
        <v>0.4</v>
      </c>
      <c r="E6" s="39">
        <v>0.5</v>
      </c>
      <c r="F6" s="39">
        <v>0.6</v>
      </c>
      <c r="G6" s="39">
        <v>0.8</v>
      </c>
    </row>
    <row r="7" spans="2:10" ht="16.5" thickBot="1">
      <c r="B7" s="40" t="s">
        <v>72</v>
      </c>
      <c r="C7" s="39">
        <v>0.8</v>
      </c>
      <c r="D7" s="39">
        <v>0.6</v>
      </c>
      <c r="E7" s="39">
        <v>0.5</v>
      </c>
      <c r="F7" s="39">
        <v>0.4</v>
      </c>
      <c r="G7" s="39">
        <v>0.2</v>
      </c>
    </row>
    <row r="10" spans="2:10" ht="18.75">
      <c r="B10" s="42" t="s">
        <v>73</v>
      </c>
      <c r="C10">
        <v>1</v>
      </c>
      <c r="D10">
        <v>2</v>
      </c>
      <c r="E10">
        <v>3</v>
      </c>
      <c r="F10">
        <v>4</v>
      </c>
      <c r="G10">
        <v>5</v>
      </c>
    </row>
    <row r="11" spans="2:10">
      <c r="B11" t="str">
        <f t="array" ref="B11:B14">TRANSPOSE(C1:F1)</f>
        <v>A</v>
      </c>
      <c r="C11" s="9">
        <f>C6*$J$3+C7*$C$2</f>
        <v>0.74960000000000004</v>
      </c>
      <c r="D11" s="9">
        <f t="shared" ref="D11:G11" si="0">D6*$J$3+D7*$C$2</f>
        <v>1.4372</v>
      </c>
      <c r="E11" s="9">
        <f t="shared" si="0"/>
        <v>1.7809999999999999</v>
      </c>
      <c r="F11" s="9">
        <f t="shared" si="0"/>
        <v>2.1248</v>
      </c>
      <c r="G11" s="9">
        <f t="shared" si="0"/>
        <v>2.8124000000000002</v>
      </c>
    </row>
    <row r="12" spans="2:10">
      <c r="B12" t="str">
        <v>B</v>
      </c>
      <c r="C12" s="9">
        <f>C6*$J$3+C7*$D$2</f>
        <v>0.7320000000000001</v>
      </c>
      <c r="D12" s="9">
        <f t="shared" ref="D12:G12" si="1">D6*$J$3+D7*$D$2</f>
        <v>1.4240000000000002</v>
      </c>
      <c r="E12" s="9">
        <f t="shared" si="1"/>
        <v>1.77</v>
      </c>
      <c r="F12" s="9">
        <f t="shared" si="1"/>
        <v>2.1160000000000001</v>
      </c>
      <c r="G12" s="9">
        <f t="shared" si="1"/>
        <v>2.8080000000000003</v>
      </c>
    </row>
    <row r="13" spans="2:10">
      <c r="B13" t="str">
        <v>C</v>
      </c>
      <c r="C13" s="9">
        <f>C6*$J$3+C7*$E$2</f>
        <v>0.76</v>
      </c>
      <c r="D13" s="9">
        <f t="shared" ref="D13:G13" si="2">D6*$J$3+D7*$E$2</f>
        <v>1.4450000000000001</v>
      </c>
      <c r="E13" s="9">
        <f t="shared" si="2"/>
        <v>1.7875000000000001</v>
      </c>
      <c r="F13" s="9">
        <f t="shared" si="2"/>
        <v>2.13</v>
      </c>
      <c r="G13" s="9">
        <f t="shared" si="2"/>
        <v>2.8150000000000004</v>
      </c>
    </row>
    <row r="14" spans="2:10">
      <c r="B14" t="str">
        <v>D</v>
      </c>
      <c r="C14" s="9">
        <f>C6*$J$3+C7*$F$2</f>
        <v>0.7672000000000001</v>
      </c>
      <c r="D14" s="9">
        <f t="shared" ref="D14:G14" si="3">D6*$J$3+D7*$F$2</f>
        <v>1.4504000000000001</v>
      </c>
      <c r="E14" s="9">
        <f t="shared" si="3"/>
        <v>1.792</v>
      </c>
      <c r="F14" s="9">
        <f t="shared" si="3"/>
        <v>2.1335999999999999</v>
      </c>
      <c r="G14" s="9">
        <f t="shared" si="3"/>
        <v>2.8168000000000002</v>
      </c>
    </row>
    <row r="16" spans="2:10" ht="18.75">
      <c r="B16" s="41" t="s">
        <v>23</v>
      </c>
      <c r="C16">
        <f>C10</f>
        <v>1</v>
      </c>
      <c r="D16">
        <f t="shared" ref="D16:G16" si="4">D10</f>
        <v>2</v>
      </c>
      <c r="E16">
        <f t="shared" si="4"/>
        <v>3</v>
      </c>
      <c r="F16">
        <f t="shared" si="4"/>
        <v>4</v>
      </c>
      <c r="G16">
        <f t="shared" si="4"/>
        <v>5</v>
      </c>
    </row>
    <row r="17" spans="2:7">
      <c r="B17" t="str">
        <f>B11</f>
        <v>A</v>
      </c>
      <c r="C17" s="7">
        <f>(C7^2*$C$3^2)^0.5</f>
        <v>0.11600000000000001</v>
      </c>
      <c r="D17" s="7">
        <f t="shared" ref="D17:G17" si="5">(D7^2*$C$3^2)^0.5</f>
        <v>8.6999999999999994E-2</v>
      </c>
      <c r="E17" s="7">
        <f t="shared" si="5"/>
        <v>7.2499999999999995E-2</v>
      </c>
      <c r="F17" s="7">
        <f t="shared" si="5"/>
        <v>5.8000000000000003E-2</v>
      </c>
      <c r="G17" s="7">
        <f t="shared" si="5"/>
        <v>2.9000000000000001E-2</v>
      </c>
    </row>
    <row r="18" spans="2:7">
      <c r="B18" t="str">
        <f>B12</f>
        <v>B</v>
      </c>
      <c r="C18" s="7">
        <f>(C7^2*$D$3^2)^0.5</f>
        <v>7.7600000000000016E-2</v>
      </c>
      <c r="D18" s="7">
        <f t="shared" ref="D18:G18" si="6">(D7^2*$D$3^2)^0.5</f>
        <v>5.8200000000000002E-2</v>
      </c>
      <c r="E18" s="7">
        <f t="shared" si="6"/>
        <v>4.8500000000000001E-2</v>
      </c>
      <c r="F18" s="7">
        <f t="shared" si="6"/>
        <v>3.8800000000000008E-2</v>
      </c>
      <c r="G18" s="7">
        <f t="shared" si="6"/>
        <v>1.9400000000000004E-2</v>
      </c>
    </row>
    <row r="19" spans="2:7">
      <c r="B19" t="str">
        <f>B13</f>
        <v>C</v>
      </c>
      <c r="C19" s="7">
        <f>(C7^2*$E$3^2)^0.5</f>
        <v>0.13600000000000001</v>
      </c>
      <c r="D19" s="7">
        <f t="shared" ref="D19:G19" si="7">(D7^2*$E$3^2)^0.5</f>
        <v>0.10200000000000001</v>
      </c>
      <c r="E19" s="7">
        <f t="shared" si="7"/>
        <v>8.5000000000000006E-2</v>
      </c>
      <c r="F19" s="7">
        <f t="shared" si="7"/>
        <v>6.8000000000000005E-2</v>
      </c>
      <c r="G19" s="7">
        <f t="shared" si="7"/>
        <v>3.4000000000000002E-2</v>
      </c>
    </row>
    <row r="20" spans="2:7">
      <c r="B20" t="str">
        <f>B14</f>
        <v>D</v>
      </c>
      <c r="C20" s="7">
        <f>(C7^2*$F$3^2)^0.5</f>
        <v>0.16000000000000003</v>
      </c>
      <c r="D20" s="7">
        <f t="shared" ref="D20:G20" si="8">(D7^2*$F$3^2)^0.5</f>
        <v>0.12000000000000001</v>
      </c>
      <c r="E20" s="7">
        <f t="shared" si="8"/>
        <v>0.1</v>
      </c>
      <c r="F20" s="7">
        <f t="shared" si="8"/>
        <v>8.0000000000000016E-2</v>
      </c>
      <c r="G20" s="7">
        <f t="shared" si="8"/>
        <v>4.0000000000000008E-2</v>
      </c>
    </row>
  </sheetData>
  <pageMargins left="0.7" right="0.7" top="0.78740157499999996" bottom="0.78740157499999996" header="0.3" footer="0.3"/>
  <legacyDrawing r:id="rId1"/>
  <oleObjects>
    <oleObject progId="Equation.3" shapeId="4098" r:id="rId2"/>
    <oleObject progId="Equation.3" shapeId="4097" r:id="rId3"/>
    <oleObject progId="Equation.3" shapeId="4099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Pr_1</vt:lpstr>
      <vt:lpstr>Pr_2</vt:lpstr>
      <vt:lpstr>Pr_3</vt:lpstr>
      <vt:lpstr>Pr_4</vt:lpstr>
      <vt:lpstr>Pr_3!OLE_LINK1</vt:lpstr>
    </vt:vector>
  </TitlesOfParts>
  <Company>Ekonomicko-správní fakulta Masarykovy univerzity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adm_benada</cp:lastModifiedBy>
  <dcterms:created xsi:type="dcterms:W3CDTF">2013-03-18T15:31:24Z</dcterms:created>
  <dcterms:modified xsi:type="dcterms:W3CDTF">2013-03-19T09:56:16Z</dcterms:modified>
</cp:coreProperties>
</file>