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Pr_1" sheetId="3" r:id="rId1"/>
    <sheet name="Pr_2" sheetId="2" r:id="rId2"/>
    <sheet name="Pr_3" sheetId="4" r:id="rId3"/>
  </sheets>
  <calcPr calcId="145621"/>
</workbook>
</file>

<file path=xl/calcChain.xml><?xml version="1.0" encoding="utf-8"?>
<calcChain xmlns="http://schemas.openxmlformats.org/spreadsheetml/2006/main">
  <c r="C29" i="4" l="1"/>
  <c r="C28" i="4"/>
  <c r="B29" i="4"/>
  <c r="B28" i="4"/>
  <c r="B18" i="4"/>
  <c r="C26" i="4"/>
  <c r="C25" i="4"/>
  <c r="B15" i="4"/>
  <c r="B22" i="4"/>
  <c r="B12" i="4"/>
  <c r="B19" i="4"/>
  <c r="B16" i="4"/>
  <c r="B14" i="4"/>
  <c r="I3" i="4"/>
  <c r="J3" i="4"/>
  <c r="I4" i="4"/>
  <c r="J4" i="4"/>
  <c r="I5" i="4"/>
  <c r="J5" i="4"/>
  <c r="I6" i="4"/>
  <c r="J6" i="4"/>
  <c r="I7" i="4"/>
  <c r="J7" i="4"/>
  <c r="I8" i="4"/>
  <c r="J8" i="4"/>
  <c r="I9" i="4"/>
  <c r="J9" i="4"/>
  <c r="I10" i="4"/>
  <c r="J10" i="4"/>
  <c r="I11" i="4"/>
  <c r="J11" i="4"/>
  <c r="J2" i="4"/>
  <c r="I2" i="4"/>
  <c r="F4" i="4"/>
  <c r="F5" i="4"/>
  <c r="F6" i="4"/>
  <c r="F7" i="4"/>
  <c r="F8" i="4"/>
  <c r="F9" i="4"/>
  <c r="F10" i="4"/>
  <c r="F11" i="4"/>
  <c r="F3" i="4"/>
  <c r="F2" i="4"/>
  <c r="E3" i="4"/>
  <c r="E2" i="4"/>
  <c r="E4" i="4"/>
  <c r="E5" i="4"/>
  <c r="E6" i="4"/>
  <c r="E7" i="4"/>
  <c r="E8" i="4"/>
  <c r="E9" i="4"/>
  <c r="E10" i="4"/>
  <c r="E11" i="4"/>
  <c r="B11" i="2"/>
  <c r="B12" i="2"/>
  <c r="B13" i="2"/>
  <c r="O2" i="2" a="1"/>
  <c r="P2" i="2" s="1"/>
  <c r="B10" i="2" s="1"/>
  <c r="D44" i="3"/>
  <c r="D49" i="3"/>
  <c r="C49" i="3"/>
  <c r="D43" i="3"/>
  <c r="C43" i="3"/>
  <c r="C27" i="3"/>
  <c r="C30" i="3" s="1"/>
  <c r="D33" i="3"/>
  <c r="C33" i="3"/>
  <c r="D28" i="3"/>
  <c r="D27" i="3"/>
  <c r="F46" i="3" a="1"/>
  <c r="D47" i="3"/>
  <c r="C44" i="3"/>
  <c r="C47" i="3" s="1"/>
  <c r="C46" i="3"/>
  <c r="F30" i="3" a="1"/>
  <c r="D31" i="3"/>
  <c r="C28" i="3"/>
  <c r="C31" i="3" s="1"/>
  <c r="N14" i="3"/>
  <c r="M14" i="3"/>
  <c r="K14" i="3" a="1"/>
  <c r="K15" i="3" s="1"/>
  <c r="C20" i="3" a="1"/>
  <c r="C20" i="3" s="1"/>
  <c r="D20" i="3"/>
  <c r="F20" i="3"/>
  <c r="D21" i="3"/>
  <c r="F21" i="3"/>
  <c r="D22" i="3"/>
  <c r="F22" i="3"/>
  <c r="D23" i="3"/>
  <c r="F23" i="3"/>
  <c r="F14" i="3" a="1"/>
  <c r="F15" i="3" s="1"/>
  <c r="D17" i="3"/>
  <c r="C17" i="3"/>
  <c r="C15" i="3"/>
  <c r="D15" i="3"/>
  <c r="D14" i="3"/>
  <c r="C14" i="3"/>
  <c r="D12" i="3"/>
  <c r="C12" i="3"/>
  <c r="D11" i="3"/>
  <c r="C11" i="3"/>
  <c r="B21" i="4" l="1"/>
  <c r="O5" i="2"/>
  <c r="O4" i="2"/>
  <c r="O3" i="2"/>
  <c r="O2" i="2"/>
  <c r="P5" i="2"/>
  <c r="P4" i="2"/>
  <c r="P3" i="2"/>
  <c r="F47" i="3"/>
  <c r="F46" i="3"/>
  <c r="D46" i="3"/>
  <c r="C52" i="3" s="1" a="1"/>
  <c r="F31" i="3"/>
  <c r="F30" i="3"/>
  <c r="D30" i="3"/>
  <c r="K16" i="3"/>
  <c r="K14" i="3"/>
  <c r="K17" i="3"/>
  <c r="E23" i="3"/>
  <c r="C23" i="3"/>
  <c r="E22" i="3"/>
  <c r="C22" i="3"/>
  <c r="E21" i="3"/>
  <c r="C21" i="3"/>
  <c r="E20" i="3"/>
  <c r="F14" i="3"/>
  <c r="C36" i="3" l="1" a="1"/>
  <c r="D39" i="3" s="1"/>
  <c r="F55" i="3"/>
  <c r="D55" i="3"/>
  <c r="F54" i="3"/>
  <c r="D54" i="3"/>
  <c r="F53" i="3"/>
  <c r="D53" i="3"/>
  <c r="F52" i="3"/>
  <c r="D52" i="3"/>
  <c r="E55" i="3"/>
  <c r="C55" i="3"/>
  <c r="E54" i="3"/>
  <c r="C54" i="3"/>
  <c r="E53" i="3"/>
  <c r="C53" i="3"/>
  <c r="E52" i="3"/>
  <c r="C52" i="3"/>
  <c r="K46" i="3" s="1" a="1"/>
  <c r="E36" i="3" l="1"/>
  <c r="E37" i="3"/>
  <c r="E38" i="3"/>
  <c r="E39" i="3"/>
  <c r="F36" i="3"/>
  <c r="F37" i="3"/>
  <c r="F38" i="3"/>
  <c r="F39" i="3"/>
  <c r="C36" i="3"/>
  <c r="C37" i="3"/>
  <c r="C38" i="3"/>
  <c r="C39" i="3"/>
  <c r="D36" i="3"/>
  <c r="D37" i="3"/>
  <c r="D38" i="3"/>
  <c r="K48" i="3"/>
  <c r="K46" i="3"/>
  <c r="K49" i="3"/>
  <c r="K47" i="3"/>
  <c r="M46" i="3" l="1"/>
  <c r="K30" i="3" a="1"/>
  <c r="K32" i="3" s="1"/>
  <c r="N46" i="3"/>
  <c r="K31" i="3"/>
  <c r="K30" i="3" l="1"/>
  <c r="N30" i="3" s="1"/>
  <c r="K33" i="3"/>
  <c r="M30" i="3"/>
</calcChain>
</file>

<file path=xl/sharedStrings.xml><?xml version="1.0" encoding="utf-8"?>
<sst xmlns="http://schemas.openxmlformats.org/spreadsheetml/2006/main" count="84" uniqueCount="53">
  <si>
    <t>Trh</t>
  </si>
  <si>
    <t>CP</t>
  </si>
  <si>
    <r>
      <t>r</t>
    </r>
    <r>
      <rPr>
        <b/>
        <vertAlign val="subscript"/>
        <sz val="12"/>
        <color theme="1"/>
        <rFont val="Times New Roman"/>
        <family val="1"/>
        <charset val="238"/>
      </rPr>
      <t>i</t>
    </r>
  </si>
  <si>
    <t>riziko</t>
  </si>
  <si>
    <r>
      <t>korelace</t>
    </r>
    <r>
      <rPr>
        <b/>
        <vertAlign val="subscript"/>
        <sz val="12"/>
        <color theme="1"/>
        <rFont val="Times New Roman"/>
        <family val="1"/>
        <charset val="238"/>
      </rPr>
      <t>A,B</t>
    </r>
  </si>
  <si>
    <t>I</t>
  </si>
  <si>
    <t>A</t>
  </si>
  <si>
    <t>B</t>
  </si>
  <si>
    <t>II</t>
  </si>
  <si>
    <t>III</t>
  </si>
  <si>
    <t>C_M</t>
  </si>
  <si>
    <t>MS</t>
  </si>
  <si>
    <t>VPS</t>
  </si>
  <si>
    <t>M^-1</t>
  </si>
  <si>
    <t>Xi</t>
  </si>
  <si>
    <t>Xa</t>
  </si>
  <si>
    <t>Xb</t>
  </si>
  <si>
    <t>lambda1</t>
  </si>
  <si>
    <t>lambda2</t>
  </si>
  <si>
    <t>Rp</t>
  </si>
  <si>
    <t>Zk</t>
  </si>
  <si>
    <t>sigma_p</t>
  </si>
  <si>
    <t>Trh_I</t>
  </si>
  <si>
    <t>Trh_II</t>
  </si>
  <si>
    <t>Trh_III</t>
  </si>
  <si>
    <t xml:space="preserve">Bety čtyř akcií jsou na dokonalém trhu následující: </t>
  </si>
  <si>
    <t xml:space="preserve">. </t>
  </si>
  <si>
    <t xml:space="preserve">Předpokládejme, že trh je v rovnováze. </t>
  </si>
  <si>
    <t xml:space="preserve"> </t>
  </si>
  <si>
    <t xml:space="preserve">. Vypočítejte očekávaný výnos akcií </t>
  </si>
  <si>
    <t>, i = 1,2,3,4</t>
  </si>
  <si>
    <t>R1</t>
  </si>
  <si>
    <t>R2</t>
  </si>
  <si>
    <t>R3</t>
  </si>
  <si>
    <t>R4</t>
  </si>
  <si>
    <t>Rm</t>
  </si>
  <si>
    <t>Rf</t>
  </si>
  <si>
    <t>beta_1</t>
  </si>
  <si>
    <t>beta_2</t>
  </si>
  <si>
    <t>beta_3</t>
  </si>
  <si>
    <t>beta_4</t>
  </si>
  <si>
    <t>ROK</t>
  </si>
  <si>
    <t>sigma_M,M</t>
  </si>
  <si>
    <t>sigma_i,M</t>
  </si>
  <si>
    <t>sigma_j,M</t>
  </si>
  <si>
    <t>beta_i</t>
  </si>
  <si>
    <t>beta_j</t>
  </si>
  <si>
    <t>E(Ri)</t>
  </si>
  <si>
    <t>E(Rj)</t>
  </si>
  <si>
    <t>sigma</t>
  </si>
  <si>
    <t>R</t>
  </si>
  <si>
    <t>i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</si>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</sst>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8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0" borderId="4" xfId="0" applyFont="1" applyBorder="1" applyAlignment="1">
      <alignment horizontal="center" vertical="center" wrapText="1"/>
    </xf>
    <xf numFmtId="0" fontId="0" fillId="6" borderId="0" xfId="0" applyFill="1"/>
    <xf numFmtId="0" fontId="0" fillId="7" borderId="0" xfId="0" applyFill="1"/>
    <xf numFmtId="0" fontId="5" fillId="0" borderId="0" xfId="0" applyFont="1"/>
    <xf numFmtId="0" fontId="2" fillId="0" borderId="0" xfId="0" applyFont="1" applyAlignment="1">
      <alignment vertical="center"/>
    </xf>
    <xf numFmtId="0" fontId="6" fillId="8" borderId="0" xfId="0" applyFont="1" applyFill="1" applyAlignment="1">
      <alignment vertical="center"/>
    </xf>
    <xf numFmtId="0" fontId="7" fillId="8" borderId="0" xfId="0" applyFont="1" applyFill="1"/>
    <xf numFmtId="0" fontId="6" fillId="9" borderId="0" xfId="0" applyFont="1" applyFill="1" applyAlignment="1">
      <alignment vertical="center"/>
    </xf>
    <xf numFmtId="0" fontId="7" fillId="9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6" fillId="11" borderId="0" xfId="0" applyFont="1" applyFill="1" applyAlignment="1">
      <alignment vertical="center"/>
    </xf>
    <xf numFmtId="0" fontId="7" fillId="11" borderId="0" xfId="0" applyFont="1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10" borderId="0" xfId="0" applyFont="1" applyFill="1"/>
    <xf numFmtId="0" fontId="1" fillId="10" borderId="0" xfId="0" applyFont="1" applyFill="1"/>
    <xf numFmtId="0" fontId="0" fillId="1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SML_beta_verze</c:v>
          </c:tx>
          <c:spPr>
            <a:ln w="28575">
              <a:noFill/>
            </a:ln>
          </c:spPr>
          <c:trendline>
            <c:trendlineType val="linear"/>
            <c:forward val="1.4"/>
            <c:dispRSqr val="0"/>
            <c:dispEq val="0"/>
          </c:trendline>
          <c:xVal>
            <c:numRef>
              <c:f>Pr_3!$B$25:$B$26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Pr_3!$C$25:$C$26</c:f>
              <c:numCache>
                <c:formatCode>General</c:formatCode>
                <c:ptCount val="2"/>
                <c:pt idx="0">
                  <c:v>7</c:v>
                </c:pt>
                <c:pt idx="1">
                  <c:v>14.6</c:v>
                </c:pt>
              </c:numCache>
            </c:numRef>
          </c:yVal>
          <c:smooth val="0"/>
        </c:ser>
        <c:ser>
          <c:idx val="1"/>
          <c:order val="1"/>
          <c:tx>
            <c:v>I</c:v>
          </c:tx>
          <c:spPr>
            <a:ln w="28575">
              <a:noFill/>
            </a:ln>
          </c:spPr>
          <c:xVal>
            <c:numRef>
              <c:f>Pr_3!$B$28</c:f>
              <c:numCache>
                <c:formatCode>General</c:formatCode>
                <c:ptCount val="1"/>
                <c:pt idx="0">
                  <c:v>0.58308730493462646</c:v>
                </c:pt>
              </c:numCache>
            </c:numRef>
          </c:xVal>
          <c:yVal>
            <c:numRef>
              <c:f>Pr_3!$C$28</c:f>
              <c:numCache>
                <c:formatCode>General</c:formatCode>
                <c:ptCount val="1"/>
                <c:pt idx="0">
                  <c:v>11.431463517503161</c:v>
                </c:pt>
              </c:numCache>
            </c:numRef>
          </c:yVal>
          <c:smooth val="0"/>
        </c:ser>
        <c:ser>
          <c:idx val="2"/>
          <c:order val="2"/>
          <c:tx>
            <c:v>J</c:v>
          </c:tx>
          <c:spPr>
            <a:ln w="28575">
              <a:noFill/>
            </a:ln>
          </c:spPr>
          <c:xVal>
            <c:numRef>
              <c:f>Pr_3!$B$29</c:f>
              <c:numCache>
                <c:formatCode>General</c:formatCode>
                <c:ptCount val="1"/>
                <c:pt idx="0">
                  <c:v>1.5788696752425133</c:v>
                </c:pt>
              </c:numCache>
            </c:numRef>
          </c:xVal>
          <c:yVal>
            <c:numRef>
              <c:f>Pr_3!$C$29</c:f>
              <c:numCache>
                <c:formatCode>General</c:formatCode>
                <c:ptCount val="1"/>
                <c:pt idx="0">
                  <c:v>18.999409531843099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90880"/>
        <c:axId val="91689344"/>
      </c:scatterChart>
      <c:valAx>
        <c:axId val="9169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689344"/>
        <c:crosses val="autoZero"/>
        <c:crossBetween val="midCat"/>
      </c:valAx>
      <c:valAx>
        <c:axId val="9168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6908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w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5" Type="http://schemas.openxmlformats.org/officeDocument/2006/relationships/image" Target="../media/image9.wmf"/><Relationship Id="rId4" Type="http://schemas.openxmlformats.org/officeDocument/2006/relationships/image" Target="../media/image8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4</xdr:col>
          <xdr:colOff>400050</xdr:colOff>
          <xdr:row>2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552450</xdr:colOff>
          <xdr:row>4</xdr:row>
          <xdr:rowOff>28575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533400</xdr:colOff>
          <xdr:row>5</xdr:row>
          <xdr:rowOff>180975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0</xdr:rowOff>
        </xdr:from>
        <xdr:to>
          <xdr:col>0</xdr:col>
          <xdr:colOff>152400</xdr:colOff>
          <xdr:row>7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200025</xdr:colOff>
          <xdr:row>1</xdr:row>
          <xdr:rowOff>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123825</xdr:colOff>
          <xdr:row>1</xdr:row>
          <xdr:rowOff>9525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152400</xdr:colOff>
          <xdr:row>1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4</xdr:col>
          <xdr:colOff>200025</xdr:colOff>
          <xdr:row>1</xdr:row>
          <xdr:rowOff>47625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5</xdr:col>
          <xdr:colOff>257175</xdr:colOff>
          <xdr:row>1</xdr:row>
          <xdr:rowOff>85725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5</xdr:col>
          <xdr:colOff>200025</xdr:colOff>
          <xdr:row>1</xdr:row>
          <xdr:rowOff>47625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</xdr:col>
      <xdr:colOff>381001</xdr:colOff>
      <xdr:row>16</xdr:row>
      <xdr:rowOff>47625</xdr:rowOff>
    </xdr:from>
    <xdr:to>
      <xdr:col>18</xdr:col>
      <xdr:colOff>152400</xdr:colOff>
      <xdr:row>38</xdr:row>
      <xdr:rowOff>95250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wmf"/><Relationship Id="rId13" Type="http://schemas.openxmlformats.org/officeDocument/2006/relationships/oleObject" Target="../embeddings/oleObject10.bin"/><Relationship Id="rId3" Type="http://schemas.openxmlformats.org/officeDocument/2006/relationships/oleObject" Target="../embeddings/oleObject5.bin"/><Relationship Id="rId7" Type="http://schemas.openxmlformats.org/officeDocument/2006/relationships/oleObject" Target="../embeddings/oleObject7.bin"/><Relationship Id="rId12" Type="http://schemas.openxmlformats.org/officeDocument/2006/relationships/image" Target="../media/image9.wmf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6.wmf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6.bin"/><Relationship Id="rId10" Type="http://schemas.openxmlformats.org/officeDocument/2006/relationships/image" Target="../media/image8.wmf"/><Relationship Id="rId4" Type="http://schemas.openxmlformats.org/officeDocument/2006/relationships/image" Target="../media/image5.wmf"/><Relationship Id="rId9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zoomScale="145" zoomScaleNormal="145" workbookViewId="0">
      <selection activeCell="K14" sqref="K14:K17"/>
    </sheetView>
  </sheetViews>
  <sheetFormatPr defaultRowHeight="15" x14ac:dyDescent="0.25"/>
  <sheetData>
    <row r="1" spans="1:14" ht="18" thickBot="1" x14ac:dyDescent="0.3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14" ht="16.5" thickBot="1" x14ac:dyDescent="0.3">
      <c r="A2" s="1" t="s">
        <v>5</v>
      </c>
      <c r="B2" s="9" t="s">
        <v>6</v>
      </c>
      <c r="C2" s="10">
        <v>0.22</v>
      </c>
      <c r="D2" s="10">
        <v>0.3</v>
      </c>
      <c r="E2" s="3">
        <v>0.15</v>
      </c>
    </row>
    <row r="3" spans="1:14" ht="16.5" thickBot="1" x14ac:dyDescent="0.3">
      <c r="A3" s="2"/>
      <c r="B3" s="9" t="s">
        <v>7</v>
      </c>
      <c r="C3" s="10">
        <v>0.31</v>
      </c>
      <c r="D3" s="10">
        <v>0.32</v>
      </c>
      <c r="E3" s="4"/>
    </row>
    <row r="4" spans="1:14" ht="16.5" thickBot="1" x14ac:dyDescent="0.3">
      <c r="A4" s="1" t="s">
        <v>8</v>
      </c>
      <c r="B4" s="9" t="s">
        <v>6</v>
      </c>
      <c r="C4" s="10">
        <v>0.26</v>
      </c>
      <c r="D4" s="10">
        <v>0.28999999999999998</v>
      </c>
      <c r="E4" s="3">
        <v>-0.06</v>
      </c>
    </row>
    <row r="5" spans="1:14" ht="16.5" thickBot="1" x14ac:dyDescent="0.3">
      <c r="A5" s="2"/>
      <c r="B5" s="9" t="s">
        <v>7</v>
      </c>
      <c r="C5" s="10">
        <v>0.34</v>
      </c>
      <c r="D5" s="10">
        <v>0.33</v>
      </c>
      <c r="E5" s="4"/>
    </row>
    <row r="6" spans="1:14" ht="16.5" thickBot="1" x14ac:dyDescent="0.3">
      <c r="A6" s="1" t="s">
        <v>9</v>
      </c>
      <c r="B6" s="9" t="s">
        <v>6</v>
      </c>
      <c r="C6" s="10">
        <v>0.18</v>
      </c>
      <c r="D6" s="10">
        <v>0.2</v>
      </c>
      <c r="E6" s="3">
        <v>0.09</v>
      </c>
    </row>
    <row r="7" spans="1:14" ht="16.5" thickBot="1" x14ac:dyDescent="0.3">
      <c r="A7" s="2"/>
      <c r="B7" s="9" t="s">
        <v>7</v>
      </c>
      <c r="C7" s="10">
        <v>0.41</v>
      </c>
      <c r="D7" s="10">
        <v>0.38</v>
      </c>
      <c r="E7" s="4"/>
    </row>
    <row r="9" spans="1:14" ht="18.75" x14ac:dyDescent="0.3">
      <c r="A9" s="17" t="s">
        <v>22</v>
      </c>
    </row>
    <row r="10" spans="1:14" ht="15.75" x14ac:dyDescent="0.25">
      <c r="B10" s="5" t="s">
        <v>10</v>
      </c>
    </row>
    <row r="11" spans="1:14" x14ac:dyDescent="0.25">
      <c r="C11">
        <f>$D$2^2</f>
        <v>0.09</v>
      </c>
      <c r="D11">
        <f>$D$2*$D$3*$E$2</f>
        <v>1.44E-2</v>
      </c>
    </row>
    <row r="12" spans="1:14" x14ac:dyDescent="0.25">
      <c r="C12">
        <f>D11</f>
        <v>1.44E-2</v>
      </c>
      <c r="D12">
        <f>$D$3^2</f>
        <v>0.1024</v>
      </c>
    </row>
    <row r="13" spans="1:14" x14ac:dyDescent="0.25">
      <c r="H13" t="s">
        <v>12</v>
      </c>
      <c r="J13" t="s">
        <v>14</v>
      </c>
      <c r="M13" s="12" t="s">
        <v>19</v>
      </c>
      <c r="N13" s="15" t="s">
        <v>21</v>
      </c>
    </row>
    <row r="14" spans="1:14" x14ac:dyDescent="0.25">
      <c r="B14" t="s">
        <v>11</v>
      </c>
      <c r="C14">
        <f>2*C11</f>
        <v>0.18</v>
      </c>
      <c r="D14" s="6">
        <f>2*D11</f>
        <v>2.8799999999999999E-2</v>
      </c>
      <c r="E14">
        <v>1</v>
      </c>
      <c r="F14">
        <f t="array" ref="F14:F15">TRANSPOSE(C17:D17)</f>
        <v>0.22</v>
      </c>
      <c r="H14">
        <v>0</v>
      </c>
      <c r="J14" s="16" t="s">
        <v>15</v>
      </c>
      <c r="K14" s="16">
        <f t="array" ref="K14:K17">MMULT(C20:F23,H14:H17)</f>
        <v>0.11111111111111294</v>
      </c>
      <c r="L14" t="s">
        <v>20</v>
      </c>
      <c r="M14" s="12">
        <f>SUMPRODUCT(K14:K15,$C$2:$C$3)</f>
        <v>0.29999999999999982</v>
      </c>
      <c r="N14" s="15">
        <f>(K14^2*C11+K15^2*D12+2*K14*K15*D11)^0.5</f>
        <v>0.29131460233030532</v>
      </c>
    </row>
    <row r="15" spans="1:14" x14ac:dyDescent="0.25">
      <c r="C15" s="6">
        <f>2*C12</f>
        <v>2.8799999999999999E-2</v>
      </c>
      <c r="D15" s="6">
        <f>2*D12</f>
        <v>0.20480000000000001</v>
      </c>
      <c r="E15">
        <v>1</v>
      </c>
      <c r="F15">
        <v>0.31</v>
      </c>
      <c r="H15">
        <v>0</v>
      </c>
      <c r="J15" s="16" t="s">
        <v>16</v>
      </c>
      <c r="K15" s="16">
        <v>0.88888888888888706</v>
      </c>
    </row>
    <row r="16" spans="1:14" x14ac:dyDescent="0.25">
      <c r="C16">
        <v>1</v>
      </c>
      <c r="D16">
        <v>1</v>
      </c>
      <c r="E16">
        <v>0</v>
      </c>
      <c r="F16">
        <v>0</v>
      </c>
      <c r="H16">
        <v>1</v>
      </c>
      <c r="J16" t="s">
        <v>17</v>
      </c>
      <c r="K16">
        <v>0.29575308641975351</v>
      </c>
    </row>
    <row r="17" spans="1:14" x14ac:dyDescent="0.25">
      <c r="C17">
        <f>$C$2</f>
        <v>0.22</v>
      </c>
      <c r="D17">
        <f>$C$3</f>
        <v>0.31</v>
      </c>
      <c r="E17">
        <v>0</v>
      </c>
      <c r="F17">
        <v>0</v>
      </c>
      <c r="H17">
        <v>0.3</v>
      </c>
      <c r="J17" t="s">
        <v>18</v>
      </c>
      <c r="K17">
        <v>-1.5516049382716055</v>
      </c>
    </row>
    <row r="19" spans="1:14" x14ac:dyDescent="0.25">
      <c r="B19" t="s">
        <v>13</v>
      </c>
    </row>
    <row r="20" spans="1:14" x14ac:dyDescent="0.25">
      <c r="C20">
        <f t="array" ref="C20:F23">MINVERSE(C14:F17)</f>
        <v>0</v>
      </c>
      <c r="D20">
        <v>2.5232341468753557E-15</v>
      </c>
      <c r="E20">
        <v>3.444444444444446</v>
      </c>
      <c r="F20">
        <v>-11.111111111111111</v>
      </c>
    </row>
    <row r="21" spans="1:14" x14ac:dyDescent="0.25">
      <c r="C21">
        <v>0</v>
      </c>
      <c r="D21">
        <v>-2.5232341468753557E-15</v>
      </c>
      <c r="E21">
        <v>-2.444444444444446</v>
      </c>
      <c r="F21">
        <v>11.111111111111111</v>
      </c>
    </row>
    <row r="22" spans="1:14" x14ac:dyDescent="0.25">
      <c r="C22">
        <v>3.4444444444444464</v>
      </c>
      <c r="D22">
        <v>-2.444444444444446</v>
      </c>
      <c r="E22">
        <v>-2.8743209876543232</v>
      </c>
      <c r="F22">
        <v>10.566913580246922</v>
      </c>
    </row>
    <row r="23" spans="1:14" x14ac:dyDescent="0.25">
      <c r="C23">
        <v>-11.111111111111118</v>
      </c>
      <c r="D23">
        <v>11.111111111111118</v>
      </c>
      <c r="E23">
        <v>10.566913580246922</v>
      </c>
      <c r="F23">
        <v>-40.395061728395092</v>
      </c>
    </row>
    <row r="25" spans="1:14" ht="18.75" x14ac:dyDescent="0.3">
      <c r="A25" s="17" t="s">
        <v>23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15.75" x14ac:dyDescent="0.25">
      <c r="A26" s="6"/>
      <c r="B26" s="5" t="s">
        <v>10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6"/>
      <c r="B27" s="6"/>
      <c r="C27" s="6">
        <f>$D$4^2</f>
        <v>8.4099999999999994E-2</v>
      </c>
      <c r="D27" s="6">
        <f>$D$4*$D$5*$E$4</f>
        <v>-5.7419999999999997E-3</v>
      </c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6"/>
      <c r="B28" s="6"/>
      <c r="C28" s="6">
        <f>D27</f>
        <v>-5.7419999999999997E-3</v>
      </c>
      <c r="D28" s="6">
        <f>$D$5^2</f>
        <v>0.10890000000000001</v>
      </c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6"/>
      <c r="B29" s="6"/>
      <c r="C29" s="6"/>
      <c r="D29" s="6"/>
      <c r="E29" s="6"/>
      <c r="F29" s="6"/>
      <c r="G29" s="6"/>
      <c r="H29" s="6" t="s">
        <v>12</v>
      </c>
      <c r="I29" s="6"/>
      <c r="J29" s="6" t="s">
        <v>14</v>
      </c>
      <c r="K29" s="6"/>
      <c r="L29" s="6"/>
      <c r="M29" s="12" t="s">
        <v>19</v>
      </c>
      <c r="N29" s="15" t="s">
        <v>21</v>
      </c>
    </row>
    <row r="30" spans="1:14" x14ac:dyDescent="0.25">
      <c r="A30" s="6"/>
      <c r="B30" s="6" t="s">
        <v>11</v>
      </c>
      <c r="C30" s="6">
        <f>2*C27</f>
        <v>0.16819999999999999</v>
      </c>
      <c r="D30" s="6">
        <f>2*D27</f>
        <v>-1.1483999999999999E-2</v>
      </c>
      <c r="E30" s="6">
        <v>1</v>
      </c>
      <c r="F30" s="6">
        <f t="array" ref="F30:F31">TRANSPOSE(C33:D33)</f>
        <v>0.26</v>
      </c>
      <c r="G30" s="6"/>
      <c r="H30" s="6">
        <v>0</v>
      </c>
      <c r="I30" s="6"/>
      <c r="J30" s="16" t="s">
        <v>15</v>
      </c>
      <c r="K30" s="16">
        <f t="array" ref="K30:K33">MMULT(C36:F39,H30:H33)</f>
        <v>0.49999999999999645</v>
      </c>
      <c r="L30" s="6" t="s">
        <v>20</v>
      </c>
      <c r="M30" s="12">
        <f>SUMPRODUCT(K30:K31,$C$4:$C$5)</f>
        <v>0.30000000000000016</v>
      </c>
      <c r="N30" s="15">
        <f>(K30^2*C27+K31^2*D28+2*K30*K31*D27)^0.5</f>
        <v>0.21302347288503218</v>
      </c>
    </row>
    <row r="31" spans="1:14" x14ac:dyDescent="0.25">
      <c r="A31" s="6"/>
      <c r="B31" s="6"/>
      <c r="C31" s="6">
        <f>2*C28</f>
        <v>-1.1483999999999999E-2</v>
      </c>
      <c r="D31" s="6">
        <f>2*D28</f>
        <v>0.21780000000000002</v>
      </c>
      <c r="E31" s="6">
        <v>1</v>
      </c>
      <c r="F31" s="6">
        <v>0.34</v>
      </c>
      <c r="G31" s="6"/>
      <c r="H31" s="6">
        <v>0</v>
      </c>
      <c r="I31" s="6"/>
      <c r="J31" s="16" t="s">
        <v>16</v>
      </c>
      <c r="K31" s="16">
        <v>0.50000000000000311</v>
      </c>
      <c r="L31" s="6"/>
      <c r="M31" s="6"/>
      <c r="N31" s="6"/>
    </row>
    <row r="32" spans="1:14" x14ac:dyDescent="0.25">
      <c r="A32" s="6"/>
      <c r="B32" s="6"/>
      <c r="C32" s="6">
        <v>1</v>
      </c>
      <c r="D32" s="6">
        <v>1</v>
      </c>
      <c r="E32" s="6">
        <v>0</v>
      </c>
      <c r="F32" s="6">
        <v>0</v>
      </c>
      <c r="G32" s="6"/>
      <c r="H32" s="6">
        <v>1</v>
      </c>
      <c r="I32" s="6"/>
      <c r="J32" s="6" t="s">
        <v>17</v>
      </c>
      <c r="K32" s="6">
        <v>2.2419999999980789E-3</v>
      </c>
      <c r="L32" s="6"/>
      <c r="M32" s="6"/>
      <c r="N32" s="6"/>
    </row>
    <row r="33" spans="1:14" x14ac:dyDescent="0.25">
      <c r="A33" s="6"/>
      <c r="B33" s="6"/>
      <c r="C33" s="6">
        <f>$C$4</f>
        <v>0.26</v>
      </c>
      <c r="D33" s="6">
        <f>$C$5</f>
        <v>0.34</v>
      </c>
      <c r="E33" s="6">
        <v>0</v>
      </c>
      <c r="F33" s="6">
        <v>0</v>
      </c>
      <c r="G33" s="6"/>
      <c r="H33" s="6">
        <v>0.3</v>
      </c>
      <c r="I33" s="6"/>
      <c r="J33" s="6" t="s">
        <v>18</v>
      </c>
      <c r="K33" s="6">
        <v>-0.30999999999999517</v>
      </c>
      <c r="L33" s="6"/>
      <c r="M33" s="6"/>
      <c r="N33" s="6"/>
    </row>
    <row r="34" spans="1:1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6"/>
      <c r="B35" s="6" t="s">
        <v>13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6"/>
      <c r="B36" s="6"/>
      <c r="C36" s="6">
        <f t="array" ref="C36:F39">MINVERSE(C30:F33)</f>
        <v>0</v>
      </c>
      <c r="D36" s="6">
        <v>-3.8737043129922944E-15</v>
      </c>
      <c r="E36" s="6">
        <v>4.2499999999999929</v>
      </c>
      <c r="F36" s="6">
        <v>-12.499999999999989</v>
      </c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6"/>
      <c r="B37" s="6"/>
      <c r="C37" s="6">
        <v>0</v>
      </c>
      <c r="D37" s="6">
        <v>3.8737043129922944E-15</v>
      </c>
      <c r="E37" s="6">
        <v>-3.2499999999999933</v>
      </c>
      <c r="F37" s="6">
        <v>12.499999999999989</v>
      </c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6"/>
      <c r="B38" s="6"/>
      <c r="C38" s="6">
        <v>4.2499999999999929</v>
      </c>
      <c r="D38" s="6">
        <v>-3.2499999999999938</v>
      </c>
      <c r="E38" s="6">
        <v>-5.65587049999999</v>
      </c>
      <c r="F38" s="6">
        <v>18.860374999999962</v>
      </c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6"/>
      <c r="B39" s="6"/>
      <c r="C39" s="6">
        <v>-12.499999999999977</v>
      </c>
      <c r="D39" s="6">
        <v>12.499999999999979</v>
      </c>
      <c r="E39" s="6">
        <v>18.860374999999966</v>
      </c>
      <c r="F39" s="6">
        <v>-63.901249999999877</v>
      </c>
      <c r="G39" s="6"/>
      <c r="H39" s="6"/>
      <c r="I39" s="6"/>
      <c r="J39" s="6"/>
      <c r="K39" s="6"/>
      <c r="L39" s="6"/>
      <c r="M39" s="6"/>
      <c r="N39" s="6"/>
    </row>
    <row r="41" spans="1:14" ht="18.75" x14ac:dyDescent="0.3">
      <c r="A41" s="17" t="s">
        <v>24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5.75" x14ac:dyDescent="0.25">
      <c r="A42" s="6"/>
      <c r="B42" s="5" t="s">
        <v>10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6"/>
      <c r="B43" s="6"/>
      <c r="C43" s="6">
        <f>$D$6^2</f>
        <v>4.0000000000000008E-2</v>
      </c>
      <c r="D43" s="6">
        <f>$D$6*$D$7*$E$6</f>
        <v>6.8400000000000006E-3</v>
      </c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6"/>
      <c r="B44" s="6"/>
      <c r="C44" s="6">
        <f>D43</f>
        <v>6.8400000000000006E-3</v>
      </c>
      <c r="D44" s="6">
        <f>$D$7^2</f>
        <v>0.1444</v>
      </c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6"/>
      <c r="B45" s="6"/>
      <c r="C45" s="6"/>
      <c r="D45" s="6"/>
      <c r="E45" s="6"/>
      <c r="F45" s="6"/>
      <c r="G45" s="6"/>
      <c r="H45" s="6" t="s">
        <v>12</v>
      </c>
      <c r="I45" s="6"/>
      <c r="J45" s="6" t="s">
        <v>14</v>
      </c>
      <c r="K45" s="6"/>
      <c r="L45" s="6"/>
      <c r="M45" s="12" t="s">
        <v>19</v>
      </c>
      <c r="N45" s="15" t="s">
        <v>21</v>
      </c>
    </row>
    <row r="46" spans="1:14" x14ac:dyDescent="0.25">
      <c r="A46" s="6"/>
      <c r="B46" s="6" t="s">
        <v>11</v>
      </c>
      <c r="C46" s="6">
        <f>2*C43</f>
        <v>8.0000000000000016E-2</v>
      </c>
      <c r="D46" s="6">
        <f>2*D43</f>
        <v>1.3680000000000001E-2</v>
      </c>
      <c r="E46" s="6">
        <v>1</v>
      </c>
      <c r="F46" s="6">
        <f t="array" ref="F46:F47">TRANSPOSE(C49:D49)</f>
        <v>0.18</v>
      </c>
      <c r="G46" s="6"/>
      <c r="H46" s="6">
        <v>0</v>
      </c>
      <c r="I46" s="6"/>
      <c r="J46" s="16" t="s">
        <v>15</v>
      </c>
      <c r="K46" s="16">
        <f t="array" ref="K46:K49">MMULT(C52:F55,H46:H49)</f>
        <v>0.47826086956521707</v>
      </c>
      <c r="L46" s="6" t="s">
        <v>20</v>
      </c>
      <c r="M46" s="12">
        <f>SUMPRODUCT(K46:K47,$C$6:$C$7)</f>
        <v>0.3000000000000001</v>
      </c>
      <c r="N46" s="15">
        <f>(K46^2*C43+K47^2*D44+2*K46*K47*D43)^0.5</f>
        <v>0.22775040229754134</v>
      </c>
    </row>
    <row r="47" spans="1:14" x14ac:dyDescent="0.25">
      <c r="A47" s="6"/>
      <c r="B47" s="6"/>
      <c r="C47" s="6">
        <f>2*C44</f>
        <v>1.3680000000000001E-2</v>
      </c>
      <c r="D47" s="6">
        <f>2*D44</f>
        <v>0.2888</v>
      </c>
      <c r="E47" s="6">
        <v>1</v>
      </c>
      <c r="F47" s="6">
        <v>0.41</v>
      </c>
      <c r="G47" s="6"/>
      <c r="H47" s="6">
        <v>0</v>
      </c>
      <c r="I47" s="6"/>
      <c r="J47" s="16" t="s">
        <v>16</v>
      </c>
      <c r="K47" s="16">
        <v>0.52173913043478304</v>
      </c>
      <c r="L47" s="6"/>
      <c r="M47" s="6"/>
      <c r="N47" s="6"/>
    </row>
    <row r="48" spans="1:14" x14ac:dyDescent="0.25">
      <c r="A48" s="6"/>
      <c r="B48" s="6"/>
      <c r="C48" s="6">
        <v>1</v>
      </c>
      <c r="D48" s="6">
        <v>1</v>
      </c>
      <c r="E48" s="6">
        <v>0</v>
      </c>
      <c r="F48" s="6">
        <v>0</v>
      </c>
      <c r="G48" s="6"/>
      <c r="H48" s="6">
        <v>1</v>
      </c>
      <c r="I48" s="6"/>
      <c r="J48" s="6" t="s">
        <v>17</v>
      </c>
      <c r="K48" s="6">
        <v>4.2115085066162516E-2</v>
      </c>
      <c r="L48" s="6"/>
      <c r="M48" s="6"/>
      <c r="N48" s="6"/>
    </row>
    <row r="49" spans="1:14" x14ac:dyDescent="0.25">
      <c r="A49" s="6"/>
      <c r="B49" s="6"/>
      <c r="C49" s="6">
        <f>$C$6</f>
        <v>0.18</v>
      </c>
      <c r="D49" s="6">
        <f>$C$7</f>
        <v>0.41</v>
      </c>
      <c r="E49" s="6">
        <v>0</v>
      </c>
      <c r="F49" s="6">
        <v>0</v>
      </c>
      <c r="G49" s="6"/>
      <c r="H49" s="6">
        <v>0.3</v>
      </c>
      <c r="I49" s="6"/>
      <c r="J49" s="6" t="s">
        <v>18</v>
      </c>
      <c r="K49" s="6">
        <v>-0.48618525519848776</v>
      </c>
      <c r="L49" s="6"/>
      <c r="M49" s="6"/>
      <c r="N49" s="6"/>
    </row>
    <row r="50" spans="1:14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x14ac:dyDescent="0.25">
      <c r="A51" s="6"/>
      <c r="B51" s="6" t="s">
        <v>13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25">
      <c r="A52" s="6"/>
      <c r="B52" s="6"/>
      <c r="C52" s="6">
        <f t="array" ref="C52:F55">MINVERSE(C46:F49)</f>
        <v>0</v>
      </c>
      <c r="D52" s="6">
        <v>8.0708274543846801E-16</v>
      </c>
      <c r="E52" s="6">
        <v>1.7826086956521738</v>
      </c>
      <c r="F52" s="6">
        <v>-4.3478260869565224</v>
      </c>
      <c r="G52" s="6"/>
      <c r="H52" s="6"/>
      <c r="I52" s="6"/>
      <c r="J52" s="6"/>
      <c r="K52" s="6"/>
      <c r="L52" s="6"/>
      <c r="M52" s="6"/>
      <c r="N52" s="6"/>
    </row>
    <row r="53" spans="1:14" x14ac:dyDescent="0.25">
      <c r="A53" s="6"/>
      <c r="B53" s="6"/>
      <c r="C53" s="6">
        <v>0</v>
      </c>
      <c r="D53" s="6">
        <v>-8.0708274543846801E-16</v>
      </c>
      <c r="E53" s="6">
        <v>-0.78260869565217372</v>
      </c>
      <c r="F53" s="6">
        <v>4.3478260869565224</v>
      </c>
      <c r="G53" s="6"/>
      <c r="H53" s="6"/>
      <c r="I53" s="6"/>
      <c r="J53" s="6"/>
      <c r="K53" s="6"/>
      <c r="L53" s="6"/>
      <c r="M53" s="6"/>
      <c r="N53" s="6"/>
    </row>
    <row r="54" spans="1:14" x14ac:dyDescent="0.25">
      <c r="A54" s="6"/>
      <c r="B54" s="6"/>
      <c r="C54" s="6">
        <v>1.7826086956521745</v>
      </c>
      <c r="D54" s="6">
        <v>-0.78260869565217395</v>
      </c>
      <c r="E54" s="6">
        <v>-0.39292914933837447</v>
      </c>
      <c r="F54" s="6">
        <v>1.4501474480151233</v>
      </c>
      <c r="G54" s="6"/>
      <c r="H54" s="6"/>
      <c r="I54" s="6"/>
      <c r="J54" s="6"/>
      <c r="K54" s="6"/>
      <c r="L54" s="6"/>
      <c r="M54" s="6"/>
      <c r="N54" s="6"/>
    </row>
    <row r="55" spans="1:14" x14ac:dyDescent="0.25">
      <c r="A55" s="6"/>
      <c r="B55" s="6"/>
      <c r="C55" s="6">
        <v>-4.3478260869565233</v>
      </c>
      <c r="D55" s="6">
        <v>4.3478260869565224</v>
      </c>
      <c r="E55" s="6">
        <v>1.4501474480151233</v>
      </c>
      <c r="F55" s="6">
        <v>-6.4544423440453702</v>
      </c>
      <c r="G55" s="6"/>
      <c r="H55" s="6"/>
      <c r="I55" s="6"/>
      <c r="J55" s="6"/>
      <c r="K55" s="6"/>
      <c r="L55" s="6"/>
      <c r="M55" s="6"/>
      <c r="N55" s="6"/>
    </row>
  </sheetData>
  <mergeCells count="6">
    <mergeCell ref="A2:A3"/>
    <mergeCell ref="E2:E3"/>
    <mergeCell ref="A4:A5"/>
    <mergeCell ref="E4:E5"/>
    <mergeCell ref="A6:A7"/>
    <mergeCell ref="E6:E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3"/>
  <sheetViews>
    <sheetView workbookViewId="0">
      <selection activeCell="E10" sqref="E10:E11"/>
    </sheetView>
  </sheetViews>
  <sheetFormatPr defaultRowHeight="15" x14ac:dyDescent="0.25"/>
  <sheetData>
    <row r="1" spans="1:16" ht="15.75" x14ac:dyDescent="0.25">
      <c r="A1" s="18" t="s">
        <v>25</v>
      </c>
      <c r="G1" t="s">
        <v>37</v>
      </c>
      <c r="H1" t="s">
        <v>38</v>
      </c>
      <c r="I1" s="6" t="s">
        <v>39</v>
      </c>
      <c r="J1" s="6" t="s">
        <v>40</v>
      </c>
      <c r="L1" t="s">
        <v>36</v>
      </c>
      <c r="M1" t="s">
        <v>35</v>
      </c>
    </row>
    <row r="2" spans="1:16" ht="15.75" x14ac:dyDescent="0.25">
      <c r="A2" s="18" t="s">
        <v>26</v>
      </c>
      <c r="G2">
        <v>1.2350000000000001</v>
      </c>
      <c r="H2">
        <v>0.26800000000000002</v>
      </c>
      <c r="I2">
        <v>1.9970000000000001</v>
      </c>
      <c r="J2">
        <v>2.4500000000000002</v>
      </c>
      <c r="L2">
        <v>0.06</v>
      </c>
      <c r="M2">
        <v>0.14000000000000001</v>
      </c>
      <c r="O2" t="str">
        <f t="array" ref="O2:P5">TRANSPOSE(G1:J2)</f>
        <v>beta_1</v>
      </c>
      <c r="P2">
        <v>1.2350000000000001</v>
      </c>
    </row>
    <row r="3" spans="1:16" ht="15.75" x14ac:dyDescent="0.25">
      <c r="A3" s="18" t="s">
        <v>27</v>
      </c>
      <c r="O3" t="str">
        <v>beta_2</v>
      </c>
      <c r="P3">
        <v>0.26800000000000002</v>
      </c>
    </row>
    <row r="4" spans="1:16" ht="15.75" x14ac:dyDescent="0.25">
      <c r="A4" s="18"/>
      <c r="O4" t="str">
        <v>beta_3</v>
      </c>
      <c r="P4">
        <v>1.9970000000000001</v>
      </c>
    </row>
    <row r="5" spans="1:16" ht="15.75" x14ac:dyDescent="0.25">
      <c r="A5" s="18" t="s">
        <v>28</v>
      </c>
      <c r="O5" t="str">
        <v>beta_4</v>
      </c>
      <c r="P5">
        <v>2.4500000000000002</v>
      </c>
    </row>
    <row r="6" spans="1:16" ht="15.75" x14ac:dyDescent="0.25">
      <c r="A6" s="18" t="s">
        <v>29</v>
      </c>
    </row>
    <row r="7" spans="1:16" ht="15.75" x14ac:dyDescent="0.25">
      <c r="A7" s="18" t="s">
        <v>30</v>
      </c>
    </row>
    <row r="10" spans="1:16" ht="23.25" x14ac:dyDescent="0.35">
      <c r="A10" s="19" t="s">
        <v>31</v>
      </c>
      <c r="B10" s="20">
        <f>$L$2+($M$2-$L$2)*P2</f>
        <v>0.15880000000000002</v>
      </c>
    </row>
    <row r="11" spans="1:16" ht="23.25" x14ac:dyDescent="0.35">
      <c r="A11" s="21" t="s">
        <v>32</v>
      </c>
      <c r="B11" s="22">
        <f t="shared" ref="B11:B13" si="0">$L$2+($M$2-$L$2)*P3</f>
        <v>8.1439999999999999E-2</v>
      </c>
    </row>
    <row r="12" spans="1:16" ht="23.25" x14ac:dyDescent="0.35">
      <c r="A12" s="23" t="s">
        <v>33</v>
      </c>
      <c r="B12" s="24">
        <f t="shared" si="0"/>
        <v>0.21976000000000004</v>
      </c>
    </row>
    <row r="13" spans="1:16" ht="23.25" x14ac:dyDescent="0.35">
      <c r="A13" s="25" t="s">
        <v>34</v>
      </c>
      <c r="B13" s="26">
        <f t="shared" si="0"/>
        <v>0.25600000000000006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6" r:id="rId3">
          <objectPr defaultSize="0" autoPict="0" r:id="rId4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400050</xdr:colOff>
                <xdr:row>2</xdr:row>
                <xdr:rowOff>0</xdr:rowOff>
              </to>
            </anchor>
          </objectPr>
        </oleObject>
      </mc:Choice>
      <mc:Fallback>
        <oleObject progId="Equation.3" shapeId="3076" r:id="rId3"/>
      </mc:Fallback>
    </mc:AlternateContent>
    <mc:AlternateContent xmlns:mc="http://schemas.openxmlformats.org/markup-compatibility/2006">
      <mc:Choice Requires="x14">
        <oleObject progId="Equation.3" shapeId="3075" r:id="rId5">
          <objectPr defaultSize="0" autoPict="0" r:id="rId6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552450</xdr:colOff>
                <xdr:row>4</xdr:row>
                <xdr:rowOff>28575</xdr:rowOff>
              </to>
            </anchor>
          </objectPr>
        </oleObject>
      </mc:Choice>
      <mc:Fallback>
        <oleObject progId="Equation.3" shapeId="3075" r:id="rId5"/>
      </mc:Fallback>
    </mc:AlternateContent>
    <mc:AlternateContent xmlns:mc="http://schemas.openxmlformats.org/markup-compatibility/2006">
      <mc:Choice Requires="x14">
        <oleObject progId="Equation.3" shapeId="3074" r:id="rId7">
          <objectPr defaultSize="0" autoPict="0" r:id="rId8">
            <anchor moveWithCells="1" siz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533400</xdr:colOff>
                <xdr:row>5</xdr:row>
                <xdr:rowOff>180975</xdr:rowOff>
              </to>
            </anchor>
          </objectPr>
        </oleObject>
      </mc:Choice>
      <mc:Fallback>
        <oleObject progId="Equation.3" shapeId="3074" r:id="rId7"/>
      </mc:Fallback>
    </mc:AlternateContent>
    <mc:AlternateContent xmlns:mc="http://schemas.openxmlformats.org/markup-compatibility/2006">
      <mc:Choice Requires="x14">
        <oleObject progId="Equation.3" shapeId="3073" r:id="rId9">
          <objectPr defaultSize="0" autoPict="0" r:id="rId10">
            <anchor moveWithCells="1" siz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152400</xdr:colOff>
                <xdr:row>7</xdr:row>
                <xdr:rowOff>38100</xdr:rowOff>
              </to>
            </anchor>
          </objectPr>
        </oleObject>
      </mc:Choice>
      <mc:Fallback>
        <oleObject progId="Equation.3" shapeId="3073" r:id="rId9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workbookViewId="0">
      <selection activeCell="E26" sqref="E26"/>
    </sheetView>
  </sheetViews>
  <sheetFormatPr defaultRowHeight="15" x14ac:dyDescent="0.25"/>
  <cols>
    <col min="1" max="1" width="11.28515625" customWidth="1"/>
    <col min="5" max="6" width="13.140625" bestFit="1" customWidth="1"/>
    <col min="9" max="9" width="10.42578125" bestFit="1" customWidth="1"/>
  </cols>
  <sheetData>
    <row r="1" spans="1:10" ht="17.25" thickTop="1" thickBot="1" x14ac:dyDescent="0.3">
      <c r="A1" s="27" t="s">
        <v>41</v>
      </c>
      <c r="B1" s="28"/>
      <c r="C1" s="28"/>
      <c r="D1" s="28"/>
      <c r="E1" s="28"/>
      <c r="F1" s="29"/>
      <c r="G1" t="s">
        <v>36</v>
      </c>
      <c r="H1">
        <v>7</v>
      </c>
    </row>
    <row r="2" spans="1:10" ht="16.5" thickBot="1" x14ac:dyDescent="0.3">
      <c r="A2" s="30">
        <v>1</v>
      </c>
      <c r="B2" s="14">
        <v>10</v>
      </c>
      <c r="C2" s="14">
        <v>9</v>
      </c>
      <c r="D2" s="14">
        <v>22</v>
      </c>
      <c r="E2" s="14">
        <f>(C2-$H$1)/(B2-$H$1)</f>
        <v>0.66666666666666663</v>
      </c>
      <c r="F2" s="14">
        <f>(D2-$H$1)/(B2-$H$1)</f>
        <v>5</v>
      </c>
      <c r="I2" s="33" t="str">
        <f>IF(ABS(E2)&gt;1,"agresivni","defenzivni")</f>
        <v>defenzivni</v>
      </c>
      <c r="J2" s="34" t="str">
        <f>IF(ABS(F2)&gt;1,"agresivni","defenzivni")</f>
        <v>agresivni</v>
      </c>
    </row>
    <row r="3" spans="1:10" ht="16.5" thickBot="1" x14ac:dyDescent="0.3">
      <c r="A3" s="30">
        <v>2</v>
      </c>
      <c r="B3" s="14">
        <v>32</v>
      </c>
      <c r="C3" s="14">
        <v>24</v>
      </c>
      <c r="D3" s="14">
        <v>48</v>
      </c>
      <c r="E3" s="14">
        <f>(C3-$H$1)/(B3-$H$1)</f>
        <v>0.68</v>
      </c>
      <c r="F3" s="14">
        <f>(D3-$H$1)/(B3-$H$1)</f>
        <v>1.64</v>
      </c>
      <c r="I3" s="33" t="str">
        <f t="shared" ref="I3:I11" si="0">IF(ABS(E3)&gt;1,"agresivni","defenzivni")</f>
        <v>defenzivni</v>
      </c>
      <c r="J3" s="34" t="str">
        <f t="shared" ref="J3:J11" si="1">IF(ABS(F3)&gt;1,"agresivni","defenzivni")</f>
        <v>agresivni</v>
      </c>
    </row>
    <row r="4" spans="1:10" ht="16.5" thickBot="1" x14ac:dyDescent="0.3">
      <c r="A4" s="30">
        <v>3</v>
      </c>
      <c r="B4" s="14">
        <v>20</v>
      </c>
      <c r="C4" s="14">
        <v>14</v>
      </c>
      <c r="D4" s="14">
        <v>30</v>
      </c>
      <c r="E4" s="14">
        <f t="shared" ref="E4:E11" si="2">(C4-$H$1)/(B4-$H$1)</f>
        <v>0.53846153846153844</v>
      </c>
      <c r="F4" s="14">
        <f t="shared" ref="F4:F11" si="3">(D4-$H$1)/(B4-$H$1)</f>
        <v>1.7692307692307692</v>
      </c>
      <c r="I4" s="33" t="str">
        <f t="shared" si="0"/>
        <v>defenzivni</v>
      </c>
      <c r="J4" s="34" t="str">
        <f t="shared" si="1"/>
        <v>agresivni</v>
      </c>
    </row>
    <row r="5" spans="1:10" ht="16.5" thickBot="1" x14ac:dyDescent="0.3">
      <c r="A5" s="30">
        <v>4</v>
      </c>
      <c r="B5" s="14">
        <v>18</v>
      </c>
      <c r="C5" s="14">
        <v>-2</v>
      </c>
      <c r="D5" s="14">
        <v>-20</v>
      </c>
      <c r="E5" s="14">
        <f t="shared" si="2"/>
        <v>-0.81818181818181823</v>
      </c>
      <c r="F5" s="14">
        <f t="shared" si="3"/>
        <v>-2.4545454545454546</v>
      </c>
      <c r="I5" s="33" t="str">
        <f t="shared" si="0"/>
        <v>defenzivni</v>
      </c>
      <c r="J5" s="34" t="str">
        <f t="shared" si="1"/>
        <v>agresivni</v>
      </c>
    </row>
    <row r="6" spans="1:10" ht="16.5" thickBot="1" x14ac:dyDescent="0.3">
      <c r="A6" s="30">
        <v>5</v>
      </c>
      <c r="B6" s="14">
        <v>17</v>
      </c>
      <c r="C6" s="14">
        <v>16</v>
      </c>
      <c r="D6" s="14">
        <v>29</v>
      </c>
      <c r="E6" s="14">
        <f t="shared" si="2"/>
        <v>0.9</v>
      </c>
      <c r="F6" s="14">
        <f t="shared" si="3"/>
        <v>2.2000000000000002</v>
      </c>
      <c r="I6" s="33" t="str">
        <f t="shared" si="0"/>
        <v>defenzivni</v>
      </c>
      <c r="J6" s="34" t="str">
        <f t="shared" si="1"/>
        <v>agresivni</v>
      </c>
    </row>
    <row r="7" spans="1:10" ht="16.5" thickBot="1" x14ac:dyDescent="0.3">
      <c r="A7" s="30">
        <v>6</v>
      </c>
      <c r="B7" s="14">
        <v>3</v>
      </c>
      <c r="C7" s="14">
        <v>4</v>
      </c>
      <c r="D7" s="14">
        <v>-3</v>
      </c>
      <c r="E7" s="14">
        <f t="shared" si="2"/>
        <v>0.75</v>
      </c>
      <c r="F7" s="14">
        <f t="shared" si="3"/>
        <v>2.5</v>
      </c>
      <c r="I7" s="33" t="str">
        <f t="shared" si="0"/>
        <v>defenzivni</v>
      </c>
      <c r="J7" s="34" t="str">
        <f t="shared" si="1"/>
        <v>agresivni</v>
      </c>
    </row>
    <row r="8" spans="1:10" ht="16.5" thickBot="1" x14ac:dyDescent="0.3">
      <c r="A8" s="30">
        <v>7</v>
      </c>
      <c r="B8" s="14">
        <v>12</v>
      </c>
      <c r="C8" s="14">
        <v>8</v>
      </c>
      <c r="D8" s="14">
        <v>21</v>
      </c>
      <c r="E8" s="14">
        <f t="shared" si="2"/>
        <v>0.2</v>
      </c>
      <c r="F8" s="14">
        <f t="shared" si="3"/>
        <v>2.8</v>
      </c>
      <c r="I8" s="33" t="str">
        <f t="shared" si="0"/>
        <v>defenzivni</v>
      </c>
      <c r="J8" s="34" t="str">
        <f t="shared" si="1"/>
        <v>agresivni</v>
      </c>
    </row>
    <row r="9" spans="1:10" ht="16.5" thickBot="1" x14ac:dyDescent="0.3">
      <c r="A9" s="30">
        <v>8</v>
      </c>
      <c r="B9" s="14">
        <v>-5</v>
      </c>
      <c r="C9" s="14">
        <v>0</v>
      </c>
      <c r="D9" s="14">
        <v>-15</v>
      </c>
      <c r="E9" s="14">
        <f t="shared" si="2"/>
        <v>0.58333333333333337</v>
      </c>
      <c r="F9" s="14">
        <f t="shared" si="3"/>
        <v>1.8333333333333333</v>
      </c>
      <c r="I9" s="33" t="str">
        <f t="shared" si="0"/>
        <v>defenzivni</v>
      </c>
      <c r="J9" s="34" t="str">
        <f t="shared" si="1"/>
        <v>agresivni</v>
      </c>
    </row>
    <row r="10" spans="1:10" ht="16.5" thickBot="1" x14ac:dyDescent="0.3">
      <c r="A10" s="30">
        <v>9</v>
      </c>
      <c r="B10" s="14">
        <v>18</v>
      </c>
      <c r="C10" s="14">
        <v>12</v>
      </c>
      <c r="D10" s="14">
        <v>28</v>
      </c>
      <c r="E10" s="14">
        <f t="shared" si="2"/>
        <v>0.45454545454545453</v>
      </c>
      <c r="F10" s="14">
        <f t="shared" si="3"/>
        <v>1.9090909090909092</v>
      </c>
      <c r="I10" s="33" t="str">
        <f t="shared" si="0"/>
        <v>defenzivni</v>
      </c>
      <c r="J10" s="34" t="str">
        <f t="shared" si="1"/>
        <v>agresivni</v>
      </c>
    </row>
    <row r="11" spans="1:10" ht="16.5" thickBot="1" x14ac:dyDescent="0.3">
      <c r="A11" s="31">
        <v>10</v>
      </c>
      <c r="B11" s="32">
        <v>21</v>
      </c>
      <c r="C11" s="32">
        <v>15</v>
      </c>
      <c r="D11" s="32">
        <v>36</v>
      </c>
      <c r="E11" s="14">
        <f t="shared" si="2"/>
        <v>0.5714285714285714</v>
      </c>
      <c r="F11" s="14">
        <f t="shared" si="3"/>
        <v>2.0714285714285716</v>
      </c>
      <c r="I11" s="33" t="str">
        <f t="shared" si="0"/>
        <v>defenzivni</v>
      </c>
      <c r="J11" s="34" t="str">
        <f t="shared" si="1"/>
        <v>agresivni</v>
      </c>
    </row>
    <row r="12" spans="1:10" ht="15.75" thickTop="1" x14ac:dyDescent="0.25">
      <c r="B12">
        <f>AVERAGE(B2:B11)</f>
        <v>14.6</v>
      </c>
    </row>
    <row r="14" spans="1:10" x14ac:dyDescent="0.25">
      <c r="A14" t="s">
        <v>42</v>
      </c>
      <c r="B14">
        <f>VAR(B2:B11)</f>
        <v>105.37777777777779</v>
      </c>
    </row>
    <row r="15" spans="1:10" x14ac:dyDescent="0.25">
      <c r="A15" t="s">
        <v>43</v>
      </c>
      <c r="B15">
        <f>COVAR(B2:B11,C2:C11)*10/9</f>
        <v>61.444444444444429</v>
      </c>
    </row>
    <row r="16" spans="1:10" x14ac:dyDescent="0.25">
      <c r="A16" t="s">
        <v>44</v>
      </c>
      <c r="B16">
        <f>COVAR(B2:B11,D2:D11)*10/9</f>
        <v>166.37777777777777</v>
      </c>
    </row>
    <row r="18" spans="1:3" x14ac:dyDescent="0.25">
      <c r="A18" s="13" t="s">
        <v>45</v>
      </c>
      <c r="B18" s="13">
        <f>B15/$B$14</f>
        <v>0.58308730493462646</v>
      </c>
    </row>
    <row r="19" spans="1:3" x14ac:dyDescent="0.25">
      <c r="A19" s="35" t="s">
        <v>46</v>
      </c>
      <c r="B19" s="35">
        <f>B16/$B$14</f>
        <v>1.5788696752425133</v>
      </c>
    </row>
    <row r="21" spans="1:3" x14ac:dyDescent="0.25">
      <c r="A21" s="11" t="s">
        <v>47</v>
      </c>
      <c r="B21" s="11">
        <f>$H$1+(B12-$H$1)*B18</f>
        <v>11.431463517503161</v>
      </c>
    </row>
    <row r="22" spans="1:3" x14ac:dyDescent="0.25">
      <c r="A22" s="11" t="s">
        <v>48</v>
      </c>
      <c r="B22" s="11">
        <f>$H$1+(B12-$H$1)*B19</f>
        <v>18.999409531843099</v>
      </c>
    </row>
    <row r="24" spans="1:3" x14ac:dyDescent="0.25">
      <c r="B24" t="s">
        <v>49</v>
      </c>
      <c r="C24" t="s">
        <v>50</v>
      </c>
    </row>
    <row r="25" spans="1:3" x14ac:dyDescent="0.25">
      <c r="A25" t="s">
        <v>36</v>
      </c>
      <c r="B25">
        <v>0</v>
      </c>
      <c r="C25">
        <f>H1</f>
        <v>7</v>
      </c>
    </row>
    <row r="26" spans="1:3" x14ac:dyDescent="0.25">
      <c r="A26" t="s">
        <v>35</v>
      </c>
      <c r="B26">
        <v>1</v>
      </c>
      <c r="C26">
        <f>B12</f>
        <v>14.6</v>
      </c>
    </row>
    <row r="28" spans="1:3" x14ac:dyDescent="0.25">
      <c r="A28" t="s">
        <v>51</v>
      </c>
      <c r="B28">
        <f>B18</f>
        <v>0.58308730493462646</v>
      </c>
      <c r="C28">
        <f>B21</f>
        <v>11.431463517503161</v>
      </c>
    </row>
    <row r="29" spans="1:3" x14ac:dyDescent="0.25">
      <c r="A29" t="s">
        <v>52</v>
      </c>
      <c r="B29" s="6">
        <f>B19</f>
        <v>1.5788696752425133</v>
      </c>
      <c r="C29" s="6">
        <f>B22</f>
        <v>18.999409531843099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101" r:id="rId3">
          <objectPr defaultSize="0" autoPict="0" r:id="rId4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200025</xdr:colOff>
                <xdr:row>1</xdr:row>
                <xdr:rowOff>0</xdr:rowOff>
              </to>
            </anchor>
          </objectPr>
        </oleObject>
      </mc:Choice>
      <mc:Fallback>
        <oleObject progId="Equation.3" shapeId="4101" r:id="rId3"/>
      </mc:Fallback>
    </mc:AlternateContent>
    <mc:AlternateContent xmlns:mc="http://schemas.openxmlformats.org/markup-compatibility/2006">
      <mc:Choice Requires="x14">
        <oleObject progId="Equation.3" shapeId="4100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123825</xdr:colOff>
                <xdr:row>1</xdr:row>
                <xdr:rowOff>9525</xdr:rowOff>
              </to>
            </anchor>
          </objectPr>
        </oleObject>
      </mc:Choice>
      <mc:Fallback>
        <oleObject progId="Equation.3" shapeId="4100" r:id="rId5"/>
      </mc:Fallback>
    </mc:AlternateContent>
    <mc:AlternateContent xmlns:mc="http://schemas.openxmlformats.org/markup-compatibility/2006">
      <mc:Choice Requires="x14">
        <oleObject progId="Equation.3" shapeId="4099" r:id="rId7">
          <objectPr defaultSize="0" autoPict="0" r:id="rId8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152400</xdr:colOff>
                <xdr:row>1</xdr:row>
                <xdr:rowOff>19050</xdr:rowOff>
              </to>
            </anchor>
          </objectPr>
        </oleObject>
      </mc:Choice>
      <mc:Fallback>
        <oleObject progId="Equation.3" shapeId="4099" r:id="rId7"/>
      </mc:Fallback>
    </mc:AlternateContent>
    <mc:AlternateContent xmlns:mc="http://schemas.openxmlformats.org/markup-compatibility/2006">
      <mc:Choice Requires="x14">
        <oleObject progId="Equation.3" shapeId="4098" r:id="rId9">
          <objectPr defaultSize="0" autoPict="0" r:id="rId10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4</xdr:col>
                <xdr:colOff>200025</xdr:colOff>
                <xdr:row>1</xdr:row>
                <xdr:rowOff>47625</xdr:rowOff>
              </to>
            </anchor>
          </objectPr>
        </oleObject>
      </mc:Choice>
      <mc:Fallback>
        <oleObject progId="Equation.3" shapeId="4098" r:id="rId9"/>
      </mc:Fallback>
    </mc:AlternateContent>
    <mc:AlternateContent xmlns:mc="http://schemas.openxmlformats.org/markup-compatibility/2006">
      <mc:Choice Requires="x14">
        <oleObject progId="Equation.3" shapeId="4097" r:id="rId11">
          <objectPr defaultSize="0" autoPict="0" r:id="rId12">
            <anchor moveWithCells="1" sizeWithCells="1">
              <from>
                <xdr:col>5</xdr:col>
                <xdr:colOff>0</xdr:colOff>
                <xdr:row>0</xdr:row>
                <xdr:rowOff>0</xdr:rowOff>
              </from>
              <to>
                <xdr:col>5</xdr:col>
                <xdr:colOff>257175</xdr:colOff>
                <xdr:row>1</xdr:row>
                <xdr:rowOff>85725</xdr:rowOff>
              </to>
            </anchor>
          </objectPr>
        </oleObject>
      </mc:Choice>
      <mc:Fallback>
        <oleObject progId="Equation.3" shapeId="4097" r:id="rId11"/>
      </mc:Fallback>
    </mc:AlternateContent>
    <mc:AlternateContent xmlns:mc="http://schemas.openxmlformats.org/markup-compatibility/2006">
      <mc:Choice Requires="x14">
        <oleObject progId="Equation.3" shapeId="4103" r:id="rId13">
          <objectPr defaultSize="0" autoPict="0" r:id="rId10">
            <anchor moveWithCells="1" sizeWithCells="1">
              <from>
                <xdr:col>5</xdr:col>
                <xdr:colOff>0</xdr:colOff>
                <xdr:row>0</xdr:row>
                <xdr:rowOff>0</xdr:rowOff>
              </from>
              <to>
                <xdr:col>5</xdr:col>
                <xdr:colOff>200025</xdr:colOff>
                <xdr:row>1</xdr:row>
                <xdr:rowOff>47625</xdr:rowOff>
              </to>
            </anchor>
          </objectPr>
        </oleObject>
      </mc:Choice>
      <mc:Fallback>
        <oleObject progId="Equation.3" shapeId="4103" r:id="rId1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Pr_1</vt:lpstr>
      <vt:lpstr>Pr_2</vt:lpstr>
      <vt:lpstr>Pr_3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cikt</dc:creator>
  <cp:lastModifiedBy>cikt</cp:lastModifiedBy>
  <dcterms:created xsi:type="dcterms:W3CDTF">2013-04-08T14:33:59Z</dcterms:created>
  <dcterms:modified xsi:type="dcterms:W3CDTF">2013-04-08T15:13:27Z</dcterms:modified>
</cp:coreProperties>
</file>