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195" windowHeight="6465" activeTab="3"/>
  </bookViews>
  <sheets>
    <sheet name="Pr1" sheetId="1" r:id="rId1"/>
    <sheet name="Pr2" sheetId="2" r:id="rId2"/>
    <sheet name="Pr3" sheetId="3" r:id="rId3"/>
    <sheet name="Pr4" sheetId="4" r:id="rId4"/>
  </sheets>
  <definedNames>
    <definedName name="OLE_LINK1" localSheetId="2">'Pr3'!$A$1</definedName>
  </definedNames>
  <calcPr calcId="114210"/>
</workbook>
</file>

<file path=xl/calcChain.xml><?xml version="1.0" encoding="utf-8"?>
<calcChain xmlns="http://schemas.openxmlformats.org/spreadsheetml/2006/main">
  <c r="D16" i="4"/>
  <c r="E16"/>
  <c r="F16"/>
  <c r="G16"/>
  <c r="D17"/>
  <c r="E17"/>
  <c r="F17"/>
  <c r="G17"/>
  <c r="D19"/>
  <c r="E19"/>
  <c r="F19"/>
  <c r="G19"/>
  <c r="D18"/>
  <c r="E18"/>
  <c r="F18"/>
  <c r="G18"/>
  <c r="C18"/>
  <c r="C19"/>
  <c r="C17"/>
  <c r="C16"/>
  <c r="D14"/>
  <c r="E14"/>
  <c r="F14"/>
  <c r="G14"/>
  <c r="D15"/>
  <c r="E15"/>
  <c r="F15"/>
  <c r="G15"/>
  <c r="C15"/>
  <c r="C14"/>
  <c r="D13"/>
  <c r="E13"/>
  <c r="F13"/>
  <c r="G13"/>
  <c r="C13"/>
  <c r="G12"/>
  <c r="G11"/>
  <c r="D11"/>
  <c r="E11"/>
  <c r="F11"/>
  <c r="C11"/>
  <c r="D12"/>
  <c r="E12"/>
  <c r="F12"/>
  <c r="C12"/>
  <c r="P46" i="3"/>
  <c r="S54"/>
  <c r="T43" a="1"/>
  <c r="T43"/>
  <c r="R47"/>
  <c r="R48"/>
  <c r="R49"/>
  <c r="R50"/>
  <c r="R51"/>
  <c r="R52"/>
  <c r="R46"/>
  <c r="O46" a="1"/>
  <c r="O46"/>
  <c r="M56"/>
  <c r="M46" a="1"/>
  <c r="M46"/>
  <c r="M47"/>
  <c r="M48"/>
  <c r="M49"/>
  <c r="M50"/>
  <c r="M51"/>
  <c r="M52"/>
  <c r="M53"/>
  <c r="M54"/>
  <c r="L47"/>
  <c r="L48"/>
  <c r="L49"/>
  <c r="L50"/>
  <c r="L51"/>
  <c r="L52"/>
  <c r="L53"/>
  <c r="L46"/>
  <c r="B46" a="1"/>
  <c r="B46"/>
  <c r="B42" a="1"/>
  <c r="B42"/>
  <c r="E42"/>
  <c r="J35"/>
  <c r="J36"/>
  <c r="J37"/>
  <c r="J38"/>
  <c r="J39"/>
  <c r="J40"/>
  <c r="J34"/>
  <c r="B41" a="1"/>
  <c r="B41"/>
  <c r="B35"/>
  <c r="C35"/>
  <c r="D35"/>
  <c r="E35"/>
  <c r="F35"/>
  <c r="G35"/>
  <c r="H35"/>
  <c r="B36"/>
  <c r="C36"/>
  <c r="D36"/>
  <c r="E36"/>
  <c r="F36"/>
  <c r="G36"/>
  <c r="H36"/>
  <c r="B37"/>
  <c r="C37"/>
  <c r="D37"/>
  <c r="E37"/>
  <c r="F37"/>
  <c r="G37"/>
  <c r="H37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C34"/>
  <c r="D34"/>
  <c r="E34"/>
  <c r="F34"/>
  <c r="G34"/>
  <c r="H34"/>
  <c r="B34"/>
  <c r="O21"/>
  <c r="R29"/>
  <c r="S22"/>
  <c r="T22"/>
  <c r="U22"/>
  <c r="V22"/>
  <c r="W22"/>
  <c r="X22"/>
  <c r="Y22"/>
  <c r="S23"/>
  <c r="T23"/>
  <c r="U23"/>
  <c r="V23"/>
  <c r="W23"/>
  <c r="X23"/>
  <c r="Y23"/>
  <c r="S24"/>
  <c r="T24"/>
  <c r="U24"/>
  <c r="V24"/>
  <c r="W24"/>
  <c r="X24"/>
  <c r="Y24"/>
  <c r="S25"/>
  <c r="T25"/>
  <c r="U25"/>
  <c r="V25"/>
  <c r="W25"/>
  <c r="X25"/>
  <c r="Y25"/>
  <c r="S26"/>
  <c r="T26"/>
  <c r="U26"/>
  <c r="V26"/>
  <c r="W26"/>
  <c r="X26"/>
  <c r="Y26"/>
  <c r="S27"/>
  <c r="T27"/>
  <c r="U27"/>
  <c r="V27"/>
  <c r="W27"/>
  <c r="X27"/>
  <c r="Y27"/>
  <c r="T21"/>
  <c r="U21"/>
  <c r="V21"/>
  <c r="W21"/>
  <c r="X21"/>
  <c r="Y21"/>
  <c r="S21"/>
  <c r="S18" a="1"/>
  <c r="S18"/>
  <c r="T18"/>
  <c r="V18"/>
  <c r="X18"/>
  <c r="Q27"/>
  <c r="Q22"/>
  <c r="Q23"/>
  <c r="Q24"/>
  <c r="Q25"/>
  <c r="Q26"/>
  <c r="Q21"/>
  <c r="N21" a="1"/>
  <c r="B18" a="1"/>
  <c r="B18"/>
  <c r="B17"/>
  <c r="C17"/>
  <c r="D17"/>
  <c r="E17"/>
  <c r="F17"/>
  <c r="G17"/>
  <c r="H17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C11"/>
  <c r="D11"/>
  <c r="E11"/>
  <c r="F11"/>
  <c r="G11"/>
  <c r="H11"/>
  <c r="B11"/>
  <c r="B21" a="1"/>
  <c r="B21"/>
  <c r="L33" i="2"/>
  <c r="K33" a="1"/>
  <c r="I33" a="1"/>
  <c r="I34"/>
  <c r="B33" a="1"/>
  <c r="C33"/>
  <c r="B30" a="1"/>
  <c r="B30"/>
  <c r="F27"/>
  <c r="F28"/>
  <c r="F26"/>
  <c r="D28"/>
  <c r="J18" a="1"/>
  <c r="I2" a="1"/>
  <c r="I3"/>
  <c r="D8"/>
  <c r="D13"/>
  <c r="D7"/>
  <c r="D12"/>
  <c r="C7"/>
  <c r="B8"/>
  <c r="B13"/>
  <c r="C8"/>
  <c r="C27"/>
  <c r="D9"/>
  <c r="D14"/>
  <c r="B7"/>
  <c r="B26"/>
  <c r="M3" i="1"/>
  <c r="M4"/>
  <c r="L3"/>
  <c r="L4"/>
  <c r="K4"/>
  <c r="J4"/>
  <c r="K3"/>
  <c r="J3"/>
  <c r="C61"/>
  <c r="C65"/>
  <c r="B61"/>
  <c r="B65"/>
  <c r="C60"/>
  <c r="C64"/>
  <c r="B60"/>
  <c r="B64"/>
  <c r="B69" a="1"/>
  <c r="C38"/>
  <c r="C42"/>
  <c r="C37"/>
  <c r="C41"/>
  <c r="B37"/>
  <c r="B41"/>
  <c r="H23" a="1"/>
  <c r="C15"/>
  <c r="C19"/>
  <c r="C14"/>
  <c r="B15"/>
  <c r="B19"/>
  <c r="B14"/>
  <c r="B18"/>
  <c r="T48" i="3"/>
  <c r="T50"/>
  <c r="T52"/>
  <c r="T47"/>
  <c r="T49"/>
  <c r="T51"/>
  <c r="T46"/>
  <c r="Y43"/>
  <c r="W43"/>
  <c r="U43"/>
  <c r="Z43"/>
  <c r="X43"/>
  <c r="V43"/>
  <c r="I54"/>
  <c r="G54"/>
  <c r="E54"/>
  <c r="C54"/>
  <c r="J53"/>
  <c r="H53"/>
  <c r="F53"/>
  <c r="D53"/>
  <c r="B53"/>
  <c r="I52"/>
  <c r="G52"/>
  <c r="E52"/>
  <c r="C52"/>
  <c r="J51"/>
  <c r="H51"/>
  <c r="F51"/>
  <c r="D51"/>
  <c r="B51"/>
  <c r="I50"/>
  <c r="G50"/>
  <c r="E50"/>
  <c r="C50"/>
  <c r="J49"/>
  <c r="H49"/>
  <c r="F49"/>
  <c r="D49"/>
  <c r="B49"/>
  <c r="I48"/>
  <c r="G48"/>
  <c r="E48"/>
  <c r="C48"/>
  <c r="J47"/>
  <c r="H47"/>
  <c r="F47"/>
  <c r="D47"/>
  <c r="B47"/>
  <c r="I46"/>
  <c r="G46"/>
  <c r="E46"/>
  <c r="C46"/>
  <c r="J54"/>
  <c r="H54"/>
  <c r="F54"/>
  <c r="D54"/>
  <c r="B54"/>
  <c r="I53"/>
  <c r="G53"/>
  <c r="E53"/>
  <c r="C53"/>
  <c r="J52"/>
  <c r="H52"/>
  <c r="F52"/>
  <c r="D52"/>
  <c r="B52"/>
  <c r="I51"/>
  <c r="G51"/>
  <c r="E51"/>
  <c r="C51"/>
  <c r="J50"/>
  <c r="H50"/>
  <c r="F50"/>
  <c r="D50"/>
  <c r="B50"/>
  <c r="I49"/>
  <c r="G49"/>
  <c r="E49"/>
  <c r="C49"/>
  <c r="J48"/>
  <c r="H48"/>
  <c r="F48"/>
  <c r="D48"/>
  <c r="B48"/>
  <c r="I47"/>
  <c r="G47"/>
  <c r="E47"/>
  <c r="C47"/>
  <c r="J46"/>
  <c r="H46"/>
  <c r="F46"/>
  <c r="D46"/>
  <c r="G42"/>
  <c r="C42"/>
  <c r="E41"/>
  <c r="G41"/>
  <c r="C41"/>
  <c r="H42"/>
  <c r="F42"/>
  <c r="D42"/>
  <c r="H41"/>
  <c r="F41"/>
  <c r="D41"/>
  <c r="Y18"/>
  <c r="W18"/>
  <c r="U18"/>
  <c r="I28"/>
  <c r="G28"/>
  <c r="E28"/>
  <c r="C28"/>
  <c r="I27"/>
  <c r="G27"/>
  <c r="E27"/>
  <c r="C27"/>
  <c r="I26"/>
  <c r="G26"/>
  <c r="E26"/>
  <c r="C26"/>
  <c r="I25"/>
  <c r="G25"/>
  <c r="E25"/>
  <c r="C25"/>
  <c r="I24"/>
  <c r="G24"/>
  <c r="E24"/>
  <c r="C24"/>
  <c r="I23"/>
  <c r="G23"/>
  <c r="E23"/>
  <c r="C23"/>
  <c r="I22"/>
  <c r="G22"/>
  <c r="E22"/>
  <c r="C22"/>
  <c r="I21"/>
  <c r="G21"/>
  <c r="E21"/>
  <c r="C21"/>
  <c r="L21" a="1"/>
  <c r="H28"/>
  <c r="F28"/>
  <c r="D28"/>
  <c r="B28"/>
  <c r="H27"/>
  <c r="F27"/>
  <c r="D27"/>
  <c r="B27"/>
  <c r="H26"/>
  <c r="F26"/>
  <c r="D26"/>
  <c r="B26"/>
  <c r="H25"/>
  <c r="F25"/>
  <c r="D25"/>
  <c r="B25"/>
  <c r="H24"/>
  <c r="F24"/>
  <c r="D24"/>
  <c r="B24"/>
  <c r="H23"/>
  <c r="F23"/>
  <c r="D23"/>
  <c r="B23"/>
  <c r="H22"/>
  <c r="F22"/>
  <c r="D22"/>
  <c r="B22"/>
  <c r="H21"/>
  <c r="F21"/>
  <c r="D21"/>
  <c r="E18"/>
  <c r="G18"/>
  <c r="C18"/>
  <c r="H18"/>
  <c r="F18"/>
  <c r="D18"/>
  <c r="I37" i="2"/>
  <c r="I35"/>
  <c r="I33"/>
  <c r="I36"/>
  <c r="F37"/>
  <c r="D37"/>
  <c r="B37"/>
  <c r="E36"/>
  <c r="C36"/>
  <c r="F35"/>
  <c r="D35"/>
  <c r="B35"/>
  <c r="E34"/>
  <c r="C34"/>
  <c r="F33"/>
  <c r="D33"/>
  <c r="B33"/>
  <c r="E37"/>
  <c r="C37"/>
  <c r="F36"/>
  <c r="D36"/>
  <c r="B36"/>
  <c r="E35"/>
  <c r="C35"/>
  <c r="F34"/>
  <c r="D34"/>
  <c r="B34"/>
  <c r="E33"/>
  <c r="C30"/>
  <c r="D30"/>
  <c r="B9"/>
  <c r="C13"/>
  <c r="D26"/>
  <c r="B12"/>
  <c r="C26"/>
  <c r="D27"/>
  <c r="B27"/>
  <c r="B23" i="1" a="1"/>
  <c r="B23"/>
  <c r="C18"/>
  <c r="C12" i="2"/>
  <c r="C9"/>
  <c r="I4"/>
  <c r="I2"/>
  <c r="B38" i="1"/>
  <c r="B42"/>
  <c r="B46" a="1"/>
  <c r="D71"/>
  <c r="B71"/>
  <c r="C70"/>
  <c r="D69"/>
  <c r="B69"/>
  <c r="C71"/>
  <c r="D70"/>
  <c r="B70"/>
  <c r="C69"/>
  <c r="C25"/>
  <c r="B24"/>
  <c r="D25"/>
  <c r="C24"/>
  <c r="V48" i="3"/>
  <c r="V50"/>
  <c r="V52"/>
  <c r="V46"/>
  <c r="V47"/>
  <c r="V49"/>
  <c r="V51"/>
  <c r="Z48"/>
  <c r="Z50"/>
  <c r="Z52"/>
  <c r="Z46"/>
  <c r="Z47"/>
  <c r="Z49"/>
  <c r="Z51"/>
  <c r="W47"/>
  <c r="W49"/>
  <c r="W51"/>
  <c r="W48"/>
  <c r="W50"/>
  <c r="W52"/>
  <c r="W46"/>
  <c r="X48"/>
  <c r="X50"/>
  <c r="X52"/>
  <c r="X46"/>
  <c r="X47"/>
  <c r="X49"/>
  <c r="X51"/>
  <c r="U47"/>
  <c r="U49"/>
  <c r="U51"/>
  <c r="U48"/>
  <c r="U50"/>
  <c r="U52"/>
  <c r="U46"/>
  <c r="Y47"/>
  <c r="Y49"/>
  <c r="Y51"/>
  <c r="Y48"/>
  <c r="Y50"/>
  <c r="Y52"/>
  <c r="Y46"/>
  <c r="L21"/>
  <c r="L23"/>
  <c r="L25"/>
  <c r="L27"/>
  <c r="L22"/>
  <c r="L24"/>
  <c r="L26"/>
  <c r="L28"/>
  <c r="K33" i="2"/>
  <c r="I40"/>
  <c r="C14"/>
  <c r="C28"/>
  <c r="B14"/>
  <c r="B28"/>
  <c r="D23" i="1"/>
  <c r="B25"/>
  <c r="C23"/>
  <c r="F23" a="1"/>
  <c r="D24"/>
  <c r="B48"/>
  <c r="D46"/>
  <c r="C48"/>
  <c r="B47"/>
  <c r="D48"/>
  <c r="C47"/>
  <c r="B46"/>
  <c r="D47"/>
  <c r="C46"/>
  <c r="B74" a="1"/>
  <c r="F69" a="1"/>
  <c r="B51" a="1"/>
  <c r="L30" i="3"/>
  <c r="N21"/>
  <c r="B18" i="2" a="1"/>
  <c r="F23" i="1"/>
  <c r="F25"/>
  <c r="F24"/>
  <c r="F27"/>
  <c r="B28" a="1"/>
  <c r="F46" a="1"/>
  <c r="F46"/>
  <c r="F71"/>
  <c r="F69"/>
  <c r="F70"/>
  <c r="D76"/>
  <c r="B76"/>
  <c r="C75"/>
  <c r="D74"/>
  <c r="B74"/>
  <c r="C76"/>
  <c r="D75"/>
  <c r="B75"/>
  <c r="C74"/>
  <c r="D53"/>
  <c r="B53"/>
  <c r="C52"/>
  <c r="D51"/>
  <c r="B51"/>
  <c r="C53"/>
  <c r="D52"/>
  <c r="B52"/>
  <c r="C51"/>
  <c r="F48"/>
  <c r="F47"/>
  <c r="B21" i="2"/>
  <c r="B19"/>
  <c r="C21"/>
  <c r="C19"/>
  <c r="D20"/>
  <c r="D18"/>
  <c r="E20"/>
  <c r="E18"/>
  <c r="C18"/>
  <c r="B20"/>
  <c r="B18"/>
  <c r="C20"/>
  <c r="D21"/>
  <c r="D19"/>
  <c r="E21"/>
  <c r="E19"/>
  <c r="I23" i="1"/>
  <c r="K2"/>
  <c r="M2"/>
  <c r="H23"/>
  <c r="J2"/>
  <c r="C28"/>
  <c r="B29"/>
  <c r="D29"/>
  <c r="C30"/>
  <c r="D28"/>
  <c r="C29"/>
  <c r="B30"/>
  <c r="D30"/>
  <c r="B28"/>
  <c r="F73"/>
  <c r="I69"/>
  <c r="H69" a="1"/>
  <c r="H69"/>
  <c r="F50"/>
  <c r="I46"/>
  <c r="H46" a="1"/>
  <c r="H46"/>
  <c r="H18" i="2" a="1"/>
  <c r="L2" i="1"/>
  <c r="H18" i="2"/>
  <c r="H20"/>
  <c r="H21"/>
  <c r="H19"/>
  <c r="J18"/>
  <c r="H23"/>
  <c r="K18"/>
</calcChain>
</file>

<file path=xl/sharedStrings.xml><?xml version="1.0" encoding="utf-8"?>
<sst xmlns="http://schemas.openxmlformats.org/spreadsheetml/2006/main" count="171" uniqueCount="66">
  <si>
    <t>Trh</t>
  </si>
  <si>
    <t>CP</t>
  </si>
  <si>
    <r>
      <t>r</t>
    </r>
    <r>
      <rPr>
        <b/>
        <vertAlign val="subscript"/>
        <sz val="12"/>
        <color indexed="8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</si>
  <si>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</si>
  <si>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indexed="8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</si>
  <si>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</si>
  <si>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</si>
  <si>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</si>
  <si>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</si>
  <si>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</si>
  <si>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CM</t>
  </si>
  <si>
    <t>Matice soustavy</t>
  </si>
  <si>
    <t>VPS</t>
  </si>
  <si>
    <t>Inverzní Matice</t>
  </si>
  <si>
    <t>ZK</t>
  </si>
  <si>
    <t>wi</t>
  </si>
  <si>
    <t>w1</t>
  </si>
  <si>
    <t>w2</t>
  </si>
  <si>
    <t>lambda1</t>
  </si>
  <si>
    <t>zk</t>
  </si>
  <si>
    <t>rp</t>
  </si>
  <si>
    <t>sigma_p</t>
  </si>
  <si>
    <t>SR-rp/sigma_p</t>
  </si>
  <si>
    <t>SR-sigma_p/rp</t>
  </si>
  <si>
    <t>nejlepší varianta!</t>
  </si>
  <si>
    <t>w^2*sigma^2+w^2*sigma^2+2*w*w*sigma12)^0,5</t>
  </si>
  <si>
    <t>Firma 1</t>
  </si>
  <si>
    <t>Firma 2</t>
  </si>
  <si>
    <t>Firma 3</t>
  </si>
  <si>
    <t>Kovariance</t>
  </si>
  <si>
    <t>m</t>
  </si>
  <si>
    <r>
      <t>s</t>
    </r>
    <r>
      <rPr>
        <b/>
        <vertAlign val="subscript"/>
        <sz val="10"/>
        <color indexed="8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</si>
  <si>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</si>
  <si>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indexed="8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</si>
  <si>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indexed="8"/>
        <rFont val="Symbol"/>
        <family val="1"/>
        <charset val="2"/>
      </rPr>
      <t>2,3</t>
    </r>
  </si>
  <si>
    <t>Inverzni M</t>
  </si>
  <si>
    <t>w3</t>
  </si>
  <si>
    <t>vynos_i</t>
  </si>
  <si>
    <t>Matice soustavy (rp=15%)</t>
  </si>
  <si>
    <t>lambda2</t>
  </si>
  <si>
    <t>(jen zk)</t>
  </si>
  <si>
    <t>Emise</t>
  </si>
  <si>
    <r>
      <t>CP</t>
    </r>
    <r>
      <rPr>
        <vertAlign val="subscript"/>
        <sz val="10"/>
        <color indexed="8"/>
        <rFont val="Arial"/>
        <family val="2"/>
        <charset val="238"/>
      </rPr>
      <t>1</t>
    </r>
  </si>
  <si>
    <r>
      <t>CP</t>
    </r>
    <r>
      <rPr>
        <vertAlign val="subscript"/>
        <sz val="10"/>
        <color indexed="8"/>
        <rFont val="Arial"/>
        <family val="2"/>
        <charset val="238"/>
      </rPr>
      <t>2</t>
    </r>
  </si>
  <si>
    <r>
      <t>CP</t>
    </r>
    <r>
      <rPr>
        <vertAlign val="subscript"/>
        <sz val="10"/>
        <color indexed="8"/>
        <rFont val="Arial"/>
        <family val="2"/>
        <charset val="238"/>
      </rPr>
      <t>3</t>
    </r>
  </si>
  <si>
    <r>
      <t>CP</t>
    </r>
    <r>
      <rPr>
        <vertAlign val="subscript"/>
        <sz val="10"/>
        <color indexed="8"/>
        <rFont val="Arial"/>
        <family val="2"/>
        <charset val="238"/>
      </rPr>
      <t>4</t>
    </r>
  </si>
  <si>
    <r>
      <t>CP</t>
    </r>
    <r>
      <rPr>
        <vertAlign val="subscript"/>
        <sz val="10"/>
        <color indexed="8"/>
        <rFont val="Arial"/>
        <family val="2"/>
        <charset val="238"/>
      </rPr>
      <t>5</t>
    </r>
  </si>
  <si>
    <r>
      <t>CP</t>
    </r>
    <r>
      <rPr>
        <vertAlign val="subscript"/>
        <sz val="10"/>
        <color indexed="8"/>
        <rFont val="Arial"/>
        <family val="2"/>
        <charset val="238"/>
      </rPr>
      <t>6</t>
    </r>
  </si>
  <si>
    <r>
      <t>CP</t>
    </r>
    <r>
      <rPr>
        <vertAlign val="subscript"/>
        <sz val="10"/>
        <color indexed="8"/>
        <rFont val="Arial"/>
        <family val="2"/>
        <charset val="238"/>
      </rPr>
      <t>7</t>
    </r>
  </si>
  <si>
    <r>
      <t>r</t>
    </r>
    <r>
      <rPr>
        <vertAlign val="subscript"/>
        <sz val="10"/>
        <color indexed="8"/>
        <rFont val="Arial"/>
        <family val="2"/>
        <charset val="238"/>
      </rPr>
      <t>i</t>
    </r>
    <r>
      <rPr>
        <sz val="10"/>
        <color indexed="8"/>
        <rFont val="Arial"/>
        <family val="2"/>
        <charset val="238"/>
      </rPr>
      <t xml:space="preserve"> (v %)</t>
    </r>
  </si>
  <si>
    <t>w4</t>
  </si>
  <si>
    <t>w5</t>
  </si>
  <si>
    <t>w6</t>
  </si>
  <si>
    <t>w7</t>
  </si>
  <si>
    <t>sigma_p^2</t>
  </si>
  <si>
    <t>Matice soustavy (rp=5%)</t>
  </si>
  <si>
    <t>Riziková portfolia</t>
  </si>
  <si>
    <t>C</t>
  </si>
  <si>
    <t>D</t>
  </si>
  <si>
    <t>1.</t>
  </si>
  <si>
    <t>2.</t>
  </si>
  <si>
    <t>3.</t>
  </si>
  <si>
    <t>4.</t>
  </si>
  <si>
    <t>5.</t>
  </si>
  <si>
    <t>Portfolio</t>
  </si>
  <si>
    <t>rf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</si>
</sst>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bscript"/>
      <sz val="12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Symbol"/>
      <family val="1"/>
      <charset val="2"/>
    </font>
    <font>
      <b/>
      <vertAlign val="subscript"/>
      <sz val="10"/>
      <color indexed="8"/>
      <name val="Symbol"/>
      <family val="1"/>
      <charset val="2"/>
    </font>
    <font>
      <vertAlign val="subscript"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8" borderId="5" xfId="0" applyFill="1" applyBorder="1"/>
    <xf numFmtId="1" fontId="0" fillId="0" borderId="5" xfId="0" applyNumberFormat="1" applyBorder="1"/>
    <xf numFmtId="2" fontId="0" fillId="0" borderId="5" xfId="0" applyNumberFormat="1" applyBorder="1"/>
    <xf numFmtId="0" fontId="0" fillId="9" borderId="5" xfId="0" applyFill="1" applyBorder="1"/>
    <xf numFmtId="0" fontId="6" fillId="0" borderId="2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opLeftCell="A10" workbookViewId="0">
      <selection activeCell="B14" sqref="B14"/>
    </sheetView>
  </sheetViews>
  <sheetFormatPr defaultRowHeight="15"/>
  <cols>
    <col min="1" max="1" width="9.140625" style="11"/>
    <col min="2" max="3" width="9.28515625" style="11" bestFit="1" customWidth="1"/>
    <col min="4" max="4" width="12.7109375" style="11" bestFit="1" customWidth="1"/>
    <col min="5" max="5" width="12" style="11" bestFit="1" customWidth="1"/>
    <col min="6" max="8" width="9.140625" style="11"/>
    <col min="9" max="10" width="9.28515625" style="11" bestFit="1" customWidth="1"/>
    <col min="11" max="11" width="12.7109375" style="11" bestFit="1" customWidth="1"/>
    <col min="12" max="12" width="14" style="11" bestFit="1" customWidth="1"/>
    <col min="13" max="16384" width="9.140625" style="11"/>
  </cols>
  <sheetData>
    <row r="1" spans="1:14" ht="18" thickBo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I1" s="11" t="s">
        <v>0</v>
      </c>
      <c r="J1" s="11" t="s">
        <v>20</v>
      </c>
      <c r="K1" s="11" t="s">
        <v>21</v>
      </c>
      <c r="L1" s="11" t="s">
        <v>22</v>
      </c>
      <c r="M1" s="11" t="s">
        <v>23</v>
      </c>
    </row>
    <row r="2" spans="1:14" ht="16.5" thickBot="1">
      <c r="A2" s="1" t="s">
        <v>5</v>
      </c>
      <c r="B2" s="2" t="s">
        <v>6</v>
      </c>
      <c r="C2" s="1">
        <v>0.22</v>
      </c>
      <c r="D2" s="2">
        <v>0.3</v>
      </c>
      <c r="E2" s="1">
        <v>0.15</v>
      </c>
      <c r="I2" s="11" t="s">
        <v>5</v>
      </c>
      <c r="J2" s="15">
        <f>H23</f>
        <v>0.26158924205378975</v>
      </c>
      <c r="K2" s="16">
        <f>I23</f>
        <v>0.2346594056815465</v>
      </c>
      <c r="L2" s="11">
        <f>J2/K2</f>
        <v>1.1147613763617445</v>
      </c>
      <c r="M2" s="11">
        <f>K2/J2</f>
        <v>0.89705296685440239</v>
      </c>
    </row>
    <row r="3" spans="1:14" ht="16.5" thickBot="1">
      <c r="A3" s="1"/>
      <c r="B3" s="2" t="s">
        <v>7</v>
      </c>
      <c r="C3" s="1">
        <v>0.31</v>
      </c>
      <c r="D3" s="2">
        <v>0.32</v>
      </c>
      <c r="E3" s="1"/>
      <c r="I3" s="11" t="s">
        <v>8</v>
      </c>
      <c r="J3" s="15">
        <f>H46</f>
        <v>0.29514876469552631</v>
      </c>
      <c r="K3" s="16">
        <f>I46</f>
        <v>0.2112511740270491</v>
      </c>
      <c r="L3" s="20">
        <f>J3/K3</f>
        <v>1.3971461510445133</v>
      </c>
      <c r="M3" s="20">
        <f>K3/J3</f>
        <v>0.71574473382930992</v>
      </c>
      <c r="N3" s="11" t="s">
        <v>24</v>
      </c>
    </row>
    <row r="4" spans="1:14" ht="16.5" thickBot="1">
      <c r="A4" s="1" t="s">
        <v>8</v>
      </c>
      <c r="B4" s="2" t="s">
        <v>6</v>
      </c>
      <c r="C4" s="1">
        <v>0.26</v>
      </c>
      <c r="D4" s="2">
        <v>0.28999999999999998</v>
      </c>
      <c r="E4" s="1">
        <v>-0.06</v>
      </c>
      <c r="I4" s="11" t="s">
        <v>9</v>
      </c>
      <c r="J4" s="15">
        <f>H69</f>
        <v>0.22467432052483599</v>
      </c>
      <c r="K4" s="16">
        <f>I69</f>
        <v>0.18319150743791543</v>
      </c>
      <c r="L4" s="11">
        <f>J4/K4</f>
        <v>1.2264450665158662</v>
      </c>
      <c r="M4" s="11">
        <f>K4/J4</f>
        <v>0.81536468880814994</v>
      </c>
    </row>
    <row r="5" spans="1:14" ht="16.5" thickBot="1">
      <c r="A5" s="1"/>
      <c r="B5" s="2" t="s">
        <v>7</v>
      </c>
      <c r="C5" s="1">
        <v>0.34</v>
      </c>
      <c r="D5" s="2">
        <v>0.33</v>
      </c>
      <c r="E5" s="1"/>
      <c r="I5" s="21"/>
      <c r="J5" s="21"/>
      <c r="K5" s="21"/>
    </row>
    <row r="6" spans="1:14" ht="16.5" thickBot="1">
      <c r="A6" s="1" t="s">
        <v>9</v>
      </c>
      <c r="B6" s="2" t="s">
        <v>6</v>
      </c>
      <c r="C6" s="1">
        <v>0.18</v>
      </c>
      <c r="D6" s="2">
        <v>0.2</v>
      </c>
      <c r="E6" s="1">
        <v>0.09</v>
      </c>
      <c r="I6" s="21"/>
      <c r="J6" s="21"/>
      <c r="K6" s="21"/>
    </row>
    <row r="7" spans="1:14" ht="16.5" thickBot="1">
      <c r="A7" s="1"/>
      <c r="B7" s="2" t="s">
        <v>7</v>
      </c>
      <c r="C7" s="1">
        <v>0.41</v>
      </c>
      <c r="D7" s="2">
        <v>0.38</v>
      </c>
      <c r="E7" s="1"/>
      <c r="I7" s="21"/>
      <c r="J7" s="21"/>
      <c r="K7" s="21"/>
    </row>
    <row r="10" spans="1:14" ht="15.75">
      <c r="A10" s="39" t="s">
        <v>5</v>
      </c>
      <c r="B10" s="18" t="s">
        <v>6</v>
      </c>
      <c r="C10" s="19">
        <v>0.22</v>
      </c>
      <c r="D10" s="19">
        <v>0.3</v>
      </c>
      <c r="E10" s="37">
        <v>0.15</v>
      </c>
    </row>
    <row r="11" spans="1:14" ht="15.75">
      <c r="A11" s="40"/>
      <c r="B11" s="18" t="s">
        <v>7</v>
      </c>
      <c r="C11" s="19">
        <v>0.31</v>
      </c>
      <c r="D11" s="19">
        <v>0.32</v>
      </c>
      <c r="E11" s="38"/>
    </row>
    <row r="13" spans="1:14">
      <c r="B13" s="11" t="s">
        <v>10</v>
      </c>
    </row>
    <row r="14" spans="1:14">
      <c r="B14" s="12">
        <f>D10^2</f>
        <v>0.09</v>
      </c>
      <c r="C14" s="12">
        <f>D10*D11*E10</f>
        <v>1.44E-2</v>
      </c>
    </row>
    <row r="15" spans="1:14">
      <c r="B15" s="12">
        <f>C14</f>
        <v>1.44E-2</v>
      </c>
      <c r="C15" s="12">
        <f>D11^2</f>
        <v>0.1024</v>
      </c>
    </row>
    <row r="17" spans="2:9">
      <c r="B17" s="11" t="s">
        <v>11</v>
      </c>
      <c r="F17" s="11" t="s">
        <v>12</v>
      </c>
    </row>
    <row r="18" spans="2:9">
      <c r="B18" s="13">
        <f>2*B14</f>
        <v>0.18</v>
      </c>
      <c r="C18" s="13">
        <f>2*C14</f>
        <v>2.8799999999999999E-2</v>
      </c>
      <c r="D18" s="13">
        <v>1</v>
      </c>
      <c r="F18" s="12">
        <v>0</v>
      </c>
      <c r="I18" s="11" t="s">
        <v>25</v>
      </c>
    </row>
    <row r="19" spans="2:9">
      <c r="B19" s="13">
        <f>2*B15</f>
        <v>2.8799999999999999E-2</v>
      </c>
      <c r="C19" s="13">
        <f>2*C15</f>
        <v>0.20480000000000001</v>
      </c>
      <c r="D19" s="13">
        <v>1</v>
      </c>
      <c r="F19" s="12">
        <v>0</v>
      </c>
    </row>
    <row r="20" spans="2:9">
      <c r="B20" s="13">
        <v>1</v>
      </c>
      <c r="C20" s="13">
        <v>1</v>
      </c>
      <c r="D20" s="13">
        <v>0</v>
      </c>
      <c r="F20" s="12">
        <v>1</v>
      </c>
    </row>
    <row r="22" spans="2:9">
      <c r="B22" s="11" t="s">
        <v>13</v>
      </c>
      <c r="F22" s="14" t="s">
        <v>15</v>
      </c>
      <c r="H22" s="15" t="s">
        <v>20</v>
      </c>
      <c r="I22" s="16" t="s">
        <v>21</v>
      </c>
    </row>
    <row r="23" spans="2:9">
      <c r="B23" s="17">
        <f t="array" ref="B23:D25">MINVERSE(B18:D20)</f>
        <v>3.0562347188264058</v>
      </c>
      <c r="C23" s="17">
        <v>-3.0562347188264058</v>
      </c>
      <c r="D23" s="17">
        <v>0.53789731051344747</v>
      </c>
      <c r="E23" s="11" t="s">
        <v>16</v>
      </c>
      <c r="F23" s="14">
        <f t="array" ref="F23:F25">MMULT(B23:D25,F18:F20)</f>
        <v>0.53789731051344747</v>
      </c>
      <c r="H23" s="15">
        <f t="array" ref="H23">SUMPRODUCT(F23:F24,C10:C11)</f>
        <v>0.26158924205378975</v>
      </c>
      <c r="I23" s="16">
        <f>(F23^2*B14+F24^2*C15+2*F23*F24*C14)^0.5</f>
        <v>0.2346594056815465</v>
      </c>
    </row>
    <row r="24" spans="2:9">
      <c r="B24" s="17">
        <v>-3.0562347188264058</v>
      </c>
      <c r="C24" s="17">
        <v>3.0562347188264058</v>
      </c>
      <c r="D24" s="17">
        <v>0.46210268948655248</v>
      </c>
      <c r="E24" s="11" t="s">
        <v>17</v>
      </c>
      <c r="F24" s="14">
        <v>0.46210268948655248</v>
      </c>
    </row>
    <row r="25" spans="2:9">
      <c r="B25" s="17">
        <v>0.53789731051344747</v>
      </c>
      <c r="C25" s="17">
        <v>0.46210268948655259</v>
      </c>
      <c r="D25" s="17">
        <v>-0.11013007334963325</v>
      </c>
      <c r="E25" s="11" t="s">
        <v>18</v>
      </c>
      <c r="F25" s="11">
        <v>-0.11013007334963325</v>
      </c>
    </row>
    <row r="27" spans="2:9">
      <c r="B27" s="11" t="s">
        <v>14</v>
      </c>
      <c r="E27" s="11" t="s">
        <v>19</v>
      </c>
      <c r="F27" s="11">
        <f>SUM(F23:F24)</f>
        <v>1</v>
      </c>
    </row>
    <row r="28" spans="2:9">
      <c r="B28" s="22">
        <f t="array" ref="B28:D30">MMULT(B18:D20,B23:D25)</f>
        <v>1</v>
      </c>
      <c r="C28" s="22">
        <v>1.1102230246251565E-16</v>
      </c>
      <c r="D28" s="22">
        <v>0</v>
      </c>
    </row>
    <row r="29" spans="2:9">
      <c r="B29" s="22">
        <v>0</v>
      </c>
      <c r="C29" s="22">
        <v>1</v>
      </c>
      <c r="D29" s="22">
        <v>-1.3877787807814457E-17</v>
      </c>
    </row>
    <row r="30" spans="2:9">
      <c r="B30" s="22">
        <v>0</v>
      </c>
      <c r="C30" s="22">
        <v>0</v>
      </c>
      <c r="D30" s="22">
        <v>1</v>
      </c>
    </row>
    <row r="33" spans="1:9" ht="15.75">
      <c r="A33" s="35" t="s">
        <v>8</v>
      </c>
      <c r="B33" s="18" t="s">
        <v>6</v>
      </c>
      <c r="C33" s="19">
        <v>0.26</v>
      </c>
      <c r="D33" s="19">
        <v>0.28999999999999998</v>
      </c>
      <c r="E33" s="36">
        <v>-0.06</v>
      </c>
    </row>
    <row r="34" spans="1:9" ht="15.75">
      <c r="A34" s="35"/>
      <c r="B34" s="18" t="s">
        <v>7</v>
      </c>
      <c r="C34" s="19">
        <v>0.34</v>
      </c>
      <c r="D34" s="19">
        <v>0.33</v>
      </c>
      <c r="E34" s="36"/>
    </row>
    <row r="36" spans="1:9">
      <c r="B36" s="11" t="s">
        <v>10</v>
      </c>
    </row>
    <row r="37" spans="1:9">
      <c r="B37" s="12">
        <f>D33^2</f>
        <v>8.4099999999999994E-2</v>
      </c>
      <c r="C37" s="12">
        <f>D33*D34*E33</f>
        <v>-5.7419999999999997E-3</v>
      </c>
    </row>
    <row r="38" spans="1:9">
      <c r="B38" s="12">
        <f>C37</f>
        <v>-5.7419999999999997E-3</v>
      </c>
      <c r="C38" s="12">
        <f>D34^2</f>
        <v>0.10890000000000001</v>
      </c>
    </row>
    <row r="40" spans="1:9">
      <c r="B40" s="11" t="s">
        <v>11</v>
      </c>
      <c r="F40" s="11" t="s">
        <v>12</v>
      </c>
    </row>
    <row r="41" spans="1:9">
      <c r="B41" s="13">
        <f>2*B37</f>
        <v>0.16819999999999999</v>
      </c>
      <c r="C41" s="13">
        <f>2*C37</f>
        <v>-1.1483999999999999E-2</v>
      </c>
      <c r="D41" s="13">
        <v>1</v>
      </c>
      <c r="F41" s="12">
        <v>0</v>
      </c>
    </row>
    <row r="42" spans="1:9">
      <c r="B42" s="13">
        <f>2*B38</f>
        <v>-1.1483999999999999E-2</v>
      </c>
      <c r="C42" s="13">
        <f>2*C38</f>
        <v>0.21780000000000002</v>
      </c>
      <c r="D42" s="13">
        <v>1</v>
      </c>
      <c r="F42" s="12">
        <v>0</v>
      </c>
    </row>
    <row r="43" spans="1:9">
      <c r="B43" s="13">
        <v>1</v>
      </c>
      <c r="C43" s="13">
        <v>1</v>
      </c>
      <c r="D43" s="13">
        <v>0</v>
      </c>
      <c r="F43" s="12">
        <v>1</v>
      </c>
    </row>
    <row r="45" spans="1:9">
      <c r="B45" s="11" t="s">
        <v>13</v>
      </c>
      <c r="F45" s="14" t="s">
        <v>15</v>
      </c>
      <c r="H45" s="15" t="s">
        <v>20</v>
      </c>
      <c r="I45" s="16" t="s">
        <v>21</v>
      </c>
    </row>
    <row r="46" spans="1:9">
      <c r="B46" s="17">
        <f t="array" ref="B46:D48">MINVERSE(B41:D43)</f>
        <v>2.4451790849161794</v>
      </c>
      <c r="C46" s="17">
        <v>-2.4451790849161794</v>
      </c>
      <c r="D46" s="17">
        <v>0.56064044130592128</v>
      </c>
      <c r="E46" s="11" t="s">
        <v>16</v>
      </c>
      <c r="F46" s="14">
        <f t="array" ref="F46:F48">MMULT(B46:D48,F41:F43)</f>
        <v>0.56064044130592128</v>
      </c>
      <c r="H46" s="15">
        <f t="array" ref="H46">SUMPRODUCT(F46:F47,C33:C34)</f>
        <v>0.29514876469552631</v>
      </c>
      <c r="I46" s="16">
        <f>(F46^2*B37+F47^2*C38+2*F46*F47*C37)^0.5</f>
        <v>0.2112511740270491</v>
      </c>
    </row>
    <row r="47" spans="1:9">
      <c r="B47" s="17">
        <v>-2.4451790849161794</v>
      </c>
      <c r="C47" s="17">
        <v>2.4451790849161794</v>
      </c>
      <c r="D47" s="17">
        <v>0.43935955869407872</v>
      </c>
      <c r="E47" s="11" t="s">
        <v>17</v>
      </c>
      <c r="F47" s="14">
        <v>0.43935955869407872</v>
      </c>
    </row>
    <row r="48" spans="1:9">
      <c r="B48" s="17">
        <v>0.56064044130592128</v>
      </c>
      <c r="C48" s="17">
        <v>0.43935955869407872</v>
      </c>
      <c r="D48" s="17">
        <v>-8.9254117055613161E-2</v>
      </c>
      <c r="E48" s="11" t="s">
        <v>18</v>
      </c>
      <c r="F48" s="11">
        <v>-8.9254117055613161E-2</v>
      </c>
    </row>
    <row r="50" spans="1:6">
      <c r="B50" s="11" t="s">
        <v>14</v>
      </c>
      <c r="E50" s="11" t="s">
        <v>19</v>
      </c>
      <c r="F50" s="11">
        <f>SUM(F46:F47)</f>
        <v>1</v>
      </c>
    </row>
    <row r="51" spans="1:6">
      <c r="B51" s="22">
        <f t="array" ref="B51:D53">MMULT(B41:D43,B46:D48)</f>
        <v>1</v>
      </c>
      <c r="C51" s="22">
        <v>-5.5511151231257827E-17</v>
      </c>
      <c r="D51" s="22">
        <v>-1.3877787807814457E-17</v>
      </c>
    </row>
    <row r="52" spans="1:6">
      <c r="B52" s="22">
        <v>-1.1102230246251565E-16</v>
      </c>
      <c r="C52" s="22">
        <v>1</v>
      </c>
      <c r="D52" s="22">
        <v>-1.3877787807814457E-17</v>
      </c>
    </row>
    <row r="53" spans="1:6">
      <c r="B53" s="22">
        <v>0</v>
      </c>
      <c r="C53" s="22">
        <v>0</v>
      </c>
      <c r="D53" s="22">
        <v>1</v>
      </c>
    </row>
    <row r="56" spans="1:6" ht="15.75">
      <c r="A56" s="35" t="s">
        <v>9</v>
      </c>
      <c r="B56" s="18" t="s">
        <v>6</v>
      </c>
      <c r="C56" s="19">
        <v>0.18</v>
      </c>
      <c r="D56" s="19">
        <v>0.2</v>
      </c>
      <c r="E56" s="36">
        <v>0.09</v>
      </c>
    </row>
    <row r="57" spans="1:6" ht="15.75">
      <c r="A57" s="35"/>
      <c r="B57" s="18" t="s">
        <v>7</v>
      </c>
      <c r="C57" s="19">
        <v>0.41</v>
      </c>
      <c r="D57" s="19">
        <v>0.38</v>
      </c>
      <c r="E57" s="36"/>
    </row>
    <row r="59" spans="1:6">
      <c r="B59" s="11" t="s">
        <v>10</v>
      </c>
    </row>
    <row r="60" spans="1:6">
      <c r="B60" s="12">
        <f>D56^2</f>
        <v>4.0000000000000008E-2</v>
      </c>
      <c r="C60" s="12">
        <f>D56*D57*E56</f>
        <v>6.8400000000000006E-3</v>
      </c>
    </row>
    <row r="61" spans="1:6">
      <c r="B61" s="12">
        <f>C60</f>
        <v>6.8400000000000006E-3</v>
      </c>
      <c r="C61" s="12">
        <f>D57^2</f>
        <v>0.1444</v>
      </c>
    </row>
    <row r="63" spans="1:6">
      <c r="B63" s="11" t="s">
        <v>11</v>
      </c>
      <c r="F63" s="11" t="s">
        <v>12</v>
      </c>
    </row>
    <row r="64" spans="1:6">
      <c r="B64" s="13">
        <f>2*B60</f>
        <v>8.0000000000000016E-2</v>
      </c>
      <c r="C64" s="13">
        <f>2*C60</f>
        <v>1.3680000000000001E-2</v>
      </c>
      <c r="D64" s="13">
        <v>1</v>
      </c>
      <c r="F64" s="12">
        <v>0</v>
      </c>
    </row>
    <row r="65" spans="2:9">
      <c r="B65" s="13">
        <f>2*B61</f>
        <v>1.3680000000000001E-2</v>
      </c>
      <c r="C65" s="13">
        <f>2*C61</f>
        <v>0.2888</v>
      </c>
      <c r="D65" s="13">
        <v>1</v>
      </c>
      <c r="F65" s="12">
        <v>0</v>
      </c>
    </row>
    <row r="66" spans="2:9">
      <c r="B66" s="13">
        <v>1</v>
      </c>
      <c r="C66" s="13">
        <v>1</v>
      </c>
      <c r="D66" s="13">
        <v>0</v>
      </c>
      <c r="F66" s="12">
        <v>1</v>
      </c>
    </row>
    <row r="68" spans="2:9">
      <c r="B68" s="11" t="s">
        <v>13</v>
      </c>
      <c r="F68" s="14" t="s">
        <v>15</v>
      </c>
      <c r="H68" s="15" t="s">
        <v>20</v>
      </c>
      <c r="I68" s="16" t="s">
        <v>21</v>
      </c>
    </row>
    <row r="69" spans="2:9">
      <c r="B69" s="17">
        <f t="array" ref="B69:D71">MINVERSE(B64:D66)</f>
        <v>2.9287722586691665</v>
      </c>
      <c r="C69" s="17">
        <v>-2.928772258669166</v>
      </c>
      <c r="D69" s="17">
        <v>0.80576382380506084</v>
      </c>
      <c r="E69" s="11" t="s">
        <v>16</v>
      </c>
      <c r="F69" s="14">
        <f t="array" ref="F69:F71">MMULT(B69:D71,F64:F66)</f>
        <v>0.80576382380506084</v>
      </c>
      <c r="H69" s="15">
        <f t="array" ref="H69">SUMPRODUCT(F69:F70,C56:C57)</f>
        <v>0.22467432052483599</v>
      </c>
      <c r="I69" s="16">
        <f>(F69^2*B60+F70^2*C61+2*F69*F70*C60)^0.5</f>
        <v>0.18319150743791543</v>
      </c>
    </row>
    <row r="70" spans="2:9">
      <c r="B70" s="17">
        <v>-2.9287722586691665</v>
      </c>
      <c r="C70" s="17">
        <v>2.928772258669166</v>
      </c>
      <c r="D70" s="17">
        <v>0.19423617619493916</v>
      </c>
      <c r="E70" s="11" t="s">
        <v>17</v>
      </c>
      <c r="F70" s="14">
        <v>0.19423617619493916</v>
      </c>
    </row>
    <row r="71" spans="2:9">
      <c r="B71" s="17">
        <v>0.80576382380506095</v>
      </c>
      <c r="C71" s="17">
        <v>0.19423617619493916</v>
      </c>
      <c r="D71" s="17">
        <v>-6.7118256794751655E-2</v>
      </c>
      <c r="E71" s="11" t="s">
        <v>18</v>
      </c>
      <c r="F71" s="11">
        <v>-6.7118256794751655E-2</v>
      </c>
    </row>
    <row r="73" spans="2:9">
      <c r="B73" s="11" t="s">
        <v>14</v>
      </c>
      <c r="E73" s="11" t="s">
        <v>19</v>
      </c>
      <c r="F73" s="11">
        <f>SUM(F69:F70)</f>
        <v>1</v>
      </c>
    </row>
    <row r="74" spans="2:9">
      <c r="B74" s="22">
        <f t="array" ref="B74:D76">MMULT(B64:D66,B69:D71)</f>
        <v>1</v>
      </c>
      <c r="C74" s="22">
        <v>2.7755575615628914E-17</v>
      </c>
      <c r="D74" s="22">
        <v>-1.3877787807814457E-17</v>
      </c>
    </row>
    <row r="75" spans="2:9">
      <c r="B75" s="22">
        <v>-1.1102230246251565E-16</v>
      </c>
      <c r="C75" s="22">
        <v>1</v>
      </c>
      <c r="D75" s="22">
        <v>1.3877787807814457E-17</v>
      </c>
    </row>
    <row r="76" spans="2:9">
      <c r="B76" s="22">
        <v>0</v>
      </c>
      <c r="C76" s="22">
        <v>0</v>
      </c>
      <c r="D76" s="22">
        <v>1</v>
      </c>
    </row>
  </sheetData>
  <mergeCells count="6">
    <mergeCell ref="A56:A57"/>
    <mergeCell ref="E56:E57"/>
    <mergeCell ref="E10:E11"/>
    <mergeCell ref="A10:A11"/>
    <mergeCell ref="A33:A34"/>
    <mergeCell ref="E33:E34"/>
  </mergeCells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topLeftCell="A19" workbookViewId="0">
      <selection activeCell="K32" sqref="K32:L33"/>
    </sheetView>
  </sheetViews>
  <sheetFormatPr defaultRowHeight="15"/>
  <cols>
    <col min="1" max="16384" width="9.140625" style="11"/>
  </cols>
  <sheetData>
    <row r="1" spans="1:9" ht="15.75" thickBot="1">
      <c r="A1" s="3"/>
      <c r="B1" s="4" t="s">
        <v>26</v>
      </c>
      <c r="C1" s="4" t="s">
        <v>27</v>
      </c>
      <c r="D1" s="4" t="s">
        <v>28</v>
      </c>
      <c r="E1" s="5"/>
      <c r="F1" s="41" t="s">
        <v>29</v>
      </c>
      <c r="G1" s="42"/>
      <c r="I1" s="11" t="s">
        <v>37</v>
      </c>
    </row>
    <row r="2" spans="1:9" ht="15.75" thickBot="1">
      <c r="A2" s="6" t="s">
        <v>30</v>
      </c>
      <c r="B2" s="7">
        <v>0.8</v>
      </c>
      <c r="C2" s="7">
        <v>0.3</v>
      </c>
      <c r="D2" s="7">
        <v>0.6</v>
      </c>
      <c r="E2" s="8"/>
      <c r="F2" s="9" t="s">
        <v>31</v>
      </c>
      <c r="G2" s="7">
        <v>-0.1</v>
      </c>
      <c r="I2" s="11">
        <f t="array" ref="I2:I4">TRANSPOSE(B2:D2)</f>
        <v>0.8</v>
      </c>
    </row>
    <row r="3" spans="1:9" ht="15.75" thickBot="1">
      <c r="A3" s="6" t="s">
        <v>32</v>
      </c>
      <c r="B3" s="7">
        <v>1.2</v>
      </c>
      <c r="C3" s="7">
        <v>0.8</v>
      </c>
      <c r="D3" s="7">
        <v>1.1000000000000001</v>
      </c>
      <c r="E3" s="8"/>
      <c r="F3" s="9" t="s">
        <v>33</v>
      </c>
      <c r="G3" s="7">
        <v>-0.5</v>
      </c>
      <c r="I3" s="11">
        <v>0.3</v>
      </c>
    </row>
    <row r="4" spans="1:9" ht="15.75" thickBot="1">
      <c r="A4" s="10"/>
      <c r="B4" s="8"/>
      <c r="C4" s="8"/>
      <c r="D4" s="8"/>
      <c r="E4" s="8"/>
      <c r="F4" s="9" t="s">
        <v>34</v>
      </c>
      <c r="G4" s="7">
        <v>0.3</v>
      </c>
      <c r="I4" s="11">
        <v>0.6</v>
      </c>
    </row>
    <row r="6" spans="1:9">
      <c r="B6" s="11" t="s">
        <v>10</v>
      </c>
    </row>
    <row r="7" spans="1:9">
      <c r="B7" s="12">
        <f>B3^2</f>
        <v>1.44</v>
      </c>
      <c r="C7" s="12">
        <f>G2</f>
        <v>-0.1</v>
      </c>
      <c r="D7" s="12">
        <f>G3</f>
        <v>-0.5</v>
      </c>
    </row>
    <row r="8" spans="1:9">
      <c r="B8" s="12">
        <f>C7</f>
        <v>-0.1</v>
      </c>
      <c r="C8" s="12">
        <f>C3^2</f>
        <v>0.64000000000000012</v>
      </c>
      <c r="D8" s="12">
        <f>G4</f>
        <v>0.3</v>
      </c>
    </row>
    <row r="9" spans="1:9">
      <c r="B9" s="12">
        <f>D7</f>
        <v>-0.5</v>
      </c>
      <c r="C9" s="12">
        <f>D8</f>
        <v>0.3</v>
      </c>
      <c r="D9" s="12">
        <f>D3^2</f>
        <v>1.2100000000000002</v>
      </c>
    </row>
    <row r="11" spans="1:9">
      <c r="B11" s="11" t="s">
        <v>11</v>
      </c>
      <c r="G11" s="11" t="s">
        <v>12</v>
      </c>
    </row>
    <row r="12" spans="1:9">
      <c r="B12" s="13">
        <f t="shared" ref="B12:D14" si="0">2*B7</f>
        <v>2.88</v>
      </c>
      <c r="C12" s="13">
        <f t="shared" si="0"/>
        <v>-0.2</v>
      </c>
      <c r="D12" s="13">
        <f t="shared" si="0"/>
        <v>-1</v>
      </c>
      <c r="E12" s="13">
        <v>1</v>
      </c>
      <c r="G12" s="12">
        <v>0</v>
      </c>
    </row>
    <row r="13" spans="1:9">
      <c r="B13" s="13">
        <f t="shared" si="0"/>
        <v>-0.2</v>
      </c>
      <c r="C13" s="13">
        <f t="shared" si="0"/>
        <v>1.2800000000000002</v>
      </c>
      <c r="D13" s="13">
        <f t="shared" si="0"/>
        <v>0.6</v>
      </c>
      <c r="E13" s="13">
        <v>1</v>
      </c>
      <c r="G13" s="12">
        <v>0</v>
      </c>
    </row>
    <row r="14" spans="1:9">
      <c r="B14" s="13">
        <f t="shared" si="0"/>
        <v>-1</v>
      </c>
      <c r="C14" s="13">
        <f t="shared" si="0"/>
        <v>0.6</v>
      </c>
      <c r="D14" s="13">
        <f t="shared" si="0"/>
        <v>2.4200000000000004</v>
      </c>
      <c r="E14" s="13">
        <v>1</v>
      </c>
      <c r="G14" s="12">
        <v>0</v>
      </c>
    </row>
    <row r="15" spans="1:9">
      <c r="B15" s="13">
        <v>1</v>
      </c>
      <c r="C15" s="13">
        <v>1</v>
      </c>
      <c r="D15" s="13">
        <v>1</v>
      </c>
      <c r="E15" s="13">
        <v>0</v>
      </c>
      <c r="G15" s="12">
        <v>1</v>
      </c>
    </row>
    <row r="17" spans="2:12">
      <c r="B17" s="11" t="s">
        <v>35</v>
      </c>
      <c r="H17" s="14" t="s">
        <v>15</v>
      </c>
      <c r="J17" s="15" t="s">
        <v>20</v>
      </c>
      <c r="K17" s="16" t="s">
        <v>21</v>
      </c>
    </row>
    <row r="18" spans="2:12">
      <c r="B18" s="17">
        <f t="array" ref="B18:E21">MINVERSE(B12:E15)</f>
        <v>0.21957560427206296</v>
      </c>
      <c r="C18" s="17">
        <v>-0.23011523327712188</v>
      </c>
      <c r="D18" s="17">
        <v>1.0539629005058991E-2</v>
      </c>
      <c r="E18" s="17">
        <v>0.33213884204609329</v>
      </c>
      <c r="G18" s="11" t="s">
        <v>16</v>
      </c>
      <c r="H18" s="14">
        <f t="array" ref="H18:H21">MMULT(B18:E21,G12:G15)</f>
        <v>0.33213884204609329</v>
      </c>
      <c r="J18" s="15">
        <f t="array" ref="J18">SUMPRODUCT(H18:H20,I2:I4)</f>
        <v>0.55245222034851027</v>
      </c>
      <c r="K18" s="16">
        <f>(H18^2*B7+H19^2*C8+H20^2*D9+2*H18*H19*C7+2*H18*H20*D7+2*H19*H20*D8)^0.5</f>
        <v>0.54434984245767781</v>
      </c>
    </row>
    <row r="19" spans="2:12">
      <c r="B19" s="17">
        <v>-0.23011523327712186</v>
      </c>
      <c r="C19" s="17">
        <v>0.64116076447442361</v>
      </c>
      <c r="D19" s="17">
        <v>-0.41104553119730169</v>
      </c>
      <c r="E19" s="17">
        <v>0.37991849353569412</v>
      </c>
      <c r="G19" s="11" t="s">
        <v>17</v>
      </c>
      <c r="H19" s="14">
        <v>0.37991849353569412</v>
      </c>
    </row>
    <row r="20" spans="2:12">
      <c r="B20" s="17">
        <v>1.0539629005058962E-2</v>
      </c>
      <c r="C20" s="17">
        <v>-0.41104553119730169</v>
      </c>
      <c r="D20" s="17">
        <v>0.40050590219224269</v>
      </c>
      <c r="E20" s="17">
        <v>0.28794266441821248</v>
      </c>
      <c r="G20" s="11" t="s">
        <v>36</v>
      </c>
      <c r="H20" s="14">
        <v>0.28794266441821248</v>
      </c>
    </row>
    <row r="21" spans="2:12">
      <c r="B21" s="17">
        <v>0.33213884204609329</v>
      </c>
      <c r="C21" s="17">
        <v>0.37991849353569407</v>
      </c>
      <c r="D21" s="17">
        <v>0.28794266441821248</v>
      </c>
      <c r="E21" s="17">
        <v>-0.59263350196739739</v>
      </c>
      <c r="G21" s="11" t="s">
        <v>18</v>
      </c>
      <c r="H21" s="11">
        <v>-0.59263350196739739</v>
      </c>
    </row>
    <row r="23" spans="2:12">
      <c r="G23" s="11" t="s">
        <v>19</v>
      </c>
      <c r="H23" s="11">
        <f>SUM(H18:H20)</f>
        <v>0.99999999999999989</v>
      </c>
    </row>
    <row r="25" spans="2:12">
      <c r="B25" s="11" t="s">
        <v>38</v>
      </c>
      <c r="H25" s="11" t="s">
        <v>12</v>
      </c>
    </row>
    <row r="26" spans="2:12">
      <c r="B26" s="13">
        <f t="shared" ref="B26:D28" si="1">2*B7</f>
        <v>2.88</v>
      </c>
      <c r="C26" s="13">
        <f t="shared" si="1"/>
        <v>-0.2</v>
      </c>
      <c r="D26" s="13">
        <f t="shared" si="1"/>
        <v>-1</v>
      </c>
      <c r="E26" s="13">
        <v>1</v>
      </c>
      <c r="F26" s="13">
        <f>I2</f>
        <v>0.8</v>
      </c>
      <c r="H26" s="12">
        <v>0</v>
      </c>
    </row>
    <row r="27" spans="2:12">
      <c r="B27" s="13">
        <f t="shared" si="1"/>
        <v>-0.2</v>
      </c>
      <c r="C27" s="13">
        <f t="shared" si="1"/>
        <v>1.2800000000000002</v>
      </c>
      <c r="D27" s="13">
        <f t="shared" si="1"/>
        <v>0.6</v>
      </c>
      <c r="E27" s="13">
        <v>1</v>
      </c>
      <c r="F27" s="13">
        <f>I3</f>
        <v>0.3</v>
      </c>
      <c r="H27" s="12">
        <v>0</v>
      </c>
    </row>
    <row r="28" spans="2:12">
      <c r="B28" s="13">
        <f t="shared" si="1"/>
        <v>-1</v>
      </c>
      <c r="C28" s="13">
        <f t="shared" si="1"/>
        <v>0.6</v>
      </c>
      <c r="D28" s="13">
        <f t="shared" si="1"/>
        <v>2.4200000000000004</v>
      </c>
      <c r="E28" s="13">
        <v>1</v>
      </c>
      <c r="F28" s="13">
        <f>I4</f>
        <v>0.6</v>
      </c>
      <c r="H28" s="12">
        <v>0</v>
      </c>
    </row>
    <row r="29" spans="2:12">
      <c r="B29" s="13">
        <v>1</v>
      </c>
      <c r="C29" s="13">
        <v>1</v>
      </c>
      <c r="D29" s="13">
        <v>1</v>
      </c>
      <c r="E29" s="13">
        <v>0</v>
      </c>
      <c r="F29" s="13">
        <v>0</v>
      </c>
      <c r="H29" s="12">
        <v>1</v>
      </c>
    </row>
    <row r="30" spans="2:12">
      <c r="B30" s="13">
        <f t="array" ref="B30:D30">TRANSPOSE(F26:F28)</f>
        <v>0.8</v>
      </c>
      <c r="C30" s="13">
        <v>0.3</v>
      </c>
      <c r="D30" s="13">
        <v>0.6</v>
      </c>
      <c r="E30" s="13">
        <v>0</v>
      </c>
      <c r="F30" s="13">
        <v>0</v>
      </c>
      <c r="H30" s="23">
        <v>0.15</v>
      </c>
    </row>
    <row r="31" spans="2:12">
      <c r="K31" s="11" t="s">
        <v>40</v>
      </c>
    </row>
    <row r="32" spans="2:12">
      <c r="B32" s="11" t="s">
        <v>35</v>
      </c>
      <c r="I32" s="14" t="s">
        <v>15</v>
      </c>
      <c r="K32" s="15" t="s">
        <v>20</v>
      </c>
      <c r="L32" s="16" t="s">
        <v>21</v>
      </c>
    </row>
    <row r="33" spans="2:12">
      <c r="B33" s="17">
        <f t="array" ref="B33:F37">MINVERSE(B26:F30)</f>
        <v>8.4002240059735014E-2</v>
      </c>
      <c r="C33" s="17">
        <v>5.6001493373156498E-2</v>
      </c>
      <c r="D33" s="17">
        <v>-0.14000373343289146</v>
      </c>
      <c r="E33" s="17">
        <v>-0.33096882583535553</v>
      </c>
      <c r="F33" s="17">
        <v>1.2002986746313231</v>
      </c>
      <c r="H33" s="11" t="s">
        <v>16</v>
      </c>
      <c r="I33" s="14">
        <f t="array" ref="I33:I37">MMULT(B33:F37,H26:H30)</f>
        <v>-0.15092402464065707</v>
      </c>
      <c r="K33" s="23">
        <f t="array" ref="K33">SUMPRODUCT(I33:I35,F26:F28)</f>
        <v>0.15000000000000013</v>
      </c>
      <c r="L33" s="16">
        <f>(I33^2*B7+I34^2*C8+I35^2*D9+2*I33*I34*C7+2*I33*I35*D7+2*I34*I35*D8)^0.5</f>
        <v>1.0756021187523175</v>
      </c>
    </row>
    <row r="34" spans="2:12">
      <c r="B34" s="17">
        <v>5.6001493373156519E-2</v>
      </c>
      <c r="C34" s="17">
        <v>3.7334328915438648E-2</v>
      </c>
      <c r="D34" s="17">
        <v>-9.3335822288594814E-2</v>
      </c>
      <c r="E34" s="17">
        <v>1.7793541161097615</v>
      </c>
      <c r="F34" s="17">
        <v>-2.5331342169124489</v>
      </c>
      <c r="H34" s="11" t="s">
        <v>17</v>
      </c>
      <c r="I34" s="14">
        <v>1.3993839835728941</v>
      </c>
    </row>
    <row r="35" spans="2:12">
      <c r="B35" s="17">
        <v>-0.14000373343289144</v>
      </c>
      <c r="C35" s="17">
        <v>-9.333582228859473E-2</v>
      </c>
      <c r="D35" s="17">
        <v>0.2333395557214861</v>
      </c>
      <c r="E35" s="17">
        <v>-0.44838529027440627</v>
      </c>
      <c r="F35" s="17">
        <v>1.3328355422811262</v>
      </c>
      <c r="H35" s="11" t="s">
        <v>36</v>
      </c>
      <c r="I35" s="14">
        <v>-0.24845995893223735</v>
      </c>
    </row>
    <row r="36" spans="2:12">
      <c r="B36" s="17">
        <v>-0.33096882583535547</v>
      </c>
      <c r="C36" s="17">
        <v>1.7793541161097612</v>
      </c>
      <c r="D36" s="17">
        <v>-0.44838529027440638</v>
      </c>
      <c r="E36" s="17">
        <v>-3.8359828262086979</v>
      </c>
      <c r="F36" s="17">
        <v>5.8708232219525831</v>
      </c>
      <c r="H36" s="11" t="s">
        <v>18</v>
      </c>
      <c r="I36" s="11">
        <v>-2.9553593429158105</v>
      </c>
    </row>
    <row r="37" spans="2:12">
      <c r="B37" s="17">
        <v>1.2002986746313233</v>
      </c>
      <c r="C37" s="17">
        <v>-2.5331342169124484</v>
      </c>
      <c r="D37" s="17">
        <v>1.332835542281126</v>
      </c>
      <c r="E37" s="17">
        <v>5.870823221952584</v>
      </c>
      <c r="F37" s="17">
        <v>-10.626843382490197</v>
      </c>
      <c r="H37" s="11" t="s">
        <v>39</v>
      </c>
      <c r="I37" s="11">
        <v>4.2767967145790546</v>
      </c>
    </row>
    <row r="40" spans="2:12">
      <c r="H40" s="11" t="s">
        <v>19</v>
      </c>
      <c r="I40" s="11">
        <f>SUM(I33:I35)</f>
        <v>0.99999999999999956</v>
      </c>
    </row>
  </sheetData>
  <mergeCells count="1">
    <mergeCell ref="F1:G1"/>
  </mergeCell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6"/>
  <sheetViews>
    <sheetView topLeftCell="K40" workbookViewId="0">
      <selection activeCell="P45" sqref="P45"/>
    </sheetView>
  </sheetViews>
  <sheetFormatPr defaultRowHeight="15"/>
  <cols>
    <col min="1" max="17" width="9.140625" style="11"/>
    <col min="18" max="18" width="12" style="11" bestFit="1" customWidth="1"/>
    <col min="19" max="19" width="12.7109375" style="11" bestFit="1" customWidth="1"/>
    <col min="20" max="26" width="9.28515625" style="11" bestFit="1" customWidth="1"/>
    <col min="27" max="27" width="18.5703125" style="11" bestFit="1" customWidth="1"/>
    <col min="28" max="16384" width="9.140625" style="11"/>
  </cols>
  <sheetData>
    <row r="1" spans="1:18" ht="16.5" thickBot="1">
      <c r="A1" s="24" t="s">
        <v>41</v>
      </c>
      <c r="B1" s="4" t="s">
        <v>42</v>
      </c>
      <c r="C1" s="4" t="s">
        <v>43</v>
      </c>
      <c r="D1" s="4" t="s">
        <v>44</v>
      </c>
      <c r="E1" s="4" t="s">
        <v>45</v>
      </c>
      <c r="F1" s="4" t="s">
        <v>46</v>
      </c>
      <c r="G1" s="4" t="s">
        <v>47</v>
      </c>
      <c r="H1" s="4" t="s">
        <v>48</v>
      </c>
      <c r="I1" s="4" t="s">
        <v>49</v>
      </c>
    </row>
    <row r="2" spans="1:18" ht="16.5" thickBot="1">
      <c r="A2" s="10" t="s">
        <v>42</v>
      </c>
      <c r="B2" s="25">
        <v>80.5</v>
      </c>
      <c r="C2" s="25">
        <v>82.7</v>
      </c>
      <c r="D2" s="25">
        <v>85.3</v>
      </c>
      <c r="E2" s="25">
        <v>85.1</v>
      </c>
      <c r="F2" s="25">
        <v>123.9</v>
      </c>
      <c r="G2" s="25">
        <v>22</v>
      </c>
      <c r="H2" s="25">
        <v>3.5</v>
      </c>
      <c r="I2" s="7">
        <v>1.9</v>
      </c>
    </row>
    <row r="3" spans="1:18" ht="16.5" thickBot="1">
      <c r="A3" s="10" t="s">
        <v>43</v>
      </c>
      <c r="B3" s="25">
        <v>82.7</v>
      </c>
      <c r="C3" s="25">
        <v>184.7</v>
      </c>
      <c r="D3" s="25">
        <v>131.5</v>
      </c>
      <c r="E3" s="25">
        <v>69.400000000000006</v>
      </c>
      <c r="F3" s="25">
        <v>49.5</v>
      </c>
      <c r="G3" s="25">
        <v>58</v>
      </c>
      <c r="H3" s="25">
        <v>-9.9</v>
      </c>
      <c r="I3" s="7">
        <v>6.1</v>
      </c>
    </row>
    <row r="4" spans="1:18" ht="16.5" thickBot="1">
      <c r="A4" s="10" t="s">
        <v>44</v>
      </c>
      <c r="B4" s="25">
        <v>85.3</v>
      </c>
      <c r="C4" s="25">
        <v>131.5</v>
      </c>
      <c r="D4" s="25">
        <v>374.2</v>
      </c>
      <c r="E4" s="25">
        <v>384.5</v>
      </c>
      <c r="F4" s="25">
        <v>366.5</v>
      </c>
      <c r="G4" s="25">
        <v>103.8</v>
      </c>
      <c r="H4" s="25">
        <v>343.5</v>
      </c>
      <c r="I4" s="7">
        <v>2.9</v>
      </c>
    </row>
    <row r="5" spans="1:18" ht="16.5" thickBot="1">
      <c r="A5" s="10" t="s">
        <v>45</v>
      </c>
      <c r="B5" s="25">
        <v>85.1</v>
      </c>
      <c r="C5" s="25">
        <v>69.400000000000006</v>
      </c>
      <c r="D5" s="25">
        <v>384.5</v>
      </c>
      <c r="E5" s="25">
        <v>684.8</v>
      </c>
      <c r="F5" s="25">
        <v>599.1</v>
      </c>
      <c r="G5" s="25">
        <v>51.6</v>
      </c>
      <c r="H5" s="25">
        <v>502.7</v>
      </c>
      <c r="I5" s="7">
        <v>4</v>
      </c>
    </row>
    <row r="6" spans="1:18" ht="16.5" thickBot="1">
      <c r="A6" s="10" t="s">
        <v>46</v>
      </c>
      <c r="B6" s="25">
        <v>123.9</v>
      </c>
      <c r="C6" s="25">
        <v>49.5</v>
      </c>
      <c r="D6" s="25">
        <v>366.5</v>
      </c>
      <c r="E6" s="25">
        <v>599.1</v>
      </c>
      <c r="F6" s="25">
        <v>871.4</v>
      </c>
      <c r="G6" s="25">
        <v>-21.2</v>
      </c>
      <c r="H6" s="25">
        <v>520.4</v>
      </c>
      <c r="I6" s="7">
        <v>5.7</v>
      </c>
    </row>
    <row r="7" spans="1:18" ht="16.5" thickBot="1">
      <c r="A7" s="10" t="s">
        <v>47</v>
      </c>
      <c r="B7" s="25">
        <v>22</v>
      </c>
      <c r="C7" s="25">
        <v>58</v>
      </c>
      <c r="D7" s="25">
        <v>103.8</v>
      </c>
      <c r="E7" s="25">
        <v>51.6</v>
      </c>
      <c r="F7" s="25">
        <v>-21.2</v>
      </c>
      <c r="G7" s="25">
        <v>89.7</v>
      </c>
      <c r="H7" s="25">
        <v>74.400000000000006</v>
      </c>
      <c r="I7" s="7">
        <v>3.4</v>
      </c>
    </row>
    <row r="8" spans="1:18" ht="16.5" thickBot="1">
      <c r="A8" s="10" t="s">
        <v>48</v>
      </c>
      <c r="B8" s="25">
        <v>3.5</v>
      </c>
      <c r="C8" s="25">
        <v>-9.9</v>
      </c>
      <c r="D8" s="25">
        <v>343.5</v>
      </c>
      <c r="E8" s="25">
        <v>502.7</v>
      </c>
      <c r="F8" s="25">
        <v>520.4</v>
      </c>
      <c r="G8" s="25">
        <v>74.400000000000006</v>
      </c>
      <c r="H8" s="25">
        <v>574.6</v>
      </c>
      <c r="I8" s="7">
        <v>4.9000000000000004</v>
      </c>
    </row>
    <row r="10" spans="1:18">
      <c r="B10" s="11" t="s">
        <v>11</v>
      </c>
      <c r="K10" s="11" t="s">
        <v>12</v>
      </c>
    </row>
    <row r="11" spans="1:18">
      <c r="B11" s="13">
        <f>2*B2</f>
        <v>161</v>
      </c>
      <c r="C11" s="13">
        <f t="shared" ref="C11:H11" si="0">2*C2</f>
        <v>165.4</v>
      </c>
      <c r="D11" s="13">
        <f t="shared" si="0"/>
        <v>170.6</v>
      </c>
      <c r="E11" s="13">
        <f t="shared" si="0"/>
        <v>170.2</v>
      </c>
      <c r="F11" s="13">
        <f t="shared" si="0"/>
        <v>247.8</v>
      </c>
      <c r="G11" s="13">
        <f t="shared" si="0"/>
        <v>44</v>
      </c>
      <c r="H11" s="13">
        <f t="shared" si="0"/>
        <v>7</v>
      </c>
      <c r="I11" s="13">
        <v>1</v>
      </c>
      <c r="K11" s="12">
        <v>0</v>
      </c>
    </row>
    <row r="12" spans="1:18">
      <c r="B12" s="13">
        <f t="shared" ref="B12:H12" si="1">2*B3</f>
        <v>165.4</v>
      </c>
      <c r="C12" s="13">
        <f t="shared" si="1"/>
        <v>369.4</v>
      </c>
      <c r="D12" s="13">
        <f t="shared" si="1"/>
        <v>263</v>
      </c>
      <c r="E12" s="13">
        <f t="shared" si="1"/>
        <v>138.80000000000001</v>
      </c>
      <c r="F12" s="13">
        <f t="shared" si="1"/>
        <v>99</v>
      </c>
      <c r="G12" s="13">
        <f t="shared" si="1"/>
        <v>116</v>
      </c>
      <c r="H12" s="13">
        <f t="shared" si="1"/>
        <v>-19.8</v>
      </c>
      <c r="I12" s="13">
        <v>1</v>
      </c>
      <c r="K12" s="12">
        <v>0</v>
      </c>
    </row>
    <row r="13" spans="1:18">
      <c r="B13" s="13">
        <f t="shared" ref="B13:H13" si="2">2*B4</f>
        <v>170.6</v>
      </c>
      <c r="C13" s="13">
        <f t="shared" si="2"/>
        <v>263</v>
      </c>
      <c r="D13" s="13">
        <f t="shared" si="2"/>
        <v>748.4</v>
      </c>
      <c r="E13" s="13">
        <f t="shared" si="2"/>
        <v>769</v>
      </c>
      <c r="F13" s="13">
        <f t="shared" si="2"/>
        <v>733</v>
      </c>
      <c r="G13" s="13">
        <f t="shared" si="2"/>
        <v>207.6</v>
      </c>
      <c r="H13" s="13">
        <f t="shared" si="2"/>
        <v>687</v>
      </c>
      <c r="I13" s="13">
        <v>1</v>
      </c>
      <c r="K13" s="12">
        <v>0</v>
      </c>
    </row>
    <row r="14" spans="1:18">
      <c r="B14" s="13">
        <f t="shared" ref="B14:H14" si="3">2*B5</f>
        <v>170.2</v>
      </c>
      <c r="C14" s="13">
        <f t="shared" si="3"/>
        <v>138.80000000000001</v>
      </c>
      <c r="D14" s="13">
        <f t="shared" si="3"/>
        <v>769</v>
      </c>
      <c r="E14" s="13">
        <f t="shared" si="3"/>
        <v>1369.6</v>
      </c>
      <c r="F14" s="13">
        <f t="shared" si="3"/>
        <v>1198.2</v>
      </c>
      <c r="G14" s="13">
        <f t="shared" si="3"/>
        <v>103.2</v>
      </c>
      <c r="H14" s="13">
        <f t="shared" si="3"/>
        <v>1005.4</v>
      </c>
      <c r="I14" s="13">
        <v>1</v>
      </c>
      <c r="K14" s="12">
        <v>0</v>
      </c>
    </row>
    <row r="15" spans="1:18">
      <c r="B15" s="13">
        <f t="shared" ref="B15:H15" si="4">2*B6</f>
        <v>247.8</v>
      </c>
      <c r="C15" s="13">
        <f t="shared" si="4"/>
        <v>99</v>
      </c>
      <c r="D15" s="13">
        <f t="shared" si="4"/>
        <v>733</v>
      </c>
      <c r="E15" s="13">
        <f t="shared" si="4"/>
        <v>1198.2</v>
      </c>
      <c r="F15" s="13">
        <f t="shared" si="4"/>
        <v>1742.8</v>
      </c>
      <c r="G15" s="13">
        <f t="shared" si="4"/>
        <v>-42.4</v>
      </c>
      <c r="H15" s="13">
        <f t="shared" si="4"/>
        <v>1040.8</v>
      </c>
      <c r="I15" s="13">
        <v>1</v>
      </c>
      <c r="K15" s="12">
        <v>0</v>
      </c>
    </row>
    <row r="16" spans="1:18">
      <c r="B16" s="13">
        <f t="shared" ref="B16:H17" si="5">2*B7</f>
        <v>44</v>
      </c>
      <c r="C16" s="13">
        <f t="shared" si="5"/>
        <v>116</v>
      </c>
      <c r="D16" s="13">
        <f t="shared" si="5"/>
        <v>207.6</v>
      </c>
      <c r="E16" s="13">
        <f t="shared" si="5"/>
        <v>103.2</v>
      </c>
      <c r="F16" s="13">
        <f t="shared" si="5"/>
        <v>-42.4</v>
      </c>
      <c r="G16" s="13">
        <f t="shared" si="5"/>
        <v>179.4</v>
      </c>
      <c r="H16" s="13">
        <f t="shared" si="5"/>
        <v>148.80000000000001</v>
      </c>
      <c r="I16" s="13">
        <v>1</v>
      </c>
      <c r="K16" s="12">
        <v>0</v>
      </c>
      <c r="R16" s="16" t="s">
        <v>54</v>
      </c>
    </row>
    <row r="17" spans="2:25">
      <c r="B17" s="13">
        <f t="shared" si="5"/>
        <v>7</v>
      </c>
      <c r="C17" s="13">
        <f t="shared" si="5"/>
        <v>-19.8</v>
      </c>
      <c r="D17" s="13">
        <f t="shared" si="5"/>
        <v>687</v>
      </c>
      <c r="E17" s="13">
        <f t="shared" si="5"/>
        <v>1005.4</v>
      </c>
      <c r="F17" s="13">
        <f t="shared" si="5"/>
        <v>1040.8</v>
      </c>
      <c r="G17" s="13">
        <f t="shared" si="5"/>
        <v>148.80000000000001</v>
      </c>
      <c r="H17" s="13">
        <f t="shared" si="5"/>
        <v>1149.2</v>
      </c>
      <c r="I17" s="13">
        <v>1</v>
      </c>
      <c r="K17" s="12">
        <v>0</v>
      </c>
    </row>
    <row r="18" spans="2:25">
      <c r="B18" s="13">
        <f t="array" ref="B18:H18">TRANSPOSE(I11:I17)</f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0</v>
      </c>
      <c r="K18" s="12">
        <v>1</v>
      </c>
      <c r="S18" s="11">
        <f t="array" ref="S18:Y18">TRANSPOSE(Q21:Q27)</f>
        <v>2.1371997706364434</v>
      </c>
      <c r="T18" s="11">
        <v>4.4434719551724663E-2</v>
      </c>
      <c r="U18" s="11">
        <v>-0.29066879751558022</v>
      </c>
      <c r="V18" s="11">
        <v>-0.23027284839811862</v>
      </c>
      <c r="W18" s="11">
        <v>-0.7733258714631146</v>
      </c>
      <c r="X18" s="11">
        <v>-1.1224034096525217</v>
      </c>
      <c r="Y18" s="11">
        <v>1.2350364368411666</v>
      </c>
    </row>
    <row r="20" spans="2:25">
      <c r="B20" s="11" t="s">
        <v>35</v>
      </c>
      <c r="L20" s="14" t="s">
        <v>15</v>
      </c>
      <c r="N20" s="15" t="s">
        <v>20</v>
      </c>
      <c r="O20" s="16" t="s">
        <v>21</v>
      </c>
    </row>
    <row r="21" spans="2:25">
      <c r="B21" s="17">
        <f t="array" ref="B21:I28">MINVERSE(B11:I18)</f>
        <v>7.7541972135672932E-2</v>
      </c>
      <c r="C21" s="17">
        <v>-6.1867287801396819E-3</v>
      </c>
      <c r="D21" s="17">
        <v>8.7884370989865148E-3</v>
      </c>
      <c r="E21" s="17">
        <v>-9.7098519637296276E-3</v>
      </c>
      <c r="F21" s="17">
        <v>-3.7687458357494111E-2</v>
      </c>
      <c r="G21" s="17">
        <v>-7.7748273977969518E-2</v>
      </c>
      <c r="H21" s="17">
        <v>4.5001903844673563E-2</v>
      </c>
      <c r="I21" s="17">
        <v>2.1371997706364434</v>
      </c>
      <c r="K21" s="11" t="s">
        <v>16</v>
      </c>
      <c r="L21" s="14">
        <f t="array" ref="L21:L28">MMULT(B21:I28,K11:K18)</f>
        <v>2.1371997706364434</v>
      </c>
      <c r="N21" s="15">
        <f t="array" ref="N21">SUMPRODUCT(L21:L27,I2:I8)</f>
        <v>0.3952499274504957</v>
      </c>
      <c r="O21" s="16">
        <f>R29^0.5</f>
        <v>3.8914961208654897</v>
      </c>
      <c r="Q21" s="11">
        <f t="shared" ref="Q21:Q27" si="6">L21</f>
        <v>2.1371997706364434</v>
      </c>
      <c r="S21" s="11">
        <f>$Q21*B2*S$18</f>
        <v>367.69364019848155</v>
      </c>
      <c r="T21" s="11">
        <f t="shared" ref="T21:Y21" si="7">$Q21*C2*T$18</f>
        <v>7.8536776503117007</v>
      </c>
      <c r="U21" s="11">
        <f t="shared" si="7"/>
        <v>-52.989834613639289</v>
      </c>
      <c r="V21" s="11">
        <f t="shared" si="7"/>
        <v>-41.881035604200093</v>
      </c>
      <c r="W21" s="11">
        <f t="shared" si="7"/>
        <v>-204.77595732714451</v>
      </c>
      <c r="X21" s="11">
        <f t="shared" si="7"/>
        <v>-52.773606812760491</v>
      </c>
      <c r="Y21" s="11">
        <f t="shared" si="7"/>
        <v>9.2383185634060716</v>
      </c>
    </row>
    <row r="22" spans="2:25">
      <c r="B22" s="17">
        <v>-6.1867287801396758E-3</v>
      </c>
      <c r="C22" s="17">
        <v>7.8030964488774862E-3</v>
      </c>
      <c r="D22" s="17">
        <v>-3.6166669747582608E-3</v>
      </c>
      <c r="E22" s="17">
        <v>1.6749741242662311E-4</v>
      </c>
      <c r="F22" s="17">
        <v>1.0562122322255593E-3</v>
      </c>
      <c r="G22" s="17">
        <v>-4.7766840729457241E-4</v>
      </c>
      <c r="H22" s="17">
        <v>1.2542580686628064E-3</v>
      </c>
      <c r="I22" s="17">
        <v>4.4434719551724663E-2</v>
      </c>
      <c r="K22" s="11" t="s">
        <v>17</v>
      </c>
      <c r="L22" s="14">
        <v>4.4434719551724663E-2</v>
      </c>
      <c r="Q22" s="11">
        <f t="shared" si="6"/>
        <v>4.4434719551724663E-2</v>
      </c>
      <c r="S22" s="11">
        <f t="shared" ref="S22:S27" si="8">$Q22*B3*S$18</f>
        <v>7.8536776503117007</v>
      </c>
      <c r="T22" s="11">
        <f t="shared" ref="T22:T27" si="9">$Q22*C3*T$18</f>
        <v>0.3646798625129859</v>
      </c>
      <c r="U22" s="11">
        <f t="shared" ref="U22:U27" si="10">$Q22*D3*U$18</f>
        <v>-1.6984259247555031</v>
      </c>
      <c r="V22" s="11">
        <f t="shared" ref="V22:V27" si="11">$Q22*E3*V$18</f>
        <v>-0.71010839506293655</v>
      </c>
      <c r="W22" s="11">
        <f t="shared" ref="W22:W27" si="12">$Q22*F3*W$18</f>
        <v>-1.7009446519175502</v>
      </c>
      <c r="X22" s="11">
        <f t="shared" ref="X22:X27" si="13">$Q22*G3*X$18</f>
        <v>-2.8926734824449416</v>
      </c>
      <c r="Y22" s="11">
        <f t="shared" ref="Y22:Y27" si="14">$Q22*H3*Y$18</f>
        <v>-0.54329712730126567</v>
      </c>
    </row>
    <row r="23" spans="2:25">
      <c r="B23" s="17">
        <v>8.7884370989864923E-3</v>
      </c>
      <c r="C23" s="17">
        <v>-3.6166669747582638E-3</v>
      </c>
      <c r="D23" s="17">
        <v>7.5439437839265409E-3</v>
      </c>
      <c r="E23" s="17">
        <v>-2.2862793656756196E-3</v>
      </c>
      <c r="F23" s="17">
        <v>-4.259006318125153E-3</v>
      </c>
      <c r="G23" s="17">
        <v>-8.7937880025464495E-3</v>
      </c>
      <c r="H23" s="17">
        <v>2.6233597781924281E-3</v>
      </c>
      <c r="I23" s="17">
        <v>-0.29066879751558022</v>
      </c>
      <c r="K23" s="11" t="s">
        <v>36</v>
      </c>
      <c r="L23" s="14">
        <v>-0.29066879751558022</v>
      </c>
      <c r="Q23" s="11">
        <f t="shared" si="6"/>
        <v>-0.29066879751558022</v>
      </c>
      <c r="S23" s="11">
        <f t="shared" si="8"/>
        <v>-52.989834613639289</v>
      </c>
      <c r="T23" s="11">
        <f t="shared" si="9"/>
        <v>-1.6984259247555034</v>
      </c>
      <c r="U23" s="11">
        <f t="shared" si="10"/>
        <v>31.615540513553192</v>
      </c>
      <c r="V23" s="11">
        <f t="shared" si="11"/>
        <v>25.735789232609743</v>
      </c>
      <c r="W23" s="11">
        <f t="shared" si="12"/>
        <v>82.382493469961972</v>
      </c>
      <c r="X23" s="11">
        <f t="shared" si="13"/>
        <v>33.864506008870691</v>
      </c>
      <c r="Y23" s="11">
        <f t="shared" si="14"/>
        <v>-123.31188198069249</v>
      </c>
    </row>
    <row r="24" spans="2:25">
      <c r="B24" s="17">
        <v>-9.7098519637296172E-3</v>
      </c>
      <c r="C24" s="17">
        <v>1.6749741242662834E-4</v>
      </c>
      <c r="D24" s="17">
        <v>-2.28627936567562E-3</v>
      </c>
      <c r="E24" s="17">
        <v>4.2780444048604272E-3</v>
      </c>
      <c r="F24" s="17">
        <v>4.0717684774882702E-3</v>
      </c>
      <c r="G24" s="17">
        <v>1.0660407260979341E-2</v>
      </c>
      <c r="H24" s="17">
        <v>-7.1815862263494264E-3</v>
      </c>
      <c r="I24" s="17">
        <v>-0.23027284839811862</v>
      </c>
      <c r="K24" s="11" t="s">
        <v>50</v>
      </c>
      <c r="L24" s="14">
        <v>-0.23027284839811862</v>
      </c>
      <c r="Q24" s="11">
        <f t="shared" si="6"/>
        <v>-0.23027284839811862</v>
      </c>
      <c r="S24" s="11">
        <f t="shared" si="8"/>
        <v>-41.881035604200086</v>
      </c>
      <c r="T24" s="11">
        <f t="shared" si="9"/>
        <v>-0.71010839506293655</v>
      </c>
      <c r="U24" s="11">
        <f t="shared" si="10"/>
        <v>25.735789232609743</v>
      </c>
      <c r="V24" s="11">
        <f t="shared" si="11"/>
        <v>36.311920408985422</v>
      </c>
      <c r="W24" s="11">
        <f t="shared" si="12"/>
        <v>106.68530234101566</v>
      </c>
      <c r="X24" s="11">
        <f t="shared" si="13"/>
        <v>13.336485957930243</v>
      </c>
      <c r="Y24" s="11">
        <f t="shared" si="14"/>
        <v>-142.96554656054386</v>
      </c>
    </row>
    <row r="25" spans="2:25">
      <c r="B25" s="17">
        <v>-3.7687458357494166E-2</v>
      </c>
      <c r="C25" s="17">
        <v>1.0562122322255671E-3</v>
      </c>
      <c r="D25" s="17">
        <v>-4.2590063181251513E-3</v>
      </c>
      <c r="E25" s="17">
        <v>4.071768477488278E-3</v>
      </c>
      <c r="F25" s="17">
        <v>2.0580109972797054E-2</v>
      </c>
      <c r="G25" s="17">
        <v>4.0174615610874098E-2</v>
      </c>
      <c r="H25" s="17">
        <v>-2.3936241617765686E-2</v>
      </c>
      <c r="I25" s="17">
        <v>-0.7733258714631146</v>
      </c>
      <c r="K25" s="11" t="s">
        <v>51</v>
      </c>
      <c r="L25" s="14">
        <v>-0.7733258714631146</v>
      </c>
      <c r="Q25" s="11">
        <f t="shared" si="6"/>
        <v>-0.7733258714631146</v>
      </c>
      <c r="S25" s="11">
        <f t="shared" si="8"/>
        <v>-204.77595732714454</v>
      </c>
      <c r="T25" s="11">
        <f t="shared" si="9"/>
        <v>-1.7009446519175502</v>
      </c>
      <c r="U25" s="11">
        <f t="shared" si="10"/>
        <v>82.382493469961972</v>
      </c>
      <c r="V25" s="11">
        <f t="shared" si="11"/>
        <v>106.68530234101567</v>
      </c>
      <c r="W25" s="11">
        <f t="shared" si="12"/>
        <v>521.12587208740536</v>
      </c>
      <c r="X25" s="11">
        <f t="shared" si="13"/>
        <v>-18.4012522119374</v>
      </c>
      <c r="Y25" s="11">
        <f t="shared" si="14"/>
        <v>-497.02656123214894</v>
      </c>
    </row>
    <row r="26" spans="2:25">
      <c r="B26" s="17">
        <v>-7.7748273977969531E-2</v>
      </c>
      <c r="C26" s="17">
        <v>-4.7766840729452932E-4</v>
      </c>
      <c r="D26" s="17">
        <v>-8.7937880025464755E-3</v>
      </c>
      <c r="E26" s="17">
        <v>1.0660407260979351E-2</v>
      </c>
      <c r="F26" s="17">
        <v>4.017461561087407E-2</v>
      </c>
      <c r="G26" s="17">
        <v>8.6382110570312823E-2</v>
      </c>
      <c r="H26" s="17">
        <v>-5.0197403054355737E-2</v>
      </c>
      <c r="I26" s="17">
        <v>-1.1224034096525217</v>
      </c>
      <c r="K26" s="11" t="s">
        <v>52</v>
      </c>
      <c r="L26" s="14">
        <v>-1.1224034096525217</v>
      </c>
      <c r="Q26" s="11">
        <f t="shared" si="6"/>
        <v>-1.1224034096525217</v>
      </c>
      <c r="S26" s="11">
        <f t="shared" si="8"/>
        <v>-52.773606812760498</v>
      </c>
      <c r="T26" s="11">
        <f t="shared" si="9"/>
        <v>-2.8926734824449412</v>
      </c>
      <c r="U26" s="11">
        <f t="shared" si="10"/>
        <v>33.864506008870691</v>
      </c>
      <c r="V26" s="11">
        <f t="shared" si="11"/>
        <v>13.336485957930243</v>
      </c>
      <c r="W26" s="11">
        <f t="shared" si="12"/>
        <v>-18.4012522119374</v>
      </c>
      <c r="X26" s="11">
        <f t="shared" si="13"/>
        <v>113.0031104357647</v>
      </c>
      <c r="Y26" s="11">
        <f t="shared" si="14"/>
        <v>-103.13395761701864</v>
      </c>
    </row>
    <row r="27" spans="2:25">
      <c r="B27" s="17">
        <v>4.5001903844673612E-2</v>
      </c>
      <c r="C27" s="17">
        <v>1.2542580686627908E-3</v>
      </c>
      <c r="D27" s="17">
        <v>2.6233597781924545E-3</v>
      </c>
      <c r="E27" s="17">
        <v>-7.1815862263494403E-3</v>
      </c>
      <c r="F27" s="17">
        <v>-2.3936241617765686E-2</v>
      </c>
      <c r="G27" s="17">
        <v>-5.0197403054355771E-2</v>
      </c>
      <c r="H27" s="17">
        <v>3.2435709206942061E-2</v>
      </c>
      <c r="I27" s="17">
        <v>1.2350364368411666</v>
      </c>
      <c r="K27" s="11" t="s">
        <v>53</v>
      </c>
      <c r="L27" s="14">
        <v>1.2350364368411666</v>
      </c>
      <c r="Q27" s="11">
        <f t="shared" si="6"/>
        <v>1.2350364368411666</v>
      </c>
      <c r="S27" s="11">
        <f t="shared" si="8"/>
        <v>9.2383185634060698</v>
      </c>
      <c r="T27" s="11">
        <f t="shared" si="9"/>
        <v>-0.54329712730126567</v>
      </c>
      <c r="U27" s="11">
        <f t="shared" si="10"/>
        <v>-123.31188198069249</v>
      </c>
      <c r="V27" s="11">
        <f t="shared" si="11"/>
        <v>-142.96554656054386</v>
      </c>
      <c r="W27" s="11">
        <f t="shared" si="12"/>
        <v>-497.02656123214899</v>
      </c>
      <c r="X27" s="11">
        <f t="shared" si="13"/>
        <v>-103.13395761701864</v>
      </c>
      <c r="Y27" s="11">
        <f t="shared" si="14"/>
        <v>876.44599918693166</v>
      </c>
    </row>
    <row r="28" spans="2:25">
      <c r="B28" s="17">
        <v>2.1371997706364412</v>
      </c>
      <c r="C28" s="17">
        <v>4.4434719551724261E-2</v>
      </c>
      <c r="D28" s="17">
        <v>-0.29066879751558017</v>
      </c>
      <c r="E28" s="17">
        <v>-0.23027284839811846</v>
      </c>
      <c r="F28" s="17">
        <v>-0.77332587146311238</v>
      </c>
      <c r="G28" s="17">
        <v>-1.1224034096525184</v>
      </c>
      <c r="H28" s="17">
        <v>1.2350364368411642</v>
      </c>
      <c r="I28" s="17">
        <v>-30.287484117422572</v>
      </c>
      <c r="K28" s="11" t="s">
        <v>18</v>
      </c>
      <c r="L28" s="11">
        <v>-30.287484117422572</v>
      </c>
    </row>
    <row r="29" spans="2:25">
      <c r="R29" s="16">
        <f>SUM(S21:Y27)</f>
        <v>15.143742058711155</v>
      </c>
    </row>
    <row r="30" spans="2:25">
      <c r="K30" s="11" t="s">
        <v>19</v>
      </c>
      <c r="L30" s="11">
        <f>SUM(L21:L27)</f>
        <v>0.99999999999999956</v>
      </c>
    </row>
    <row r="33" spans="2:26">
      <c r="B33" s="11" t="s">
        <v>55</v>
      </c>
      <c r="L33" s="11" t="s">
        <v>12</v>
      </c>
    </row>
    <row r="34" spans="2:26">
      <c r="B34" s="13">
        <f t="shared" ref="B34:H40" si="15">2*B2</f>
        <v>161</v>
      </c>
      <c r="C34" s="13">
        <f t="shared" si="15"/>
        <v>165.4</v>
      </c>
      <c r="D34" s="13">
        <f t="shared" si="15"/>
        <v>170.6</v>
      </c>
      <c r="E34" s="13">
        <f t="shared" si="15"/>
        <v>170.2</v>
      </c>
      <c r="F34" s="13">
        <f t="shared" si="15"/>
        <v>247.8</v>
      </c>
      <c r="G34" s="13">
        <f t="shared" si="15"/>
        <v>44</v>
      </c>
      <c r="H34" s="13">
        <f t="shared" si="15"/>
        <v>7</v>
      </c>
      <c r="I34" s="13">
        <v>1</v>
      </c>
      <c r="J34" s="13">
        <f t="shared" ref="J34:J40" si="16">I2</f>
        <v>1.9</v>
      </c>
      <c r="L34" s="12">
        <v>0</v>
      </c>
    </row>
    <row r="35" spans="2:26">
      <c r="B35" s="13">
        <f t="shared" si="15"/>
        <v>165.4</v>
      </c>
      <c r="C35" s="13">
        <f t="shared" si="15"/>
        <v>369.4</v>
      </c>
      <c r="D35" s="13">
        <f t="shared" si="15"/>
        <v>263</v>
      </c>
      <c r="E35" s="13">
        <f t="shared" si="15"/>
        <v>138.80000000000001</v>
      </c>
      <c r="F35" s="13">
        <f t="shared" si="15"/>
        <v>99</v>
      </c>
      <c r="G35" s="13">
        <f t="shared" si="15"/>
        <v>116</v>
      </c>
      <c r="H35" s="13">
        <f t="shared" si="15"/>
        <v>-19.8</v>
      </c>
      <c r="I35" s="13">
        <v>1</v>
      </c>
      <c r="J35" s="13">
        <f t="shared" si="16"/>
        <v>6.1</v>
      </c>
      <c r="L35" s="12">
        <v>0</v>
      </c>
    </row>
    <row r="36" spans="2:26">
      <c r="B36" s="13">
        <f t="shared" si="15"/>
        <v>170.6</v>
      </c>
      <c r="C36" s="13">
        <f t="shared" si="15"/>
        <v>263</v>
      </c>
      <c r="D36" s="13">
        <f t="shared" si="15"/>
        <v>748.4</v>
      </c>
      <c r="E36" s="13">
        <f t="shared" si="15"/>
        <v>769</v>
      </c>
      <c r="F36" s="13">
        <f t="shared" si="15"/>
        <v>733</v>
      </c>
      <c r="G36" s="13">
        <f t="shared" si="15"/>
        <v>207.6</v>
      </c>
      <c r="H36" s="13">
        <f t="shared" si="15"/>
        <v>687</v>
      </c>
      <c r="I36" s="13">
        <v>1</v>
      </c>
      <c r="J36" s="13">
        <f t="shared" si="16"/>
        <v>2.9</v>
      </c>
      <c r="L36" s="12">
        <v>0</v>
      </c>
    </row>
    <row r="37" spans="2:26">
      <c r="B37" s="13">
        <f t="shared" si="15"/>
        <v>170.2</v>
      </c>
      <c r="C37" s="13">
        <f t="shared" si="15"/>
        <v>138.80000000000001</v>
      </c>
      <c r="D37" s="13">
        <f t="shared" si="15"/>
        <v>769</v>
      </c>
      <c r="E37" s="13">
        <f t="shared" si="15"/>
        <v>1369.6</v>
      </c>
      <c r="F37" s="13">
        <f t="shared" si="15"/>
        <v>1198.2</v>
      </c>
      <c r="G37" s="13">
        <f t="shared" si="15"/>
        <v>103.2</v>
      </c>
      <c r="H37" s="13">
        <f t="shared" si="15"/>
        <v>1005.4</v>
      </c>
      <c r="I37" s="13">
        <v>1</v>
      </c>
      <c r="J37" s="13">
        <f t="shared" si="16"/>
        <v>4</v>
      </c>
      <c r="L37" s="12">
        <v>0</v>
      </c>
    </row>
    <row r="38" spans="2:26">
      <c r="B38" s="13">
        <f t="shared" si="15"/>
        <v>247.8</v>
      </c>
      <c r="C38" s="13">
        <f t="shared" si="15"/>
        <v>99</v>
      </c>
      <c r="D38" s="13">
        <f t="shared" si="15"/>
        <v>733</v>
      </c>
      <c r="E38" s="13">
        <f t="shared" si="15"/>
        <v>1198.2</v>
      </c>
      <c r="F38" s="13">
        <f t="shared" si="15"/>
        <v>1742.8</v>
      </c>
      <c r="G38" s="13">
        <f t="shared" si="15"/>
        <v>-42.4</v>
      </c>
      <c r="H38" s="13">
        <f t="shared" si="15"/>
        <v>1040.8</v>
      </c>
      <c r="I38" s="13">
        <v>1</v>
      </c>
      <c r="J38" s="13">
        <f t="shared" si="16"/>
        <v>5.7</v>
      </c>
      <c r="L38" s="12">
        <v>0</v>
      </c>
    </row>
    <row r="39" spans="2:26">
      <c r="B39" s="13">
        <f t="shared" si="15"/>
        <v>44</v>
      </c>
      <c r="C39" s="13">
        <f t="shared" si="15"/>
        <v>116</v>
      </c>
      <c r="D39" s="13">
        <f t="shared" si="15"/>
        <v>207.6</v>
      </c>
      <c r="E39" s="13">
        <f t="shared" si="15"/>
        <v>103.2</v>
      </c>
      <c r="F39" s="13">
        <f t="shared" si="15"/>
        <v>-42.4</v>
      </c>
      <c r="G39" s="13">
        <f t="shared" si="15"/>
        <v>179.4</v>
      </c>
      <c r="H39" s="13">
        <f t="shared" si="15"/>
        <v>148.80000000000001</v>
      </c>
      <c r="I39" s="13">
        <v>1</v>
      </c>
      <c r="J39" s="13">
        <f t="shared" si="16"/>
        <v>3.4</v>
      </c>
      <c r="L39" s="12">
        <v>0</v>
      </c>
    </row>
    <row r="40" spans="2:26">
      <c r="B40" s="13">
        <f t="shared" si="15"/>
        <v>7</v>
      </c>
      <c r="C40" s="13">
        <f t="shared" si="15"/>
        <v>-19.8</v>
      </c>
      <c r="D40" s="13">
        <f t="shared" si="15"/>
        <v>687</v>
      </c>
      <c r="E40" s="13">
        <f t="shared" si="15"/>
        <v>1005.4</v>
      </c>
      <c r="F40" s="13">
        <f t="shared" si="15"/>
        <v>1040.8</v>
      </c>
      <c r="G40" s="13">
        <f t="shared" si="15"/>
        <v>148.80000000000001</v>
      </c>
      <c r="H40" s="13">
        <f t="shared" si="15"/>
        <v>1149.2</v>
      </c>
      <c r="I40" s="13">
        <v>1</v>
      </c>
      <c r="J40" s="13">
        <f t="shared" si="16"/>
        <v>4.9000000000000004</v>
      </c>
      <c r="L40" s="12">
        <v>0</v>
      </c>
    </row>
    <row r="41" spans="2:26">
      <c r="B41" s="13">
        <f t="array" ref="B41:H41">TRANSPOSE(I34:I40)</f>
        <v>1</v>
      </c>
      <c r="C41" s="13">
        <v>1</v>
      </c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3">
        <v>0</v>
      </c>
      <c r="J41" s="13">
        <v>0</v>
      </c>
      <c r="L41" s="12">
        <v>1</v>
      </c>
      <c r="S41" s="16" t="s">
        <v>54</v>
      </c>
    </row>
    <row r="42" spans="2:26">
      <c r="B42" s="13">
        <f t="array" ref="B42:H42">TRANSPOSE(J34:J40)</f>
        <v>1.9</v>
      </c>
      <c r="C42" s="13">
        <v>6.1</v>
      </c>
      <c r="D42" s="13">
        <v>2.9</v>
      </c>
      <c r="E42" s="13">
        <v>4</v>
      </c>
      <c r="F42" s="13">
        <v>5.7</v>
      </c>
      <c r="G42" s="13">
        <v>3.4</v>
      </c>
      <c r="H42" s="13">
        <v>4.9000000000000004</v>
      </c>
      <c r="I42" s="13">
        <v>0</v>
      </c>
      <c r="J42" s="13">
        <v>0</v>
      </c>
      <c r="L42" s="23">
        <v>5</v>
      </c>
    </row>
    <row r="43" spans="2:26">
      <c r="T43" s="11">
        <f t="array" ref="T43:Z43">TRANSPOSE(R46:R52)</f>
        <v>0.39350039050604058</v>
      </c>
      <c r="U43" s="11">
        <v>0.43702969517304963</v>
      </c>
      <c r="V43" s="11">
        <v>-0.65517948269339199</v>
      </c>
      <c r="W43" s="11">
        <v>-4.4328173925622744E-2</v>
      </c>
      <c r="X43" s="11">
        <v>3.6014728320210798E-2</v>
      </c>
      <c r="Y43" s="11">
        <v>0.41533371151037213</v>
      </c>
      <c r="Z43" s="11">
        <v>0.41762913110934397</v>
      </c>
    </row>
    <row r="44" spans="2:26">
      <c r="O44" s="11" t="s">
        <v>40</v>
      </c>
    </row>
    <row r="45" spans="2:26">
      <c r="B45" s="11" t="s">
        <v>35</v>
      </c>
      <c r="M45" s="14" t="s">
        <v>15</v>
      </c>
      <c r="O45" s="15" t="s">
        <v>20</v>
      </c>
      <c r="P45" s="16" t="s">
        <v>21</v>
      </c>
    </row>
    <row r="46" spans="2:26">
      <c r="B46" s="17">
        <f t="array" ref="B46:J54">MINVERSE(B34:J42)</f>
        <v>1.6039415746455687E-2</v>
      </c>
      <c r="C46" s="17">
        <v>7.6606091850020732E-3</v>
      </c>
      <c r="D46" s="17">
        <v>-4.0683312322288834E-3</v>
      </c>
      <c r="E46" s="17">
        <v>-3.1513402401296326E-3</v>
      </c>
      <c r="F46" s="17">
        <v>-9.1409574850019066E-3</v>
      </c>
      <c r="G46" s="17">
        <v>-2.351027568319447E-2</v>
      </c>
      <c r="H46" s="17">
        <v>1.61708797090971E-2</v>
      </c>
      <c r="I46" s="17">
        <v>2.2868706632220293</v>
      </c>
      <c r="J46" s="17">
        <v>-0.37867405454319775</v>
      </c>
      <c r="L46" s="11" t="str">
        <f>K21</f>
        <v>w1</v>
      </c>
      <c r="M46" s="14">
        <f t="array" ref="M46:M54">MMULT(B46:J54,L34:L42)</f>
        <v>0.39350039050604058</v>
      </c>
      <c r="O46" s="23">
        <f t="array" ref="O46">SUMPRODUCT(M46:M52,J34:J40)</f>
        <v>5.0000000000000053</v>
      </c>
      <c r="P46" s="16">
        <f>S54^0.5</f>
        <v>6.3136459657688215</v>
      </c>
      <c r="R46" s="11">
        <f>M46</f>
        <v>0.39350039050604058</v>
      </c>
      <c r="T46" s="11">
        <f>$R46*B2*T$43</f>
        <v>12.464825864936717</v>
      </c>
      <c r="U46" s="11">
        <f t="shared" ref="U46:Z46" si="17">$R46*C2*U$43</f>
        <v>14.222031117492467</v>
      </c>
      <c r="V46" s="11">
        <f t="shared" si="17"/>
        <v>-21.991481509456026</v>
      </c>
      <c r="W46" s="11">
        <f t="shared" si="17"/>
        <v>-1.4844123841379553</v>
      </c>
      <c r="X46" s="11">
        <f t="shared" si="17"/>
        <v>1.7558872166227195</v>
      </c>
      <c r="Y46" s="11">
        <f t="shared" si="17"/>
        <v>3.5955475087324023</v>
      </c>
      <c r="Z46" s="11">
        <f t="shared" si="17"/>
        <v>0.57518029162378848</v>
      </c>
    </row>
    <row r="47" spans="2:26">
      <c r="B47" s="17">
        <v>7.6606091850020576E-3</v>
      </c>
      <c r="C47" s="17">
        <v>4.6853598867193386E-3</v>
      </c>
      <c r="D47" s="17">
        <v>-7.2195776795390832E-4</v>
      </c>
      <c r="E47" s="17">
        <v>-1.3091554897762462E-3</v>
      </c>
      <c r="F47" s="17">
        <v>-5.3710497957462945E-3</v>
      </c>
      <c r="G47" s="17">
        <v>-1.2689386700555723E-2</v>
      </c>
      <c r="H47" s="17">
        <v>7.7455806823107818E-3</v>
      </c>
      <c r="I47" s="17">
        <v>1.0736227084827217E-2</v>
      </c>
      <c r="J47" s="17">
        <v>8.5258693617644474E-2</v>
      </c>
      <c r="L47" s="11" t="str">
        <f t="shared" ref="L47:L53" si="18">K22</f>
        <v>w2</v>
      </c>
      <c r="M47" s="14">
        <v>0.43702969517304963</v>
      </c>
      <c r="R47" s="11">
        <f t="shared" ref="R47:R52" si="19">M47</f>
        <v>0.43702969517304963</v>
      </c>
      <c r="T47" s="11">
        <f t="shared" ref="T47:T52" si="20">$R47*B3*T$43</f>
        <v>14.222031117492467</v>
      </c>
      <c r="U47" s="11">
        <f t="shared" ref="U47:U52" si="21">$R47*C3*U$43</f>
        <v>35.276768089325088</v>
      </c>
      <c r="V47" s="11">
        <f t="shared" ref="V47:V52" si="22">$R47*D3*V$43</f>
        <v>-37.652774983074522</v>
      </c>
      <c r="W47" s="11">
        <f t="shared" ref="W47:W52" si="23">$R47*E3*W$43</f>
        <v>-1.3444673466775228</v>
      </c>
      <c r="X47" s="11">
        <f t="shared" ref="X47:X52" si="24">$R47*F3*X$43</f>
        <v>0.77910553410633521</v>
      </c>
      <c r="Y47" s="11">
        <f t="shared" ref="Y47:Y52" si="25">$R47*G3*Y$43</f>
        <v>10.527763589515217</v>
      </c>
      <c r="Z47" s="11">
        <f t="shared" ref="Z47:Z52" si="26">$R47*H3*Z$43</f>
        <v>-1.8069116854546117</v>
      </c>
    </row>
    <row r="48" spans="2:26">
      <c r="B48" s="17">
        <v>-4.0683312322288799E-3</v>
      </c>
      <c r="C48" s="17">
        <v>-7.2195776795390919E-4</v>
      </c>
      <c r="D48" s="17">
        <v>4.8563076655761287E-3</v>
      </c>
      <c r="E48" s="17">
        <v>-9.1525886216580474E-4</v>
      </c>
      <c r="F48" s="17">
        <v>1.7084813755866655E-3</v>
      </c>
      <c r="G48" s="17">
        <v>2.5443647469388462E-3</v>
      </c>
      <c r="H48" s="17">
        <v>-3.4036059257530481E-3</v>
      </c>
      <c r="I48" s="17">
        <v>-0.25938092746801222</v>
      </c>
      <c r="J48" s="17">
        <v>-7.9159711045075951E-2</v>
      </c>
      <c r="L48" s="11" t="str">
        <f t="shared" si="18"/>
        <v>w3</v>
      </c>
      <c r="M48" s="14">
        <v>-0.65517948269339199</v>
      </c>
      <c r="R48" s="11">
        <f t="shared" si="19"/>
        <v>-0.65517948269339199</v>
      </c>
      <c r="T48" s="11">
        <f t="shared" si="20"/>
        <v>-21.991481509456026</v>
      </c>
      <c r="U48" s="11">
        <f t="shared" si="21"/>
        <v>-37.652774983074522</v>
      </c>
      <c r="V48" s="11">
        <f t="shared" si="22"/>
        <v>160.62914982975886</v>
      </c>
      <c r="W48" s="11">
        <f t="shared" si="23"/>
        <v>11.166998918582237</v>
      </c>
      <c r="X48" s="11">
        <f t="shared" si="24"/>
        <v>-8.6479747072205182</v>
      </c>
      <c r="Y48" s="11">
        <f t="shared" si="25"/>
        <v>-28.245861505008683</v>
      </c>
      <c r="Z48" s="11">
        <f t="shared" si="26"/>
        <v>-93.989170079762346</v>
      </c>
    </row>
    <row r="49" spans="2:26">
      <c r="B49" s="17">
        <v>-3.1513402401296231E-3</v>
      </c>
      <c r="C49" s="17">
        <v>-1.3091554897762454E-3</v>
      </c>
      <c r="D49" s="17">
        <v>-9.152588621658055E-4</v>
      </c>
      <c r="E49" s="17">
        <v>3.57865760610063E-3</v>
      </c>
      <c r="F49" s="17">
        <v>1.0276257355969424E-3</v>
      </c>
      <c r="G49" s="17">
        <v>4.8765737333173204E-3</v>
      </c>
      <c r="H49" s="17">
        <v>-4.1071024829432137E-3</v>
      </c>
      <c r="I49" s="17">
        <v>-0.24623345818955697</v>
      </c>
      <c r="J49" s="17">
        <v>4.0381056852786847E-2</v>
      </c>
      <c r="L49" s="11" t="str">
        <f t="shared" si="18"/>
        <v>w4</v>
      </c>
      <c r="M49" s="14">
        <v>-4.4328173925622744E-2</v>
      </c>
      <c r="R49" s="11">
        <f t="shared" si="19"/>
        <v>-4.4328173925622744E-2</v>
      </c>
      <c r="T49" s="11">
        <f t="shared" si="20"/>
        <v>-1.4844123841379551</v>
      </c>
      <c r="U49" s="11">
        <f t="shared" si="21"/>
        <v>-1.3444673466775228</v>
      </c>
      <c r="V49" s="11">
        <f t="shared" si="22"/>
        <v>11.166998918582237</v>
      </c>
      <c r="W49" s="11">
        <f t="shared" si="23"/>
        <v>1.345623100051762</v>
      </c>
      <c r="X49" s="11">
        <f t="shared" si="24"/>
        <v>-0.95644346409063707</v>
      </c>
      <c r="Y49" s="11">
        <f t="shared" si="25"/>
        <v>-0.95000682605191988</v>
      </c>
      <c r="Z49" s="11">
        <f t="shared" si="26"/>
        <v>-9.3063527693634516</v>
      </c>
    </row>
    <row r="50" spans="2:26">
      <c r="B50" s="17">
        <v>-9.1409574850019135E-3</v>
      </c>
      <c r="C50" s="17">
        <v>-5.3710497957462989E-3</v>
      </c>
      <c r="D50" s="17">
        <v>1.7084813755866735E-3</v>
      </c>
      <c r="E50" s="17">
        <v>1.0276257355969457E-3</v>
      </c>
      <c r="F50" s="17">
        <v>7.3302101327625858E-3</v>
      </c>
      <c r="G50" s="17">
        <v>1.4999969928739787E-2</v>
      </c>
      <c r="H50" s="17">
        <v>-1.0554279891937763E-2</v>
      </c>
      <c r="I50" s="17">
        <v>-0.84279583363415322</v>
      </c>
      <c r="J50" s="17">
        <v>0.1757621123908728</v>
      </c>
      <c r="L50" s="11" t="str">
        <f t="shared" si="18"/>
        <v>w5</v>
      </c>
      <c r="M50" s="14">
        <v>3.6014728320210798E-2</v>
      </c>
      <c r="R50" s="11">
        <f t="shared" si="19"/>
        <v>3.6014728320210798E-2</v>
      </c>
      <c r="T50" s="11">
        <f t="shared" si="20"/>
        <v>1.7558872166227193</v>
      </c>
      <c r="U50" s="11">
        <f t="shared" si="21"/>
        <v>0.7791055341063351</v>
      </c>
      <c r="V50" s="11">
        <f t="shared" si="22"/>
        <v>-8.6479747072205164</v>
      </c>
      <c r="W50" s="11">
        <f t="shared" si="23"/>
        <v>-0.95644346409063707</v>
      </c>
      <c r="X50" s="11">
        <f t="shared" si="24"/>
        <v>1.1302586556197465</v>
      </c>
      <c r="Y50" s="11">
        <f t="shared" si="25"/>
        <v>-0.31711237258414221</v>
      </c>
      <c r="Z50" s="11">
        <f t="shared" si="26"/>
        <v>7.8272321615427369</v>
      </c>
    </row>
    <row r="51" spans="2:26">
      <c r="B51" s="17">
        <v>-2.3510275683194422E-2</v>
      </c>
      <c r="C51" s="17">
        <v>-1.2689386700555746E-2</v>
      </c>
      <c r="D51" s="17">
        <v>2.5443647469388553E-3</v>
      </c>
      <c r="E51" s="17">
        <v>4.8765737333173213E-3</v>
      </c>
      <c r="F51" s="17">
        <v>1.4999969928739762E-2</v>
      </c>
      <c r="G51" s="17">
        <v>3.855059539869661E-2</v>
      </c>
      <c r="H51" s="17">
        <v>-2.4771841423942363E-2</v>
      </c>
      <c r="I51" s="17">
        <v>-1.2543954778433273</v>
      </c>
      <c r="J51" s="17">
        <v>0.33394583787073989</v>
      </c>
      <c r="L51" s="11" t="str">
        <f t="shared" si="18"/>
        <v>w6</v>
      </c>
      <c r="M51" s="14">
        <v>0.41533371151037213</v>
      </c>
      <c r="R51" s="11">
        <f t="shared" si="19"/>
        <v>0.41533371151037213</v>
      </c>
      <c r="T51" s="11">
        <f t="shared" si="20"/>
        <v>3.5955475087324023</v>
      </c>
      <c r="U51" s="11">
        <f t="shared" si="21"/>
        <v>10.527763589515217</v>
      </c>
      <c r="V51" s="11">
        <f t="shared" si="22"/>
        <v>-28.245861505008683</v>
      </c>
      <c r="W51" s="11">
        <f t="shared" si="23"/>
        <v>-0.95000682605191966</v>
      </c>
      <c r="X51" s="11">
        <f t="shared" si="24"/>
        <v>-0.31711237258414227</v>
      </c>
      <c r="Y51" s="11">
        <f t="shared" si="25"/>
        <v>15.473437644953197</v>
      </c>
      <c r="Z51" s="11">
        <f t="shared" si="26"/>
        <v>12.905086005152077</v>
      </c>
    </row>
    <row r="52" spans="2:26">
      <c r="B52" s="17">
        <v>1.6170879709097093E-2</v>
      </c>
      <c r="C52" s="17">
        <v>7.7455806823107896E-3</v>
      </c>
      <c r="D52" s="17">
        <v>-3.4036059257530572E-3</v>
      </c>
      <c r="E52" s="17">
        <v>-4.1071024829432163E-3</v>
      </c>
      <c r="F52" s="17">
        <v>-1.0554279891937756E-2</v>
      </c>
      <c r="G52" s="17">
        <v>-2.4771841423942384E-2</v>
      </c>
      <c r="H52" s="17">
        <v>1.8920369333168513E-2</v>
      </c>
      <c r="I52" s="17">
        <v>1.3051988068281941</v>
      </c>
      <c r="J52" s="17">
        <v>-0.17751393514377004</v>
      </c>
      <c r="L52" s="11" t="str">
        <f t="shared" si="18"/>
        <v>w7</v>
      </c>
      <c r="M52" s="14">
        <v>0.41762913110934397</v>
      </c>
      <c r="R52" s="11">
        <f t="shared" si="19"/>
        <v>0.41762913110934397</v>
      </c>
      <c r="T52" s="11">
        <f t="shared" si="20"/>
        <v>0.57518029162378836</v>
      </c>
      <c r="U52" s="11">
        <f t="shared" si="21"/>
        <v>-1.8069116854546114</v>
      </c>
      <c r="V52" s="11">
        <f t="shared" si="22"/>
        <v>-93.989170079762346</v>
      </c>
      <c r="W52" s="11">
        <f t="shared" si="23"/>
        <v>-9.3063527693634498</v>
      </c>
      <c r="X52" s="11">
        <f t="shared" si="24"/>
        <v>7.827232161542736</v>
      </c>
      <c r="Y52" s="11">
        <f t="shared" si="25"/>
        <v>12.905086005152077</v>
      </c>
      <c r="Z52" s="11">
        <f t="shared" si="26"/>
        <v>100.21833677544828</v>
      </c>
    </row>
    <row r="53" spans="2:26">
      <c r="B53" s="17">
        <v>2.286870663222027</v>
      </c>
      <c r="C53" s="17">
        <v>1.0736227084825831E-2</v>
      </c>
      <c r="D53" s="17">
        <v>-0.25938092746801139</v>
      </c>
      <c r="E53" s="17">
        <v>-0.24623345818955694</v>
      </c>
      <c r="F53" s="17">
        <v>-0.84279583363415123</v>
      </c>
      <c r="G53" s="17">
        <v>-1.2543954778433242</v>
      </c>
      <c r="H53" s="17">
        <v>1.3051988068281917</v>
      </c>
      <c r="I53" s="17">
        <v>-30.651718994841318</v>
      </c>
      <c r="J53" s="17">
        <v>0.92153053580094491</v>
      </c>
      <c r="L53" s="11" t="str">
        <f t="shared" si="18"/>
        <v>lambda1</v>
      </c>
      <c r="M53" s="11">
        <v>-26.044066315836595</v>
      </c>
    </row>
    <row r="54" spans="2:26">
      <c r="B54" s="17">
        <v>-0.37867405454319786</v>
      </c>
      <c r="C54" s="17">
        <v>8.525869361764471E-2</v>
      </c>
      <c r="D54" s="17">
        <v>-7.9159711045075937E-2</v>
      </c>
      <c r="E54" s="17">
        <v>4.0381056852786854E-2</v>
      </c>
      <c r="F54" s="17">
        <v>0.1757621123908725</v>
      </c>
      <c r="G54" s="17">
        <v>0.33394583787073939</v>
      </c>
      <c r="H54" s="17">
        <v>-0.17751393514376965</v>
      </c>
      <c r="I54" s="17">
        <v>0.92153053580093713</v>
      </c>
      <c r="J54" s="17">
        <v>-2.3315134850122301</v>
      </c>
      <c r="L54" s="11" t="s">
        <v>39</v>
      </c>
      <c r="M54" s="11">
        <v>-10.736036889260214</v>
      </c>
      <c r="S54" s="16">
        <f>SUM(T46:Z52)</f>
        <v>39.862125381068914</v>
      </c>
    </row>
    <row r="56" spans="2:26">
      <c r="L56" s="11" t="s">
        <v>19</v>
      </c>
      <c r="M56" s="11">
        <f>SUM(M46:M52)</f>
        <v>1.0000000000000024</v>
      </c>
    </row>
  </sheetData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14" sqref="C14"/>
    </sheetView>
  </sheetViews>
  <sheetFormatPr defaultRowHeight="15"/>
  <cols>
    <col min="1" max="16384" width="9.140625" style="11"/>
  </cols>
  <sheetData>
    <row r="1" spans="1:9" ht="26.25" thickBot="1">
      <c r="A1" s="26" t="s">
        <v>56</v>
      </c>
      <c r="B1" s="27" t="s">
        <v>6</v>
      </c>
      <c r="C1" s="27" t="s">
        <v>7</v>
      </c>
      <c r="D1" s="27" t="s">
        <v>57</v>
      </c>
      <c r="E1" s="27" t="s">
        <v>58</v>
      </c>
    </row>
    <row r="2" spans="1:9" ht="16.5" thickBot="1">
      <c r="A2" s="28"/>
      <c r="B2" s="29">
        <v>6.2E-2</v>
      </c>
      <c r="C2" s="30">
        <v>0.04</v>
      </c>
      <c r="D2" s="29">
        <v>7.4999999999999997E-2</v>
      </c>
      <c r="E2" s="29">
        <v>8.4000000000000005E-2</v>
      </c>
    </row>
    <row r="3" spans="1:9" ht="16.5" thickBot="1">
      <c r="A3" s="28"/>
      <c r="B3" s="29">
        <v>0.14499999999999999</v>
      </c>
      <c r="C3" s="29">
        <v>9.7000000000000003E-2</v>
      </c>
      <c r="D3" s="30">
        <v>0.17</v>
      </c>
      <c r="E3" s="30">
        <v>0.2</v>
      </c>
    </row>
    <row r="4" spans="1:9">
      <c r="H4" s="11" t="s">
        <v>65</v>
      </c>
      <c r="I4" s="11">
        <v>3.5000000000000003E-2</v>
      </c>
    </row>
    <row r="5" spans="1:9" ht="15.75" thickBot="1"/>
    <row r="6" spans="1:9" ht="16.5" thickBot="1">
      <c r="A6" s="31"/>
      <c r="B6" s="27" t="s">
        <v>59</v>
      </c>
      <c r="C6" s="27" t="s">
        <v>60</v>
      </c>
      <c r="D6" s="27" t="s">
        <v>61</v>
      </c>
      <c r="E6" s="27" t="s">
        <v>62</v>
      </c>
      <c r="F6" s="27" t="s">
        <v>63</v>
      </c>
    </row>
    <row r="7" spans="1:9" ht="16.5" thickBot="1">
      <c r="A7" s="28"/>
      <c r="B7" s="32">
        <v>0.2</v>
      </c>
      <c r="C7" s="32">
        <v>0.4</v>
      </c>
      <c r="D7" s="32">
        <v>0.5</v>
      </c>
      <c r="E7" s="32">
        <v>0.6</v>
      </c>
      <c r="F7" s="32">
        <v>0.8</v>
      </c>
    </row>
    <row r="8" spans="1:9" ht="16.5" thickBot="1">
      <c r="A8" s="33" t="s">
        <v>64</v>
      </c>
      <c r="B8" s="32">
        <v>0.8</v>
      </c>
      <c r="C8" s="32">
        <v>0.6</v>
      </c>
      <c r="D8" s="32">
        <v>0.5</v>
      </c>
      <c r="E8" s="32">
        <v>0.4</v>
      </c>
      <c r="F8" s="32">
        <v>0.2</v>
      </c>
    </row>
    <row r="11" spans="1:9">
      <c r="B11" s="11" t="s">
        <v>64</v>
      </c>
      <c r="C11" s="34" t="str">
        <f>B6</f>
        <v>1.</v>
      </c>
      <c r="D11" s="34" t="str">
        <f>C6</f>
        <v>2.</v>
      </c>
      <c r="E11" s="34" t="str">
        <f>D6</f>
        <v>3.</v>
      </c>
      <c r="F11" s="34" t="str">
        <f>E6</f>
        <v>4.</v>
      </c>
      <c r="G11" s="34" t="str">
        <f>F6</f>
        <v>5.</v>
      </c>
    </row>
    <row r="12" spans="1:9">
      <c r="A12" s="11" t="s">
        <v>6</v>
      </c>
      <c r="B12" s="11" t="s">
        <v>20</v>
      </c>
      <c r="C12" s="15">
        <f>$B$2*B8+B7*$I$4</f>
        <v>5.6600000000000004E-2</v>
      </c>
      <c r="D12" s="15">
        <f>$B$2*C8+C7*$I$4</f>
        <v>5.1199999999999996E-2</v>
      </c>
      <c r="E12" s="15">
        <f>$B$2*D8+D7*$I$4</f>
        <v>4.8500000000000001E-2</v>
      </c>
      <c r="F12" s="15">
        <f>$B$2*E8+E7*$I$4</f>
        <v>4.5800000000000007E-2</v>
      </c>
      <c r="G12" s="15">
        <f>$B$2*F8+F7*$I$4</f>
        <v>4.0400000000000005E-2</v>
      </c>
    </row>
    <row r="13" spans="1:9">
      <c r="B13" s="11" t="s">
        <v>21</v>
      </c>
      <c r="C13" s="16">
        <f>B8*$B$3</f>
        <v>0.11599999999999999</v>
      </c>
      <c r="D13" s="16">
        <f>C8*$B$3</f>
        <v>8.6999999999999994E-2</v>
      </c>
      <c r="E13" s="16">
        <f>D8*$B$3</f>
        <v>7.2499999999999995E-2</v>
      </c>
      <c r="F13" s="16">
        <f>E8*$B$3</f>
        <v>5.7999999999999996E-2</v>
      </c>
      <c r="G13" s="16">
        <f>F8*$B$3</f>
        <v>2.8999999999999998E-2</v>
      </c>
    </row>
    <row r="14" spans="1:9">
      <c r="A14" s="11" t="s">
        <v>7</v>
      </c>
      <c r="B14" s="11" t="s">
        <v>20</v>
      </c>
      <c r="C14" s="15">
        <f>$C$2*B8+B7*$I$4</f>
        <v>3.9E-2</v>
      </c>
      <c r="D14" s="15">
        <f>$C$2*C8+C7*$I$4</f>
        <v>3.8000000000000006E-2</v>
      </c>
      <c r="E14" s="15">
        <f>$C$2*D8+D7*$I$4</f>
        <v>3.7500000000000006E-2</v>
      </c>
      <c r="F14" s="15">
        <f>$C$2*E8+E7*$I$4</f>
        <v>3.7000000000000005E-2</v>
      </c>
      <c r="G14" s="15">
        <f>$C$2*F8+F7*$I$4</f>
        <v>3.6000000000000004E-2</v>
      </c>
    </row>
    <row r="15" spans="1:9">
      <c r="B15" s="11" t="s">
        <v>21</v>
      </c>
      <c r="C15" s="16">
        <f>B8*$C$3</f>
        <v>7.7600000000000002E-2</v>
      </c>
      <c r="D15" s="16">
        <f>C8*$C$3</f>
        <v>5.8200000000000002E-2</v>
      </c>
      <c r="E15" s="16">
        <f>D8*$C$3</f>
        <v>4.8500000000000001E-2</v>
      </c>
      <c r="F15" s="16">
        <f>E8*$C$3</f>
        <v>3.8800000000000001E-2</v>
      </c>
      <c r="G15" s="16">
        <f>F8*$C$3</f>
        <v>1.9400000000000001E-2</v>
      </c>
    </row>
    <row r="16" spans="1:9">
      <c r="A16" s="11" t="s">
        <v>57</v>
      </c>
      <c r="B16" s="11" t="s">
        <v>20</v>
      </c>
      <c r="C16" s="15">
        <f>B8*$D$2+B7*$I$4</f>
        <v>6.7000000000000004E-2</v>
      </c>
      <c r="D16" s="15">
        <f>C8*$D$2+C7*$I$4</f>
        <v>5.8999999999999997E-2</v>
      </c>
      <c r="E16" s="15">
        <f>D8*$D$2+D7*$I$4</f>
        <v>5.5E-2</v>
      </c>
      <c r="F16" s="15">
        <f>E8*$D$2+E7*$I$4</f>
        <v>5.1000000000000004E-2</v>
      </c>
      <c r="G16" s="15">
        <f>F8*$D$2+F7*$I$4</f>
        <v>4.3000000000000003E-2</v>
      </c>
    </row>
    <row r="17" spans="1:7">
      <c r="B17" s="11" t="s">
        <v>21</v>
      </c>
      <c r="C17" s="16">
        <f>B8*$D$3</f>
        <v>0.13600000000000001</v>
      </c>
      <c r="D17" s="16">
        <f>C8*$D$3</f>
        <v>0.10200000000000001</v>
      </c>
      <c r="E17" s="16">
        <f>D8*$D$3</f>
        <v>8.5000000000000006E-2</v>
      </c>
      <c r="F17" s="16">
        <f>E8*$D$3</f>
        <v>6.8000000000000005E-2</v>
      </c>
      <c r="G17" s="16">
        <f>F8*$D$3</f>
        <v>3.4000000000000002E-2</v>
      </c>
    </row>
    <row r="18" spans="1:7">
      <c r="A18" s="11" t="s">
        <v>58</v>
      </c>
      <c r="B18" s="11" t="s">
        <v>20</v>
      </c>
      <c r="C18" s="15">
        <f>B7*$I$4+B8*$E$2</f>
        <v>7.4200000000000016E-2</v>
      </c>
      <c r="D18" s="15">
        <f>C7*$I$4+C8*$E$2</f>
        <v>6.4399999999999999E-2</v>
      </c>
      <c r="E18" s="15">
        <f>D7*$I$4+D8*$E$2</f>
        <v>5.9500000000000004E-2</v>
      </c>
      <c r="F18" s="15">
        <f>E7*$I$4+E8*$E$2</f>
        <v>5.460000000000001E-2</v>
      </c>
      <c r="G18" s="15">
        <f>F7*$I$4+F8*$E$2</f>
        <v>4.4800000000000006E-2</v>
      </c>
    </row>
    <row r="19" spans="1:7">
      <c r="B19" s="11" t="s">
        <v>21</v>
      </c>
      <c r="C19" s="16">
        <f>B8*$E$3</f>
        <v>0.16000000000000003</v>
      </c>
      <c r="D19" s="16">
        <f>C8*$E$3</f>
        <v>0.12</v>
      </c>
      <c r="E19" s="16">
        <f>D8*$E$3</f>
        <v>0.1</v>
      </c>
      <c r="F19" s="16">
        <f>E8*$E$3</f>
        <v>8.0000000000000016E-2</v>
      </c>
      <c r="G19" s="16">
        <f>F8*$E$3</f>
        <v>4.0000000000000008E-2</v>
      </c>
    </row>
  </sheetData>
  <phoneticPr fontId="0" type="noConversion"/>
  <pageMargins left="0.7" right="0.7" top="0.78740157499999996" bottom="0.78740157499999996" header="0.3" footer="0.3"/>
  <legacyDrawing r:id="rId1"/>
  <oleObjects>
    <oleObject progId="Equation.3" shapeId="4100" r:id="rId2"/>
    <oleObject progId="Equation.3" shapeId="4099" r:id="rId3"/>
    <oleObject progId="Equation.3" shapeId="410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Pr1</vt:lpstr>
      <vt:lpstr>Pr2</vt:lpstr>
      <vt:lpstr>Pr3</vt:lpstr>
      <vt:lpstr>Pr4</vt:lpstr>
      <vt:lpstr>Pr3!OLE_LINK1</vt:lpstr>
    </vt:vector>
  </TitlesOfParts>
  <Company>Ekonomicko-správní fakulta Masarykovy univerzity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75970</cp:lastModifiedBy>
  <dcterms:created xsi:type="dcterms:W3CDTF">2014-03-17T15:25:26Z</dcterms:created>
  <dcterms:modified xsi:type="dcterms:W3CDTF">2014-03-18T11:44:39Z</dcterms:modified>
</cp:coreProperties>
</file>