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870" windowHeight="7725" activeTab="6"/>
  </bookViews>
  <sheets>
    <sheet name="odpovedi" sheetId="1" r:id="rId1"/>
    <sheet name="volne odpovedi" sheetId="2" r:id="rId2"/>
    <sheet name="ANA1" sheetId="3" r:id="rId3"/>
    <sheet name="ANA2" sheetId="7" r:id="rId4"/>
    <sheet name="H-I." sheetId="4" r:id="rId5"/>
    <sheet name="H-II." sheetId="5" r:id="rId6"/>
    <sheet name="D-I." sheetId="6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7" l="1"/>
  <c r="B27" i="7"/>
  <c r="B26" i="7"/>
  <c r="B25" i="7"/>
  <c r="C23" i="7"/>
  <c r="B23" i="7"/>
  <c r="B21" i="7"/>
  <c r="B22" i="7"/>
  <c r="B14" i="7" l="1"/>
  <c r="C14" i="7" s="1"/>
  <c r="C12" i="7"/>
  <c r="D12" i="7"/>
  <c r="F12" i="7"/>
  <c r="G12" i="7"/>
  <c r="K12" i="7"/>
  <c r="L12" i="7"/>
  <c r="N12" i="7"/>
  <c r="O12" i="7"/>
  <c r="P12" i="7"/>
  <c r="Q12" i="7"/>
  <c r="S12" i="7"/>
  <c r="T12" i="7"/>
  <c r="W12" i="7"/>
  <c r="Y12" i="7"/>
  <c r="C11" i="7"/>
  <c r="D11" i="7"/>
  <c r="F11" i="7"/>
  <c r="G11" i="7"/>
  <c r="K11" i="7"/>
  <c r="L11" i="7"/>
  <c r="N11" i="7"/>
  <c r="O11" i="7"/>
  <c r="P11" i="7"/>
  <c r="Q11" i="7"/>
  <c r="S11" i="7"/>
  <c r="T11" i="7"/>
  <c r="W11" i="7"/>
  <c r="Y11" i="7"/>
  <c r="B12" i="7"/>
  <c r="B11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B8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B7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B6" i="7"/>
  <c r="U5" i="7"/>
  <c r="V5" i="7"/>
  <c r="W5" i="7"/>
  <c r="X5" i="7"/>
  <c r="Y5" i="7"/>
  <c r="Z5" i="7"/>
  <c r="AA5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B5" i="7"/>
  <c r="D2" i="7"/>
  <c r="E2" i="7"/>
  <c r="C2" i="7"/>
  <c r="A3" i="6"/>
  <c r="A2" i="6"/>
  <c r="B3" i="6"/>
  <c r="B2" i="6"/>
  <c r="B13" i="5"/>
  <c r="B12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B9" i="5"/>
  <c r="S8" i="5"/>
  <c r="T8" i="5"/>
  <c r="U8" i="5"/>
  <c r="V8" i="5"/>
  <c r="W8" i="5"/>
  <c r="X8" i="5"/>
  <c r="Y8" i="5"/>
  <c r="Z8" i="5"/>
  <c r="AA8" i="5"/>
  <c r="R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B8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B7" i="5"/>
  <c r="Y6" i="5"/>
  <c r="Z6" i="5"/>
  <c r="AA6" i="5"/>
  <c r="T6" i="5"/>
  <c r="U6" i="5"/>
  <c r="V6" i="5"/>
  <c r="W6" i="5"/>
  <c r="X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B6" i="5"/>
  <c r="B54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B52" i="4"/>
  <c r="AA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B51" i="4"/>
  <c r="B31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Z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B27" i="4"/>
  <c r="B10" i="4"/>
  <c r="W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X6" i="4"/>
  <c r="Y6" i="4"/>
  <c r="Z6" i="4"/>
  <c r="AA6" i="4"/>
  <c r="B6" i="4"/>
  <c r="P5" i="4"/>
  <c r="Q5" i="4"/>
  <c r="R5" i="4"/>
  <c r="S5" i="4"/>
  <c r="T5" i="4"/>
  <c r="U5" i="4"/>
  <c r="V5" i="4"/>
  <c r="W5" i="4"/>
  <c r="X5" i="4"/>
  <c r="Y5" i="4"/>
  <c r="Z5" i="4"/>
  <c r="AA5" i="4"/>
  <c r="Z4" i="4"/>
  <c r="AA4" i="4"/>
  <c r="V4" i="4"/>
  <c r="W4" i="4"/>
  <c r="X4" i="4"/>
  <c r="Y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B4" i="4"/>
  <c r="C5" i="4"/>
  <c r="D5" i="4"/>
  <c r="E5" i="4"/>
  <c r="F5" i="4"/>
  <c r="G5" i="4"/>
  <c r="H5" i="4"/>
  <c r="I5" i="4"/>
  <c r="J5" i="4"/>
  <c r="K5" i="4"/>
  <c r="L5" i="4"/>
  <c r="M5" i="4"/>
  <c r="N5" i="4"/>
  <c r="O5" i="4"/>
  <c r="B5" i="4"/>
  <c r="AB13" i="1"/>
  <c r="AB12" i="1"/>
  <c r="C82" i="3"/>
  <c r="C81" i="3"/>
  <c r="C80" i="3"/>
  <c r="C79" i="3"/>
  <c r="C73" i="3"/>
  <c r="C72" i="3"/>
  <c r="C71" i="3"/>
  <c r="C62" i="3"/>
  <c r="C61" i="3"/>
  <c r="C53" i="3"/>
  <c r="C52" i="3"/>
  <c r="C51" i="3"/>
  <c r="AB38" i="3"/>
  <c r="AC38" i="3" s="1"/>
  <c r="AB39" i="3"/>
  <c r="AC39" i="3" s="1"/>
  <c r="AB40" i="3"/>
  <c r="AC40" i="3" s="1"/>
  <c r="AB37" i="3"/>
  <c r="AC37" i="3" s="1"/>
  <c r="Q34" i="3"/>
  <c r="R34" i="3"/>
  <c r="S34" i="3"/>
  <c r="T34" i="3"/>
  <c r="U34" i="3"/>
  <c r="V34" i="3"/>
  <c r="W34" i="3"/>
  <c r="X34" i="3"/>
  <c r="Y34" i="3"/>
  <c r="Z34" i="3"/>
  <c r="AA34" i="3"/>
  <c r="D24" i="3"/>
  <c r="D25" i="3"/>
  <c r="D26" i="3"/>
  <c r="D27" i="3"/>
  <c r="D28" i="3"/>
  <c r="D29" i="3"/>
  <c r="D30" i="3"/>
  <c r="E3" i="7" s="1"/>
  <c r="D31" i="3"/>
  <c r="D23" i="3"/>
  <c r="C24" i="3"/>
  <c r="C25" i="3"/>
  <c r="C26" i="3"/>
  <c r="C27" i="3"/>
  <c r="C28" i="3"/>
  <c r="C29" i="3"/>
  <c r="C30" i="3"/>
  <c r="D3" i="7" s="1"/>
  <c r="C31" i="3"/>
  <c r="C23" i="3"/>
  <c r="B23" i="3"/>
  <c r="R14" i="3"/>
  <c r="S14" i="3"/>
  <c r="T14" i="3"/>
  <c r="U14" i="3"/>
  <c r="V14" i="3"/>
  <c r="W14" i="3"/>
  <c r="X14" i="3"/>
  <c r="Y14" i="3"/>
  <c r="Z14" i="3"/>
  <c r="AA14" i="3"/>
  <c r="AA13" i="3"/>
  <c r="R13" i="3"/>
  <c r="S13" i="3"/>
  <c r="T13" i="3"/>
  <c r="U13" i="3"/>
  <c r="V13" i="3"/>
  <c r="W13" i="3"/>
  <c r="X13" i="3"/>
  <c r="Y13" i="3"/>
  <c r="Z13" i="3"/>
  <c r="R12" i="3"/>
  <c r="R16" i="3" s="1"/>
  <c r="R19" i="3" s="1"/>
  <c r="S12" i="3"/>
  <c r="S16" i="3" s="1"/>
  <c r="S19" i="3" s="1"/>
  <c r="T12" i="3"/>
  <c r="T16" i="3" s="1"/>
  <c r="T19" i="3" s="1"/>
  <c r="U12" i="3"/>
  <c r="V12" i="3"/>
  <c r="V16" i="3" s="1"/>
  <c r="V19" i="3" s="1"/>
  <c r="W12" i="3"/>
  <c r="W16" i="3" s="1"/>
  <c r="W19" i="3" s="1"/>
  <c r="X12" i="3"/>
  <c r="X16" i="3" s="1"/>
  <c r="Y12" i="3"/>
  <c r="Y16" i="3" s="1"/>
  <c r="X19" i="3" s="1"/>
  <c r="Z12" i="3"/>
  <c r="AA12" i="3"/>
  <c r="AA16" i="3" s="1"/>
  <c r="Z19" i="3" s="1"/>
  <c r="R6" i="3"/>
  <c r="S6" i="3"/>
  <c r="T6" i="3"/>
  <c r="U6" i="3"/>
  <c r="V6" i="3"/>
  <c r="W6" i="3"/>
  <c r="X6" i="3"/>
  <c r="Y6" i="3"/>
  <c r="Z6" i="3"/>
  <c r="AA6" i="3"/>
  <c r="R5" i="3"/>
  <c r="S5" i="3"/>
  <c r="T5" i="3"/>
  <c r="U5" i="3"/>
  <c r="V5" i="3"/>
  <c r="W5" i="3"/>
  <c r="X5" i="3"/>
  <c r="Y5" i="3"/>
  <c r="Z5" i="3"/>
  <c r="AA5" i="3"/>
  <c r="R4" i="3"/>
  <c r="R8" i="3" s="1"/>
  <c r="R10" i="5" s="1"/>
  <c r="S4" i="3"/>
  <c r="S8" i="3" s="1"/>
  <c r="S10" i="5" s="1"/>
  <c r="T4" i="3"/>
  <c r="T8" i="3" s="1"/>
  <c r="T10" i="5" s="1"/>
  <c r="U4" i="3"/>
  <c r="U8" i="3" s="1"/>
  <c r="V4" i="3"/>
  <c r="V8" i="3" s="1"/>
  <c r="V10" i="5" s="1"/>
  <c r="W4" i="3"/>
  <c r="W8" i="3" s="1"/>
  <c r="W10" i="5" s="1"/>
  <c r="X4" i="3"/>
  <c r="X8" i="3" s="1"/>
  <c r="X35" i="3" s="1"/>
  <c r="Y4" i="3"/>
  <c r="Y8" i="3" s="1"/>
  <c r="Y10" i="5" s="1"/>
  <c r="Z4" i="3"/>
  <c r="Z8" i="3" s="1"/>
  <c r="AA4" i="3"/>
  <c r="AA8" i="3" s="1"/>
  <c r="AA10" i="5" s="1"/>
  <c r="Z3" i="3"/>
  <c r="AA3" i="3"/>
  <c r="R3" i="3"/>
  <c r="S3" i="3"/>
  <c r="T3" i="3"/>
  <c r="U3" i="3"/>
  <c r="V3" i="3"/>
  <c r="W3" i="3"/>
  <c r="X3" i="3"/>
  <c r="Y3" i="3"/>
  <c r="X10" i="5" l="1"/>
  <c r="Z16" i="3"/>
  <c r="U16" i="3"/>
  <c r="U35" i="3" s="1"/>
  <c r="R35" i="3"/>
  <c r="Y35" i="3"/>
  <c r="W35" i="3"/>
  <c r="AA35" i="3"/>
  <c r="S35" i="3"/>
  <c r="T35" i="3"/>
  <c r="V35" i="3"/>
  <c r="C78" i="3"/>
  <c r="C77" i="3"/>
  <c r="C76" i="3"/>
  <c r="C75" i="3"/>
  <c r="C70" i="3"/>
  <c r="C69" i="3"/>
  <c r="C68" i="3"/>
  <c r="C67" i="3"/>
  <c r="C66" i="3"/>
  <c r="C65" i="3"/>
  <c r="C64" i="3"/>
  <c r="C60" i="3"/>
  <c r="C59" i="3"/>
  <c r="C58" i="3"/>
  <c r="C57" i="3"/>
  <c r="C56" i="3"/>
  <c r="C55" i="3"/>
  <c r="C50" i="3"/>
  <c r="C49" i="3"/>
  <c r="C48" i="3"/>
  <c r="C47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B3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B14" i="3"/>
  <c r="B24" i="3"/>
  <c r="B25" i="3"/>
  <c r="B26" i="3"/>
  <c r="B27" i="3"/>
  <c r="B28" i="3"/>
  <c r="B29" i="3"/>
  <c r="B30" i="3"/>
  <c r="C3" i="7" s="1"/>
  <c r="B31" i="3"/>
  <c r="A24" i="3"/>
  <c r="A25" i="3"/>
  <c r="A26" i="3"/>
  <c r="A27" i="3"/>
  <c r="A28" i="3"/>
  <c r="A29" i="3"/>
  <c r="A30" i="3"/>
  <c r="A31" i="3"/>
  <c r="A2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B13" i="3"/>
  <c r="C12" i="3"/>
  <c r="C16" i="3" s="1"/>
  <c r="C19" i="3" s="1"/>
  <c r="D12" i="3"/>
  <c r="E12" i="3"/>
  <c r="F12" i="3"/>
  <c r="G12" i="3"/>
  <c r="G16" i="3" s="1"/>
  <c r="G19" i="3" s="1"/>
  <c r="H12" i="3"/>
  <c r="I12" i="3"/>
  <c r="J12" i="3"/>
  <c r="K12" i="3"/>
  <c r="K16" i="3" s="1"/>
  <c r="K19" i="3" s="1"/>
  <c r="L12" i="3"/>
  <c r="M12" i="3"/>
  <c r="N12" i="3"/>
  <c r="O12" i="3"/>
  <c r="P12" i="3"/>
  <c r="Q12" i="3"/>
  <c r="B12" i="3"/>
  <c r="E6" i="3"/>
  <c r="F6" i="3"/>
  <c r="G6" i="3"/>
  <c r="H6" i="3"/>
  <c r="I6" i="3"/>
  <c r="J6" i="3"/>
  <c r="K6" i="3"/>
  <c r="L6" i="3"/>
  <c r="M6" i="3"/>
  <c r="N6" i="3"/>
  <c r="O6" i="3"/>
  <c r="P6" i="3"/>
  <c r="Q6" i="3"/>
  <c r="C6" i="3"/>
  <c r="D6" i="3"/>
  <c r="B6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B4" i="3"/>
  <c r="B5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B3" i="3"/>
  <c r="Z35" i="3" l="1"/>
  <c r="Y19" i="3"/>
  <c r="U10" i="5"/>
  <c r="U19" i="3"/>
  <c r="Z10" i="5"/>
  <c r="B8" i="3"/>
  <c r="M8" i="3"/>
  <c r="I8" i="3"/>
  <c r="E8" i="3"/>
  <c r="P16" i="3"/>
  <c r="P19" i="3" s="1"/>
  <c r="L16" i="3"/>
  <c r="L19" i="3" s="1"/>
  <c r="H16" i="3"/>
  <c r="H19" i="3" s="1"/>
  <c r="D16" i="3"/>
  <c r="D19" i="3" s="1"/>
  <c r="P8" i="3"/>
  <c r="L8" i="3"/>
  <c r="H8" i="3"/>
  <c r="D8" i="3"/>
  <c r="O16" i="3"/>
  <c r="O19" i="3" s="1"/>
  <c r="K8" i="3"/>
  <c r="N8" i="3"/>
  <c r="J8" i="3"/>
  <c r="F8" i="3"/>
  <c r="O8" i="3"/>
  <c r="O10" i="5" s="1"/>
  <c r="G8" i="3"/>
  <c r="M16" i="3"/>
  <c r="I16" i="3"/>
  <c r="I19" i="3" s="1"/>
  <c r="E16" i="3"/>
  <c r="E19" i="3" s="1"/>
  <c r="C8" i="3"/>
  <c r="B16" i="3"/>
  <c r="N16" i="3"/>
  <c r="N19" i="3" s="1"/>
  <c r="J16" i="3"/>
  <c r="J19" i="3" s="1"/>
  <c r="F16" i="3"/>
  <c r="F19" i="3" s="1"/>
  <c r="Q16" i="3"/>
  <c r="Q19" i="3" s="1"/>
  <c r="Q8" i="3"/>
  <c r="B35" i="3" l="1"/>
  <c r="B36" i="3" s="1"/>
  <c r="B19" i="3"/>
  <c r="M35" i="3"/>
  <c r="M19" i="3"/>
  <c r="B10" i="3"/>
  <c r="Q10" i="5"/>
  <c r="C35" i="3"/>
  <c r="C10" i="5"/>
  <c r="G35" i="3"/>
  <c r="G10" i="5"/>
  <c r="F10" i="5"/>
  <c r="N10" i="5"/>
  <c r="H35" i="3"/>
  <c r="H10" i="5"/>
  <c r="P35" i="3"/>
  <c r="P10" i="5"/>
  <c r="I10" i="5"/>
  <c r="B10" i="5"/>
  <c r="J10" i="5"/>
  <c r="K35" i="3"/>
  <c r="K10" i="5"/>
  <c r="D35" i="3"/>
  <c r="D10" i="5"/>
  <c r="L35" i="3"/>
  <c r="L10" i="5"/>
  <c r="E10" i="5"/>
  <c r="M10" i="5"/>
  <c r="E35" i="3"/>
  <c r="J35" i="3"/>
  <c r="I35" i="3"/>
  <c r="F35" i="3"/>
  <c r="N35" i="3"/>
  <c r="O35" i="3"/>
  <c r="B17" i="3"/>
  <c r="B9" i="3"/>
  <c r="Q35" i="3"/>
  <c r="B18" i="3" l="1"/>
  <c r="B14" i="5"/>
</calcChain>
</file>

<file path=xl/comments1.xml><?xml version="1.0" encoding="utf-8"?>
<comments xmlns="http://schemas.openxmlformats.org/spreadsheetml/2006/main">
  <authors>
    <author>Pavlik Marek</author>
  </authors>
  <commentList>
    <comment ref="R14" authorId="0">
      <text>
        <r>
          <rPr>
            <b/>
            <sz val="9"/>
            <color indexed="81"/>
            <rFont val="Tahoma"/>
            <charset val="1"/>
          </rPr>
          <t>Pavlik Marek:</t>
        </r>
        <r>
          <rPr>
            <sz val="9"/>
            <color indexed="81"/>
            <rFont val="Tahoma"/>
            <charset val="1"/>
          </rPr>
          <t xml:space="preserve">
case studies</t>
        </r>
      </text>
    </comment>
  </commentList>
</comments>
</file>

<file path=xl/comments2.xml><?xml version="1.0" encoding="utf-8"?>
<comments xmlns="http://schemas.openxmlformats.org/spreadsheetml/2006/main">
  <authors>
    <author>Pavlik Marek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=Suma C1 x 100 / 4-Cx
</t>
        </r>
      </text>
    </comment>
    <comment ref="A9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suma čistá spokojenost v %/ počet R
</t>
        </r>
      </text>
    </comment>
    <comment ref="B22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bez ohledu na X!!!
</t>
        </r>
      </text>
    </comment>
    <comment ref="A35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= (čístá spojenost  % s C + čistá spokojenost v % s P) / 2
</t>
        </r>
      </text>
    </comment>
    <comment ref="X35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přítomnost na přednáškách =0</t>
        </r>
      </text>
    </comment>
    <comment ref="AB35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komentář k C=1, P=1 tj. bez ohledu na počet vět a délku obsahu</t>
        </r>
      </text>
    </comment>
    <comment ref="C55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byl respondent na C2?</t>
        </r>
      </text>
    </comment>
  </commentList>
</comments>
</file>

<file path=xl/comments3.xml><?xml version="1.0" encoding="utf-8"?>
<comments xmlns="http://schemas.openxmlformats.org/spreadsheetml/2006/main">
  <authors>
    <author>Pavlik Marek</author>
  </authors>
  <commentList>
    <comment ref="A7" authorId="0">
      <text>
        <r>
          <rPr>
            <b/>
            <sz val="9"/>
            <color indexed="81"/>
            <rFont val="Tahoma"/>
            <charset val="1"/>
          </rPr>
          <t>Pavlik Marek:</t>
        </r>
        <r>
          <rPr>
            <sz val="9"/>
            <color indexed="81"/>
            <rFont val="Tahoma"/>
            <charset val="1"/>
          </rPr>
          <t xml:space="preserve">
cvičení - aplikace na svůj problém/policy</t>
        </r>
      </text>
    </comment>
    <comment ref="A8" authorId="0">
      <text>
        <r>
          <rPr>
            <b/>
            <sz val="9"/>
            <color indexed="81"/>
            <rFont val="Tahoma"/>
            <charset val="1"/>
          </rPr>
          <t>Pavlik Marek:</t>
        </r>
        <r>
          <rPr>
            <sz val="9"/>
            <color indexed="81"/>
            <rFont val="Tahoma"/>
            <charset val="1"/>
          </rPr>
          <t xml:space="preserve">
cvičení = všichni na daný/stejný úkol</t>
        </r>
      </text>
    </comment>
    <comment ref="A21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4P x 26 R = 100%</t>
        </r>
      </text>
    </comment>
  </commentList>
</comments>
</file>

<file path=xl/comments4.xml><?xml version="1.0" encoding="utf-8"?>
<comments xmlns="http://schemas.openxmlformats.org/spreadsheetml/2006/main">
  <authors>
    <author>Pavlik Marek</author>
  </authors>
  <commentList>
    <comment ref="Q6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od r16 už byli na P5
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Pavlik Marek:</t>
        </r>
        <r>
          <rPr>
            <sz val="9"/>
            <color indexed="81"/>
            <rFont val="Tahoma"/>
            <family val="2"/>
            <charset val="238"/>
          </rPr>
          <t xml:space="preserve">
průměr čisté spokojenosti za C a P</t>
        </r>
      </text>
    </comment>
  </commentList>
</comments>
</file>

<file path=xl/sharedStrings.xml><?xml version="1.0" encoding="utf-8"?>
<sst xmlns="http://schemas.openxmlformats.org/spreadsheetml/2006/main" count="284" uniqueCount="192">
  <si>
    <t>C2</t>
  </si>
  <si>
    <t>C3</t>
  </si>
  <si>
    <t>C4</t>
  </si>
  <si>
    <t>C5</t>
  </si>
  <si>
    <t>P1</t>
  </si>
  <si>
    <t>P2</t>
  </si>
  <si>
    <t>P3</t>
  </si>
  <si>
    <t>P4</t>
  </si>
  <si>
    <t>P5</t>
  </si>
  <si>
    <t>Jinou strukturu cvičení</t>
  </si>
  <si>
    <t>C2 četl</t>
  </si>
  <si>
    <t>C2 nečetl</t>
  </si>
  <si>
    <t>C2 prolistoval</t>
  </si>
  <si>
    <t>0=nelíbilo</t>
  </si>
  <si>
    <t>x=chyběl</t>
  </si>
  <si>
    <t>1=líbilo</t>
  </si>
  <si>
    <t xml:space="preserve">Všichni by řešili stejný problém </t>
  </si>
  <si>
    <t xml:space="preserve">Aplikace na „váš problém“ </t>
  </si>
  <si>
    <t>Ke cvičením</t>
  </si>
  <si>
    <t>K přednáškám</t>
  </si>
  <si>
    <t>r1</t>
  </si>
  <si>
    <t>x</t>
  </si>
  <si>
    <t>C3 četl</t>
  </si>
  <si>
    <t>C3 prolistoval</t>
  </si>
  <si>
    <t>C3 nečetl</t>
  </si>
  <si>
    <t>r2</t>
  </si>
  <si>
    <t>r3</t>
  </si>
  <si>
    <t>cvičení (některá) mi přijdou zbytečná</t>
  </si>
  <si>
    <t>K přednáškám nemám výhrady</t>
  </si>
  <si>
    <t>r4</t>
  </si>
  <si>
    <t>r5</t>
  </si>
  <si>
    <t>Na cvičení mi chybělo podrobnější vysvětlení obsahju půlsemestrální práce. Neumím si představit, co vše musí práce obsahovat, aby byla přijatelná! Cvičení se mi líbí</t>
  </si>
  <si>
    <t>r6</t>
  </si>
  <si>
    <t>Líbí se mi zapojení studentů do cvičení. Možná více prostoru věnovat shrnutím poznatku k závěrečnému ukončení předmětu</t>
  </si>
  <si>
    <t>r7</t>
  </si>
  <si>
    <t>líbila se mi samostatná práce v týmech, diskuze nad problémy, úkoly, které jsme měli řešit.. Výdy mě víc bavilo řešit problém, ke kterému mám "vztah". Něco o něm vím, než problémy obecně</t>
  </si>
  <si>
    <t>Ne vždy mám čas účastnit se přednášky, ale ty, na jkterých jsem byla mě bavily v případě, že se látka vysvětlovala na konrétních případech</t>
  </si>
  <si>
    <t>r8</t>
  </si>
  <si>
    <t>Cvičení jsou koncipovány přímně pro každého studenta. Vyhovuje mi řešení vlastních prací a aplikace na nich v kombinaci s kolektivními problémy</t>
  </si>
  <si>
    <t>Přednášky jsou akční a zajímavé. Zcela vyhovující</t>
  </si>
  <si>
    <t>r9</t>
  </si>
  <si>
    <t>C2 líbilo se mi, že jsme měli možnost ujasnit si obsah půlsemstrální práce. Celkově se líbí, že cvičení jsou dělaná skupinově (menší skupiny pozn. Ot.5), že se zapojímě všichni a není to jen další přednáška</t>
  </si>
  <si>
    <t>Poznatky si lépe pamatuji</t>
  </si>
  <si>
    <t>r10</t>
  </si>
  <si>
    <t>r11</t>
  </si>
  <si>
    <t>Cvičení se mi líbí, i když mi tento způsob uvažování vůbec nejde. Pokouším se vymyslet nové způsoby přemýšlení a zkoušet různé náhledy na věc. Podle mě je tento předmět velice náročný</t>
  </si>
  <si>
    <t>r12</t>
  </si>
  <si>
    <t>Chýbajú mi materiály z cvík, ktoré by viac zhrnuli obsah cvičení. Chcelo by to konkrétněji vědět, na co se v readri zamerat</t>
  </si>
  <si>
    <t>je to v poriadku</t>
  </si>
  <si>
    <t>r13</t>
  </si>
  <si>
    <t>Líbí se mi na cvičení práce ve skupinách a diskuze, která mi pomáhá uvědomit si, co můžu použít ve své půlsemestrální práci</t>
  </si>
  <si>
    <t>r14</t>
  </si>
  <si>
    <t>všechny cvičení mi přišly zajímavé, co se týče tématu donutily mě se zamyslet nad věcmi, které by mě jinak nenapadly</t>
  </si>
  <si>
    <t>Přednášky byly taky zajímavé, ale tím, že to bylo až po cviku, tak konec už nejsem (a po sobě) moc schopná vnímát - jiné pořadí cvik a přednášek</t>
  </si>
  <si>
    <t>r15</t>
  </si>
  <si>
    <t>Líbí se mi výklad i diskuze na závěr</t>
  </si>
  <si>
    <t>O: Jaká je průměrná spokojenost R se cvičením a přednáškou?</t>
  </si>
  <si>
    <t>C=1</t>
  </si>
  <si>
    <t>C=0</t>
  </si>
  <si>
    <t>C=x</t>
  </si>
  <si>
    <t>čistá spokojenost v %</t>
  </si>
  <si>
    <t>Průměrná čistá spokojenost</t>
  </si>
  <si>
    <t>O: Jaké nejlepší/nejhorší cvičení a přednáška?</t>
  </si>
  <si>
    <t>P=1</t>
  </si>
  <si>
    <t>P=0</t>
  </si>
  <si>
    <t>P=x</t>
  </si>
  <si>
    <t>O: Jaké komenáře měli studenti podle intervalů spokojenosti?</t>
  </si>
  <si>
    <t>I1</t>
  </si>
  <si>
    <t>průměrná čistá spokojenost</t>
  </si>
  <si>
    <t>median</t>
  </si>
  <si>
    <t>I1= 0 až 50</t>
  </si>
  <si>
    <t>I2= 51 až 75</t>
  </si>
  <si>
    <t>I3= 76 až 87,5</t>
  </si>
  <si>
    <t>I4= 88 až 100</t>
  </si>
  <si>
    <t>0=bez komentáře</t>
  </si>
  <si>
    <t>1=komentář</t>
  </si>
  <si>
    <t>2= dva komentáře (k P i C)</t>
  </si>
  <si>
    <t>I2</t>
  </si>
  <si>
    <t>pozitivní</t>
  </si>
  <si>
    <t>podnět</t>
  </si>
  <si>
    <t>kritika</t>
  </si>
  <si>
    <t xml:space="preserve">suma "1" </t>
  </si>
  <si>
    <t>% "1" z přítomných</t>
  </si>
  <si>
    <t>I3</t>
  </si>
  <si>
    <t>I4</t>
  </si>
  <si>
    <t>O: Jaká témata/klíčová slova se objevují v komentáři nejčastěji?</t>
  </si>
  <si>
    <t>půlsemestrální práce</t>
  </si>
  <si>
    <t>diskuze</t>
  </si>
  <si>
    <t>závěr, shrnutí</t>
  </si>
  <si>
    <t>líbit se, zajímavé</t>
  </si>
  <si>
    <t>pozornost</t>
  </si>
  <si>
    <t>Jsou spokojenější víc ti, co chodí víc na P a C?</t>
  </si>
  <si>
    <t>H1</t>
  </si>
  <si>
    <t>počet "1"</t>
  </si>
  <si>
    <t>účast (suma - "x")</t>
  </si>
  <si>
    <t>r16</t>
  </si>
  <si>
    <t>(+) důraz na propojování přednášky a seminář - teoretické poznatky na praktických příkladech, (-) dělění předmětu na 2 poloviny, čas na půlsemestrůpráci je nedostatečný</t>
  </si>
  <si>
    <t>(+) vyčeprávající informace (+) vysvětlení problematiky na praktických příkladech</t>
  </si>
  <si>
    <t>r17</t>
  </si>
  <si>
    <t>líbí - case studies, aktivní seminář, práce ve skupinách</t>
  </si>
  <si>
    <t>klasické přednášky, nic nechybělo, nic nepřebývalo</t>
  </si>
  <si>
    <t>r18</t>
  </si>
  <si>
    <t>r19</t>
  </si>
  <si>
    <t>r20</t>
  </si>
  <si>
    <t>r21</t>
  </si>
  <si>
    <t>Offline přednášky by pro mě byly přínosné z časových důvodů</t>
  </si>
  <si>
    <t>r22</t>
  </si>
  <si>
    <t>nejsou offline přednášky</t>
  </si>
  <si>
    <t>r23</t>
  </si>
  <si>
    <t>páči sa mi že si teoriu skušame na praktických příkladech + musíme rozmýšlat sami, ale cvčiaci nás vedie správným smerom</t>
  </si>
  <si>
    <t>r24</t>
  </si>
  <si>
    <t>páčí sa mi aplikace terie jej vysvetlenie na konkretnych otazkach. Za prinosne povazujem pracu ve skupinach</t>
  </si>
  <si>
    <t>r25</t>
  </si>
  <si>
    <t>cvičení se mi libí, interaktivní, zábavné, přínosné, zajímavé</t>
  </si>
  <si>
    <t>r26</t>
  </si>
  <si>
    <t>cvičení jsou praktická (-) některá cvičení by potřebovala časovou dávku (c3)</t>
  </si>
  <si>
    <t>Podíl "1" vůči "0"</t>
  </si>
  <si>
    <t>Průměr na skupinu</t>
  </si>
  <si>
    <t>SUMA Komentů</t>
  </si>
  <si>
    <t>jako cvičení=  libí, interaktivní, zábavné, přínosné, zajímavé</t>
  </si>
  <si>
    <t>offline</t>
  </si>
  <si>
    <t>spokojenost</t>
  </si>
  <si>
    <t>absence</t>
  </si>
  <si>
    <t>CORREL</t>
  </si>
  <si>
    <t xml:space="preserve">H2 </t>
  </si>
  <si>
    <t>Čím více na přednáškách, tím více celková spokojenost</t>
  </si>
  <si>
    <t>absence na P</t>
  </si>
  <si>
    <t>H3</t>
  </si>
  <si>
    <t>Aplikaci na svůj problém preferují</t>
  </si>
  <si>
    <t>H3a</t>
  </si>
  <si>
    <t>H3b</t>
  </si>
  <si>
    <t>ti kdo chodí na cvičení</t>
  </si>
  <si>
    <t xml:space="preserve">H3c </t>
  </si>
  <si>
    <t>ti kdo jsou spojenější</t>
  </si>
  <si>
    <t>aplikace na svůj problém</t>
  </si>
  <si>
    <t>účast na P v %</t>
  </si>
  <si>
    <t>účast na C v %</t>
  </si>
  <si>
    <t>spokojenější</t>
  </si>
  <si>
    <t>H3a correl</t>
  </si>
  <si>
    <t>H3b correl</t>
  </si>
  <si>
    <t>H3c correl</t>
  </si>
  <si>
    <t>co z toho plyne?</t>
  </si>
  <si>
    <t>protože sem.skup 2 chodí míň na přednášky a zdá se, že chce víc jinou variantu</t>
  </si>
  <si>
    <t>prostě pro doplnění</t>
  </si>
  <si>
    <t>preference zjevně souvisí s něčím jiným… nemáme data</t>
  </si>
  <si>
    <t xml:space="preserve">Problém </t>
  </si>
  <si>
    <t>dvě poměrně vyrovnané skupiny</t>
  </si>
  <si>
    <t>Podoba cvičení</t>
  </si>
  <si>
    <t>a) preference studentů</t>
  </si>
  <si>
    <t>b) postoj učitele</t>
  </si>
  <si>
    <t>Řešení - jak zpřesním poznání?</t>
  </si>
  <si>
    <t>Popis situace</t>
  </si>
  <si>
    <t>hodnocení Ca x Cd</t>
  </si>
  <si>
    <t>počet Ca= C aplikovaných ka vlastní problém x Cd= počet C na daný problém</t>
  </si>
  <si>
    <t>Analýza</t>
  </si>
  <si>
    <t>Varianty řešení</t>
  </si>
  <si>
    <t>Umožnit vždy možnost volby Ca x Cd</t>
  </si>
  <si>
    <t>A</t>
  </si>
  <si>
    <t>B</t>
  </si>
  <si>
    <t>ad A</t>
  </si>
  <si>
    <t>costs? X Benefits?</t>
  </si>
  <si>
    <t>ad B</t>
  </si>
  <si>
    <t>O: Proč je Px nejhorší - jsou nějaké charakteristiky pro R?</t>
  </si>
  <si>
    <t>Nejhorší P</t>
  </si>
  <si>
    <t>postoj Ca</t>
  </si>
  <si>
    <t>postoj Cd</t>
  </si>
  <si>
    <t>P4=1, Ca=1</t>
  </si>
  <si>
    <t>R=</t>
  </si>
  <si>
    <t>P4=1, Ca=0,5</t>
  </si>
  <si>
    <t>%</t>
  </si>
  <si>
    <t>!</t>
  </si>
  <si>
    <t>Ty/to Ca s nejhoším hodnocením převést do režimu Cd</t>
  </si>
  <si>
    <t>viz koment r3</t>
  </si>
  <si>
    <t>H1a - bez r22</t>
  </si>
  <si>
    <t>0: Jaká je průměrná účast na P a C? Odpovídá to emprickému pozorování?</t>
  </si>
  <si>
    <t>celkem možných P</t>
  </si>
  <si>
    <t>počet absencí do P4</t>
  </si>
  <si>
    <t>počet prezencí</t>
  </si>
  <si>
    <t>Příklad chyby</t>
  </si>
  <si>
    <t>Suma 1+0,5 (Ca)</t>
  </si>
  <si>
    <t>počet možných C</t>
  </si>
  <si>
    <t>počet absení na do C5</t>
  </si>
  <si>
    <t>Empir. Pozorování C=95%, P=55%</t>
  </si>
  <si>
    <t>Pro korelaci je proměnná nabývající hodnot 0 nebo 1 méně vhodná… škála je lepší</t>
  </si>
  <si>
    <t>četnost….</t>
  </si>
  <si>
    <t>y</t>
  </si>
  <si>
    <t>Víc mi vyhovují cvičení obecně, kde se studenti mohou více zapojovat a udrží svoji pozornost. Občas mám problém na přednáškách a obecně u delších výkladů udržet pozornost</t>
  </si>
  <si>
    <t>Líbí se mi, že během cvičení se řešilo zhruba půl napůl naše policy a normální přednášková látka</t>
  </si>
  <si>
    <t>líbí se mi aplikace na konkrétní problémy, vyhovuje mi zaměření na praktické věci (přednášky pro probrání teorie - cvičení na praxi)</t>
  </si>
  <si>
    <t>Líbí se mi celkový přístup přednášejícího, výklad je srozumitelný a dokážu udržet pozornost až do konce. Také je dobré, že máme prostor, abychom odpovídali a zamýšleli se nad daným problémem</t>
  </si>
  <si>
    <t>pro median</t>
  </si>
  <si>
    <t>ti kdo chodí na přednášky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</si>
</sst>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2" fontId="0" fillId="0" borderId="0" xfId="0" applyNumberFormat="1"/>
    <xf numFmtId="2" fontId="0" fillId="7" borderId="0" xfId="0" applyNumberFormat="1" applyFill="1"/>
    <xf numFmtId="0" fontId="1" fillId="0" borderId="0" xfId="0" applyFont="1"/>
    <xf numFmtId="0" fontId="7" fillId="0" borderId="1" xfId="0" applyFont="1" applyBorder="1"/>
    <xf numFmtId="0" fontId="0" fillId="9" borderId="0" xfId="0" applyFill="1"/>
    <xf numFmtId="2" fontId="0" fillId="2" borderId="0" xfId="0" applyNumberFormat="1" applyFill="1"/>
    <xf numFmtId="2" fontId="0" fillId="5" borderId="0" xfId="0" applyNumberFormat="1" applyFill="1"/>
    <xf numFmtId="0" fontId="0" fillId="10" borderId="0" xfId="0" applyFill="1"/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2" fontId="0" fillId="0" borderId="1" xfId="0" applyNumberFormat="1" applyBorder="1"/>
    <xf numFmtId="0" fontId="0" fillId="6" borderId="0" xfId="0" applyFill="1" applyBorder="1" applyAlignment="1"/>
    <xf numFmtId="0" fontId="0" fillId="5" borderId="0" xfId="0" applyFill="1" applyBorder="1" applyAlignment="1"/>
    <xf numFmtId="0" fontId="0" fillId="3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8" fillId="0" borderId="0" xfId="0" applyFont="1"/>
    <xf numFmtId="0" fontId="0" fillId="11" borderId="0" xfId="0" applyFill="1"/>
    <xf numFmtId="0" fontId="1" fillId="8" borderId="0" xfId="0" applyFont="1" applyFill="1"/>
    <xf numFmtId="0" fontId="9" fillId="0" borderId="0" xfId="0" applyFont="1"/>
    <xf numFmtId="0" fontId="1" fillId="0" borderId="1" xfId="0" applyFont="1" applyBorder="1"/>
    <xf numFmtId="2" fontId="0" fillId="8" borderId="1" xfId="0" applyNumberFormat="1" applyFill="1" applyBorder="1"/>
    <xf numFmtId="0" fontId="0" fillId="0" borderId="1" xfId="0" applyFill="1" applyBorder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spokojenost</a:t>
            </a:r>
            <a:r>
              <a:rPr lang="cs-CZ"/>
              <a:t> versus</a:t>
            </a:r>
            <a:r>
              <a:rPr lang="en-US"/>
              <a:t> absence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'H-I.'!$A$5:$A$6</c:f>
              <c:strCache>
                <c:ptCount val="1"/>
                <c:pt idx="0">
                  <c:v>spokojenost absence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'H-I.'!$B$5:$AA$5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</c:numCache>
            </c:numRef>
          </c:xVal>
          <c:yVal>
            <c:numRef>
              <c:f>'H-I.'!$B$6:$AA$6</c:f>
              <c:numCache>
                <c:formatCode>General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01-4F41-8A94-DF752EB48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928"/>
        <c:axId val="83790848"/>
      </c:scatterChart>
      <c:valAx>
        <c:axId val="8378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spokojenost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3790848"/>
        <c:crosses val="autoZero"/>
        <c:crossBetween val="midCat"/>
      </c:valAx>
      <c:valAx>
        <c:axId val="8379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3788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'H-I.'!$B$28:$Z$28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</c:numCache>
            </c:numRef>
          </c:xVal>
          <c:yVal>
            <c:numRef>
              <c:f>'H-I.'!$B$29:$Z$29</c:f>
              <c:numCache>
                <c:formatCode>General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D2-4225-A0A6-F35A21A3B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59680"/>
        <c:axId val="84761216"/>
      </c:scatterChart>
      <c:valAx>
        <c:axId val="84759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761216"/>
        <c:crosses val="autoZero"/>
        <c:crossBetween val="midCat"/>
      </c:valAx>
      <c:valAx>
        <c:axId val="84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759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21</xdr:row>
      <xdr:rowOff>28575</xdr:rowOff>
    </xdr:from>
    <xdr:to>
      <xdr:col>16</xdr:col>
      <xdr:colOff>9525</xdr:colOff>
      <xdr:row>31</xdr:row>
      <xdr:rowOff>47625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3800475"/>
          <a:ext cx="4057650" cy="2305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8</xdr:row>
      <xdr:rowOff>57150</xdr:rowOff>
    </xdr:from>
    <xdr:to>
      <xdr:col>15</xdr:col>
      <xdr:colOff>66675</xdr:colOff>
      <xdr:row>22</xdr:row>
      <xdr:rowOff>133350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31</xdr:row>
      <xdr:rowOff>123825</xdr:rowOff>
    </xdr:from>
    <xdr:to>
      <xdr:col>13</xdr:col>
      <xdr:colOff>409575</xdr:colOff>
      <xdr:row>46</xdr:row>
      <xdr:rowOff>9525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23"/>
  <sheetViews>
    <sheetView workbookViewId="0">
      <selection activeCell="I23" sqref="I23"/>
    </sheetView>
  </sheetViews>
  <sheetFormatPr defaultRowHeight="15" x14ac:dyDescent="0.25"/>
  <cols>
    <col min="1" max="1" width="25.85546875" customWidth="1"/>
    <col min="2" max="27" width="5.7109375" customWidth="1"/>
  </cols>
  <sheetData>
    <row r="2" spans="1:28" x14ac:dyDescent="0.25">
      <c r="B2" s="14" t="s">
        <v>20</v>
      </c>
      <c r="C2" s="14" t="s">
        <v>25</v>
      </c>
      <c r="D2" s="14" t="s">
        <v>26</v>
      </c>
      <c r="E2" s="14" t="s">
        <v>29</v>
      </c>
      <c r="F2" s="14" t="s">
        <v>30</v>
      </c>
      <c r="G2" s="14" t="s">
        <v>32</v>
      </c>
      <c r="H2" s="14" t="s">
        <v>34</v>
      </c>
      <c r="I2" s="14" t="s">
        <v>37</v>
      </c>
      <c r="J2" s="14" t="s">
        <v>40</v>
      </c>
      <c r="K2" s="14" t="s">
        <v>43</v>
      </c>
      <c r="L2" s="14" t="s">
        <v>44</v>
      </c>
      <c r="M2" s="14" t="s">
        <v>46</v>
      </c>
      <c r="N2" s="14" t="s">
        <v>49</v>
      </c>
      <c r="O2" s="14" t="s">
        <v>51</v>
      </c>
      <c r="P2" s="14" t="s">
        <v>54</v>
      </c>
      <c r="Q2" s="14" t="s">
        <v>95</v>
      </c>
      <c r="R2" s="14" t="s">
        <v>98</v>
      </c>
      <c r="S2" s="14" t="s">
        <v>101</v>
      </c>
      <c r="T2" s="14" t="s">
        <v>102</v>
      </c>
      <c r="U2" s="14" t="s">
        <v>103</v>
      </c>
      <c r="V2" s="14" t="s">
        <v>104</v>
      </c>
      <c r="W2" s="14" t="s">
        <v>106</v>
      </c>
      <c r="X2" s="14" t="s">
        <v>108</v>
      </c>
      <c r="Y2" s="14" t="s">
        <v>110</v>
      </c>
      <c r="Z2" s="14" t="s">
        <v>112</v>
      </c>
      <c r="AA2" s="14" t="s">
        <v>114</v>
      </c>
    </row>
    <row r="3" spans="1:28" x14ac:dyDescent="0.25">
      <c r="A3" s="2" t="s">
        <v>0</v>
      </c>
      <c r="B3" s="1">
        <v>0</v>
      </c>
      <c r="C3" s="1" t="s">
        <v>21</v>
      </c>
      <c r="D3" s="1">
        <v>1</v>
      </c>
      <c r="E3" s="1">
        <v>1</v>
      </c>
      <c r="F3" s="1">
        <v>0</v>
      </c>
      <c r="G3" s="1">
        <v>0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0</v>
      </c>
      <c r="R3" s="1">
        <v>1</v>
      </c>
      <c r="S3" s="1">
        <v>0</v>
      </c>
      <c r="T3" s="1">
        <v>0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1">
        <v>1</v>
      </c>
    </row>
    <row r="4" spans="1:28" x14ac:dyDescent="0.25">
      <c r="A4" s="2" t="s">
        <v>1</v>
      </c>
      <c r="B4" s="1">
        <v>0</v>
      </c>
      <c r="C4" s="1">
        <v>1</v>
      </c>
      <c r="D4" s="1">
        <v>0</v>
      </c>
      <c r="E4" s="1">
        <v>1</v>
      </c>
      <c r="F4" s="1">
        <v>1</v>
      </c>
      <c r="G4" s="1" t="s">
        <v>21</v>
      </c>
      <c r="H4" s="1">
        <v>1</v>
      </c>
      <c r="I4" s="1">
        <v>0</v>
      </c>
      <c r="J4" s="1">
        <v>1</v>
      </c>
      <c r="K4" s="1">
        <v>1</v>
      </c>
      <c r="L4" s="1">
        <v>0</v>
      </c>
      <c r="M4" s="1">
        <v>0</v>
      </c>
      <c r="N4" s="1">
        <v>1</v>
      </c>
      <c r="O4" s="1">
        <v>1</v>
      </c>
      <c r="P4" s="1">
        <v>1</v>
      </c>
      <c r="Q4" s="1">
        <v>0</v>
      </c>
      <c r="R4" s="1">
        <v>1</v>
      </c>
      <c r="S4" s="1">
        <v>1</v>
      </c>
      <c r="T4" s="1">
        <v>1</v>
      </c>
      <c r="U4" s="1">
        <v>0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</row>
    <row r="5" spans="1:28" x14ac:dyDescent="0.25">
      <c r="A5" s="2" t="s">
        <v>2</v>
      </c>
      <c r="B5" s="1">
        <v>1</v>
      </c>
      <c r="C5" s="1" t="s">
        <v>21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 t="s">
        <v>21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0</v>
      </c>
      <c r="T5" s="1">
        <v>1</v>
      </c>
      <c r="U5" s="1">
        <v>0</v>
      </c>
      <c r="V5" s="1">
        <v>0</v>
      </c>
      <c r="W5" s="1">
        <v>0</v>
      </c>
      <c r="X5" s="1">
        <v>1</v>
      </c>
      <c r="Y5" s="1">
        <v>1</v>
      </c>
      <c r="Z5" s="1">
        <v>0</v>
      </c>
      <c r="AA5" s="1">
        <v>0</v>
      </c>
    </row>
    <row r="6" spans="1:28" x14ac:dyDescent="0.25">
      <c r="A6" s="2" t="s">
        <v>3</v>
      </c>
      <c r="B6" s="1">
        <v>1</v>
      </c>
      <c r="C6" s="1">
        <v>1</v>
      </c>
      <c r="D6" s="1">
        <v>0</v>
      </c>
      <c r="E6" s="1">
        <v>1</v>
      </c>
      <c r="F6" s="1">
        <v>0</v>
      </c>
      <c r="G6" s="1">
        <v>1</v>
      </c>
      <c r="H6" s="1">
        <v>0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0</v>
      </c>
      <c r="X6" s="1">
        <v>1</v>
      </c>
      <c r="Y6" s="1">
        <v>1</v>
      </c>
      <c r="Z6" s="1">
        <v>1</v>
      </c>
      <c r="AA6" s="1">
        <v>1</v>
      </c>
    </row>
    <row r="7" spans="1:28" x14ac:dyDescent="0.25">
      <c r="A7" s="2" t="s">
        <v>4</v>
      </c>
      <c r="B7" s="1">
        <v>0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0</v>
      </c>
      <c r="I7" s="1">
        <v>1</v>
      </c>
      <c r="J7" s="1">
        <v>0</v>
      </c>
      <c r="K7" s="1">
        <v>1</v>
      </c>
      <c r="L7" s="1">
        <v>0</v>
      </c>
      <c r="M7" s="1">
        <v>1</v>
      </c>
      <c r="N7" s="1">
        <v>0</v>
      </c>
      <c r="O7" s="1">
        <v>0</v>
      </c>
      <c r="P7" s="1">
        <v>1</v>
      </c>
      <c r="Q7" s="1">
        <v>0</v>
      </c>
      <c r="R7" s="1">
        <v>1</v>
      </c>
      <c r="S7" s="1">
        <v>0</v>
      </c>
      <c r="T7" s="1">
        <v>0</v>
      </c>
      <c r="U7" s="1">
        <v>1</v>
      </c>
      <c r="V7" s="1">
        <v>1</v>
      </c>
      <c r="W7" s="1">
        <v>1</v>
      </c>
      <c r="X7" s="1" t="s">
        <v>21</v>
      </c>
      <c r="Y7" s="1">
        <v>1</v>
      </c>
      <c r="Z7" s="1" t="s">
        <v>21</v>
      </c>
      <c r="AA7" s="1">
        <v>1</v>
      </c>
    </row>
    <row r="8" spans="1:28" x14ac:dyDescent="0.25">
      <c r="A8" s="2" t="s">
        <v>5</v>
      </c>
      <c r="B8" s="1">
        <v>1</v>
      </c>
      <c r="C8" s="1">
        <v>1</v>
      </c>
      <c r="D8" s="1">
        <v>0</v>
      </c>
      <c r="E8" s="1">
        <v>1</v>
      </c>
      <c r="F8" s="1">
        <v>1</v>
      </c>
      <c r="G8" s="1">
        <v>1</v>
      </c>
      <c r="H8" s="1" t="s">
        <v>21</v>
      </c>
      <c r="I8" s="1">
        <v>1</v>
      </c>
      <c r="J8" s="1">
        <v>1</v>
      </c>
      <c r="K8" s="1">
        <v>1</v>
      </c>
      <c r="L8" s="1" t="s">
        <v>21</v>
      </c>
      <c r="M8" s="1">
        <v>1</v>
      </c>
      <c r="N8" s="1">
        <v>1</v>
      </c>
      <c r="O8" s="1">
        <v>1</v>
      </c>
      <c r="P8" s="1">
        <v>1</v>
      </c>
      <c r="Q8" s="1">
        <v>0</v>
      </c>
      <c r="R8" s="1" t="s">
        <v>21</v>
      </c>
      <c r="S8" s="1">
        <v>1</v>
      </c>
      <c r="T8" s="1">
        <v>1</v>
      </c>
      <c r="U8" s="1">
        <v>1</v>
      </c>
      <c r="V8" s="1" t="s">
        <v>21</v>
      </c>
      <c r="W8" s="1">
        <v>0</v>
      </c>
      <c r="X8" s="1" t="s">
        <v>21</v>
      </c>
      <c r="Y8" s="1">
        <v>1</v>
      </c>
      <c r="Z8" s="1">
        <v>1</v>
      </c>
      <c r="AA8" s="1" t="s">
        <v>21</v>
      </c>
    </row>
    <row r="9" spans="1:28" x14ac:dyDescent="0.25">
      <c r="A9" s="2" t="s">
        <v>6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0</v>
      </c>
      <c r="H9" s="1">
        <v>1</v>
      </c>
      <c r="I9" s="1">
        <v>1</v>
      </c>
      <c r="J9" s="1">
        <v>1</v>
      </c>
      <c r="K9" s="1">
        <v>1</v>
      </c>
      <c r="L9" s="1" t="s">
        <v>21</v>
      </c>
      <c r="M9" s="1">
        <v>0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 t="s">
        <v>21</v>
      </c>
      <c r="V9" s="1" t="s">
        <v>21</v>
      </c>
      <c r="W9" s="1">
        <v>0</v>
      </c>
      <c r="X9" s="1" t="s">
        <v>21</v>
      </c>
      <c r="Y9" s="1">
        <v>1</v>
      </c>
      <c r="Z9" s="1">
        <v>1</v>
      </c>
      <c r="AA9" s="1" t="s">
        <v>21</v>
      </c>
    </row>
    <row r="10" spans="1:28" x14ac:dyDescent="0.25">
      <c r="A10" s="2" t="s">
        <v>7</v>
      </c>
      <c r="B10" s="1">
        <v>1</v>
      </c>
      <c r="C10" s="1">
        <v>1</v>
      </c>
      <c r="D10" s="1">
        <v>0</v>
      </c>
      <c r="E10" s="1" t="s">
        <v>21</v>
      </c>
      <c r="F10" s="1">
        <v>1</v>
      </c>
      <c r="G10" s="1">
        <v>0</v>
      </c>
      <c r="H10" s="1" t="s">
        <v>21</v>
      </c>
      <c r="I10" s="1" t="s">
        <v>21</v>
      </c>
      <c r="J10" s="1" t="s">
        <v>21</v>
      </c>
      <c r="K10" s="1">
        <v>1</v>
      </c>
      <c r="L10" s="1">
        <v>0</v>
      </c>
      <c r="M10" s="1" t="s">
        <v>21</v>
      </c>
      <c r="N10" s="1">
        <v>1</v>
      </c>
      <c r="O10" s="1">
        <v>1</v>
      </c>
      <c r="P10" s="1">
        <v>1</v>
      </c>
      <c r="Q10" s="1">
        <v>0</v>
      </c>
      <c r="R10" s="1" t="s">
        <v>21</v>
      </c>
      <c r="S10" s="1">
        <v>1</v>
      </c>
      <c r="T10" s="1">
        <v>1</v>
      </c>
      <c r="U10" s="1" t="s">
        <v>21</v>
      </c>
      <c r="V10" s="1" t="s">
        <v>21</v>
      </c>
      <c r="W10" s="1">
        <v>0</v>
      </c>
      <c r="X10" s="1" t="s">
        <v>21</v>
      </c>
      <c r="Y10" s="1">
        <v>1</v>
      </c>
      <c r="Z10" s="1" t="s">
        <v>21</v>
      </c>
      <c r="AA10" s="1" t="s">
        <v>21</v>
      </c>
    </row>
    <row r="11" spans="1:28" x14ac:dyDescent="0.25">
      <c r="A11" s="2" t="s">
        <v>8</v>
      </c>
      <c r="B11" s="1" t="s">
        <v>21</v>
      </c>
      <c r="C11" s="1" t="s">
        <v>21</v>
      </c>
      <c r="D11" s="1" t="s">
        <v>21</v>
      </c>
      <c r="E11" s="1" t="s">
        <v>21</v>
      </c>
      <c r="F11" s="1" t="s">
        <v>21</v>
      </c>
      <c r="G11" s="1" t="s">
        <v>21</v>
      </c>
      <c r="H11" s="1" t="s">
        <v>21</v>
      </c>
      <c r="I11" s="1" t="s">
        <v>21</v>
      </c>
      <c r="J11" s="1" t="s">
        <v>21</v>
      </c>
      <c r="K11" s="1" t="s">
        <v>21</v>
      </c>
      <c r="L11" s="1" t="s">
        <v>21</v>
      </c>
      <c r="M11" s="1" t="s">
        <v>21</v>
      </c>
      <c r="N11" s="1" t="s">
        <v>21</v>
      </c>
      <c r="O11" s="1" t="s">
        <v>21</v>
      </c>
      <c r="P11" s="1" t="s">
        <v>21</v>
      </c>
      <c r="Q11" s="1">
        <v>1</v>
      </c>
      <c r="R11" s="1" t="s">
        <v>21</v>
      </c>
      <c r="S11" s="1">
        <v>1</v>
      </c>
      <c r="T11" s="1">
        <v>1</v>
      </c>
      <c r="U11" s="1">
        <v>1</v>
      </c>
      <c r="V11" s="1" t="s">
        <v>21</v>
      </c>
      <c r="W11" s="1">
        <v>0</v>
      </c>
      <c r="X11" s="1" t="s">
        <v>21</v>
      </c>
      <c r="Y11" s="1">
        <v>1</v>
      </c>
      <c r="Z11" s="1">
        <v>1</v>
      </c>
      <c r="AA11" s="1" t="s">
        <v>21</v>
      </c>
    </row>
    <row r="12" spans="1:28" x14ac:dyDescent="0.25">
      <c r="A12" s="15" t="s">
        <v>17</v>
      </c>
      <c r="B12" s="1">
        <v>1</v>
      </c>
      <c r="C12" s="1">
        <v>0</v>
      </c>
      <c r="D12" s="1">
        <v>1</v>
      </c>
      <c r="E12" s="1">
        <v>1</v>
      </c>
      <c r="F12" s="1">
        <v>1</v>
      </c>
      <c r="G12" s="1"/>
      <c r="H12" s="1">
        <v>1</v>
      </c>
      <c r="I12" s="1">
        <v>1</v>
      </c>
      <c r="J12" s="1">
        <v>1</v>
      </c>
      <c r="K12" s="1"/>
      <c r="L12" s="1">
        <v>0.5</v>
      </c>
      <c r="M12" s="1"/>
      <c r="N12" s="1">
        <v>1</v>
      </c>
      <c r="O12" s="1">
        <v>1</v>
      </c>
      <c r="P12" s="1">
        <v>0.5</v>
      </c>
      <c r="Q12" s="1">
        <v>0.5</v>
      </c>
      <c r="R12" s="1"/>
      <c r="S12" s="1"/>
      <c r="T12" s="1"/>
      <c r="U12" s="1"/>
      <c r="V12" s="1"/>
      <c r="W12" s="1">
        <v>1</v>
      </c>
      <c r="X12" s="1">
        <v>1</v>
      </c>
      <c r="Y12" s="1">
        <v>1</v>
      </c>
      <c r="Z12" s="1"/>
      <c r="AA12" s="1"/>
      <c r="AB12" s="36">
        <f>SUM(B12:AA12)</f>
        <v>13.5</v>
      </c>
    </row>
    <row r="13" spans="1:28" x14ac:dyDescent="0.25">
      <c r="A13" s="15" t="s">
        <v>16</v>
      </c>
      <c r="B13" s="1">
        <v>0</v>
      </c>
      <c r="C13" s="1">
        <v>1</v>
      </c>
      <c r="D13" s="1"/>
      <c r="E13" s="1"/>
      <c r="F13" s="1"/>
      <c r="G13" s="1">
        <v>1</v>
      </c>
      <c r="H13" s="1"/>
      <c r="I13" s="1"/>
      <c r="J13" s="1"/>
      <c r="K13" s="1">
        <v>1</v>
      </c>
      <c r="L13" s="1">
        <v>0.5</v>
      </c>
      <c r="M13" s="1">
        <v>1</v>
      </c>
      <c r="N13" s="1"/>
      <c r="O13" s="1"/>
      <c r="P13" s="1">
        <v>0.5</v>
      </c>
      <c r="Q13" s="1">
        <v>0.5</v>
      </c>
      <c r="R13" s="1"/>
      <c r="S13" s="1">
        <v>1</v>
      </c>
      <c r="T13" s="1">
        <v>1</v>
      </c>
      <c r="U13" s="1">
        <v>1</v>
      </c>
      <c r="V13" s="1">
        <v>1</v>
      </c>
      <c r="W13" s="1"/>
      <c r="X13" s="1"/>
      <c r="Y13" s="1"/>
      <c r="Z13" s="1">
        <v>1</v>
      </c>
      <c r="AA13" s="1">
        <v>1</v>
      </c>
      <c r="AB13" s="36">
        <f>SUM(B13:AA13)</f>
        <v>11.5</v>
      </c>
    </row>
    <row r="14" spans="1:28" x14ac:dyDescent="0.25">
      <c r="A14" s="15" t="s">
        <v>9</v>
      </c>
      <c r="B14" s="1">
        <v>0</v>
      </c>
      <c r="C14" s="1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v>1</v>
      </c>
      <c r="S14" s="1"/>
      <c r="T14" s="1"/>
      <c r="U14" s="1"/>
      <c r="V14" s="1"/>
      <c r="W14" s="1"/>
      <c r="X14" s="1"/>
      <c r="Y14" s="1"/>
      <c r="Z14" s="1"/>
      <c r="AA14" s="1"/>
    </row>
    <row r="15" spans="1:28" x14ac:dyDescent="0.25">
      <c r="A15" s="15" t="s">
        <v>10</v>
      </c>
      <c r="B15" s="1">
        <v>1</v>
      </c>
      <c r="C15" s="1"/>
      <c r="D15" s="1">
        <v>1</v>
      </c>
      <c r="E15" s="1">
        <v>1</v>
      </c>
      <c r="F15" s="1">
        <v>1</v>
      </c>
      <c r="G15" s="1"/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/>
      <c r="U15" s="1">
        <v>1</v>
      </c>
      <c r="V15" s="1">
        <v>1</v>
      </c>
      <c r="W15" s="1">
        <v>1</v>
      </c>
      <c r="X15" s="1">
        <v>1</v>
      </c>
      <c r="Y15" s="1"/>
      <c r="Z15" s="1">
        <v>1</v>
      </c>
      <c r="AA15" s="1">
        <v>1</v>
      </c>
    </row>
    <row r="16" spans="1:28" x14ac:dyDescent="0.25">
      <c r="A16" s="15" t="s">
        <v>12</v>
      </c>
      <c r="B16" s="1"/>
      <c r="C16" s="1">
        <v>1</v>
      </c>
      <c r="D16" s="1"/>
      <c r="E16" s="1"/>
      <c r="F16" s="1"/>
      <c r="G16" s="1">
        <v>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v>1</v>
      </c>
      <c r="U16" s="1"/>
      <c r="V16" s="1"/>
      <c r="W16" s="1"/>
      <c r="X16" s="1"/>
      <c r="Y16" s="1">
        <v>1</v>
      </c>
      <c r="Z16" s="1"/>
      <c r="AA16" s="1"/>
    </row>
    <row r="17" spans="1:27" x14ac:dyDescent="0.25">
      <c r="A17" s="15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5" t="s">
        <v>22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/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/>
      <c r="U18" s="1"/>
      <c r="V18" s="1">
        <v>1</v>
      </c>
      <c r="W18" s="1">
        <v>1</v>
      </c>
      <c r="X18" s="1">
        <v>1</v>
      </c>
      <c r="Y18" s="1">
        <v>1</v>
      </c>
      <c r="Z18" s="1">
        <v>1</v>
      </c>
      <c r="AA18" s="1"/>
    </row>
    <row r="19" spans="1:27" x14ac:dyDescent="0.25">
      <c r="A19" s="15" t="s">
        <v>23</v>
      </c>
      <c r="B19" s="1"/>
      <c r="C19" s="1"/>
      <c r="D19" s="1"/>
      <c r="E19" s="1"/>
      <c r="F19" s="1"/>
      <c r="G19" s="1"/>
      <c r="H19" s="1"/>
      <c r="I19" s="1">
        <v>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>
        <v>1</v>
      </c>
      <c r="U19" s="1">
        <v>1</v>
      </c>
      <c r="V19" s="1"/>
      <c r="W19" s="1"/>
      <c r="X19" s="1"/>
      <c r="Y19" s="1"/>
      <c r="Z19" s="1"/>
      <c r="AA19" s="1">
        <v>1</v>
      </c>
    </row>
    <row r="20" spans="1:27" x14ac:dyDescent="0.25">
      <c r="A20" s="15" t="s">
        <v>24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t="s">
        <v>15</v>
      </c>
    </row>
    <row r="22" spans="1:27" x14ac:dyDescent="0.25">
      <c r="A22" t="s">
        <v>13</v>
      </c>
    </row>
    <row r="23" spans="1:27" x14ac:dyDescent="0.25">
      <c r="A23" t="s">
        <v>14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14" sqref="C14"/>
    </sheetView>
  </sheetViews>
  <sheetFormatPr defaultRowHeight="15" x14ac:dyDescent="0.25"/>
  <cols>
    <col min="1" max="1" width="7.42578125" customWidth="1"/>
    <col min="2" max="2" width="68" customWidth="1"/>
    <col min="3" max="3" width="64.7109375" customWidth="1"/>
  </cols>
  <sheetData>
    <row r="1" spans="1:3" x14ac:dyDescent="0.25">
      <c r="B1" s="38" t="s">
        <v>18</v>
      </c>
      <c r="C1" s="38" t="s">
        <v>19</v>
      </c>
    </row>
    <row r="2" spans="1:3" ht="15.75" customHeight="1" x14ac:dyDescent="0.25">
      <c r="A2" s="1" t="s">
        <v>20</v>
      </c>
      <c r="B2" s="3">
        <v>0</v>
      </c>
      <c r="C2" s="3">
        <v>0</v>
      </c>
    </row>
    <row r="3" spans="1:3" x14ac:dyDescent="0.25">
      <c r="A3" s="1" t="s">
        <v>25</v>
      </c>
      <c r="B3" s="3">
        <v>0</v>
      </c>
      <c r="C3" s="3">
        <v>0</v>
      </c>
    </row>
    <row r="4" spans="1:3" x14ac:dyDescent="0.25">
      <c r="A4" s="1" t="s">
        <v>26</v>
      </c>
      <c r="B4" s="3" t="s">
        <v>27</v>
      </c>
      <c r="C4" s="3" t="s">
        <v>28</v>
      </c>
    </row>
    <row r="5" spans="1:3" x14ac:dyDescent="0.25">
      <c r="A5" s="1" t="s">
        <v>29</v>
      </c>
      <c r="B5" s="3">
        <v>0</v>
      </c>
      <c r="C5" s="3" t="s">
        <v>28</v>
      </c>
    </row>
    <row r="6" spans="1:3" ht="45" x14ac:dyDescent="0.25">
      <c r="A6" s="1" t="s">
        <v>30</v>
      </c>
      <c r="B6" s="3" t="s">
        <v>31</v>
      </c>
      <c r="C6" s="3">
        <v>0</v>
      </c>
    </row>
    <row r="7" spans="1:3" ht="30" x14ac:dyDescent="0.25">
      <c r="A7" s="1" t="s">
        <v>32</v>
      </c>
      <c r="B7" s="3" t="s">
        <v>33</v>
      </c>
      <c r="C7" s="3">
        <v>0</v>
      </c>
    </row>
    <row r="8" spans="1:3" ht="45" x14ac:dyDescent="0.25">
      <c r="A8" s="1" t="s">
        <v>34</v>
      </c>
      <c r="B8" s="3" t="s">
        <v>35</v>
      </c>
      <c r="C8" s="3" t="s">
        <v>36</v>
      </c>
    </row>
    <row r="9" spans="1:3" ht="33.75" customHeight="1" x14ac:dyDescent="0.25">
      <c r="A9" s="1" t="s">
        <v>37</v>
      </c>
      <c r="B9" s="3" t="s">
        <v>38</v>
      </c>
      <c r="C9" s="3" t="s">
        <v>39</v>
      </c>
    </row>
    <row r="10" spans="1:3" ht="45" x14ac:dyDescent="0.25">
      <c r="A10" s="1" t="s">
        <v>40</v>
      </c>
      <c r="B10" s="3" t="s">
        <v>41</v>
      </c>
      <c r="C10" s="3" t="s">
        <v>42</v>
      </c>
    </row>
    <row r="11" spans="1:3" ht="45" x14ac:dyDescent="0.25">
      <c r="A11" s="1" t="s">
        <v>43</v>
      </c>
      <c r="B11">
        <v>0</v>
      </c>
      <c r="C11" s="3" t="s">
        <v>189</v>
      </c>
    </row>
    <row r="12" spans="1:3" ht="45" x14ac:dyDescent="0.25">
      <c r="A12" s="1" t="s">
        <v>44</v>
      </c>
      <c r="B12" s="3" t="s">
        <v>45</v>
      </c>
      <c r="C12" s="3" t="s">
        <v>186</v>
      </c>
    </row>
    <row r="13" spans="1:3" ht="31.5" customHeight="1" x14ac:dyDescent="0.25">
      <c r="A13" s="1" t="s">
        <v>46</v>
      </c>
      <c r="B13" s="3" t="s">
        <v>47</v>
      </c>
      <c r="C13" s="3" t="s">
        <v>48</v>
      </c>
    </row>
    <row r="14" spans="1:3" ht="30" x14ac:dyDescent="0.25">
      <c r="A14" s="1" t="s">
        <v>49</v>
      </c>
      <c r="B14" s="3" t="s">
        <v>50</v>
      </c>
      <c r="C14" s="3">
        <v>0</v>
      </c>
    </row>
    <row r="15" spans="1:3" ht="45" x14ac:dyDescent="0.25">
      <c r="A15" s="1" t="s">
        <v>51</v>
      </c>
      <c r="B15" s="3" t="s">
        <v>52</v>
      </c>
      <c r="C15" s="3" t="s">
        <v>53</v>
      </c>
    </row>
    <row r="16" spans="1:3" ht="30" x14ac:dyDescent="0.25">
      <c r="A16" s="1" t="s">
        <v>54</v>
      </c>
      <c r="B16" s="3" t="s">
        <v>187</v>
      </c>
      <c r="C16" s="3" t="s">
        <v>55</v>
      </c>
    </row>
    <row r="17" spans="1:3" ht="45" x14ac:dyDescent="0.25">
      <c r="A17" s="1" t="s">
        <v>95</v>
      </c>
      <c r="B17" s="3" t="s">
        <v>96</v>
      </c>
      <c r="C17" s="3" t="s">
        <v>97</v>
      </c>
    </row>
    <row r="18" spans="1:3" x14ac:dyDescent="0.25">
      <c r="A18" s="1" t="s">
        <v>98</v>
      </c>
      <c r="B18" s="3" t="s">
        <v>99</v>
      </c>
      <c r="C18" s="3" t="s">
        <v>100</v>
      </c>
    </row>
    <row r="19" spans="1:3" x14ac:dyDescent="0.25">
      <c r="A19" s="1" t="s">
        <v>101</v>
      </c>
      <c r="B19" s="3">
        <v>0</v>
      </c>
      <c r="C19" s="3">
        <v>0</v>
      </c>
    </row>
    <row r="20" spans="1:3" x14ac:dyDescent="0.25">
      <c r="A20" s="1" t="s">
        <v>102</v>
      </c>
      <c r="B20" s="3">
        <v>0</v>
      </c>
      <c r="C20" s="3">
        <v>0</v>
      </c>
    </row>
    <row r="21" spans="1:3" x14ac:dyDescent="0.25">
      <c r="A21" s="1" t="s">
        <v>103</v>
      </c>
      <c r="B21" s="3">
        <v>0</v>
      </c>
      <c r="C21" s="3">
        <v>0</v>
      </c>
    </row>
    <row r="22" spans="1:3" ht="34.5" customHeight="1" x14ac:dyDescent="0.25">
      <c r="A22" s="1" t="s">
        <v>104</v>
      </c>
      <c r="B22" s="3" t="s">
        <v>188</v>
      </c>
      <c r="C22" s="3" t="s">
        <v>105</v>
      </c>
    </row>
    <row r="23" spans="1:3" x14ac:dyDescent="0.25">
      <c r="A23" s="1" t="s">
        <v>106</v>
      </c>
      <c r="B23" s="3">
        <v>0</v>
      </c>
      <c r="C23" s="3" t="s">
        <v>107</v>
      </c>
    </row>
    <row r="24" spans="1:3" ht="30" x14ac:dyDescent="0.25">
      <c r="A24" s="1" t="s">
        <v>108</v>
      </c>
      <c r="B24" s="3" t="s">
        <v>109</v>
      </c>
      <c r="C24" s="3">
        <v>0</v>
      </c>
    </row>
    <row r="25" spans="1:3" ht="30" x14ac:dyDescent="0.25">
      <c r="A25" s="1" t="s">
        <v>110</v>
      </c>
      <c r="B25" s="3" t="s">
        <v>111</v>
      </c>
      <c r="C25" s="3">
        <v>0</v>
      </c>
    </row>
    <row r="26" spans="1:3" x14ac:dyDescent="0.25">
      <c r="A26" s="1" t="s">
        <v>112</v>
      </c>
      <c r="B26" s="3" t="s">
        <v>113</v>
      </c>
      <c r="C26" s="3" t="s">
        <v>119</v>
      </c>
    </row>
    <row r="27" spans="1:3" ht="20.25" customHeight="1" x14ac:dyDescent="0.25">
      <c r="A27" s="1" t="s">
        <v>114</v>
      </c>
      <c r="B27" s="3" t="s">
        <v>115</v>
      </c>
      <c r="C27" s="3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2"/>
  <sheetViews>
    <sheetView topLeftCell="A4" workbookViewId="0">
      <selection activeCell="U23" sqref="U23"/>
    </sheetView>
  </sheetViews>
  <sheetFormatPr defaultRowHeight="15" x14ac:dyDescent="0.25"/>
  <cols>
    <col min="1" max="1" width="28.140625" customWidth="1"/>
    <col min="2" max="2" width="5.7109375" customWidth="1"/>
    <col min="3" max="3" width="11" customWidth="1"/>
    <col min="4" max="4" width="10.140625" customWidth="1"/>
    <col min="5" max="27" width="5.7109375" customWidth="1"/>
    <col min="28" max="28" width="11.5703125" customWidth="1"/>
    <col min="30" max="30" width="12.28515625" customWidth="1"/>
  </cols>
  <sheetData>
    <row r="1" spans="1:27" ht="21" x14ac:dyDescent="0.35">
      <c r="A1" s="4" t="s">
        <v>56</v>
      </c>
    </row>
    <row r="3" spans="1:27" x14ac:dyDescent="0.25">
      <c r="B3" t="str">
        <f>odpovedi!B2</f>
        <v>r1</v>
      </c>
      <c r="C3" t="str">
        <f>odpovedi!C2</f>
        <v>r2</v>
      </c>
      <c r="D3" t="str">
        <f>odpovedi!D2</f>
        <v>r3</v>
      </c>
      <c r="E3" t="str">
        <f>odpovedi!E2</f>
        <v>r4</v>
      </c>
      <c r="F3" t="str">
        <f>odpovedi!F2</f>
        <v>r5</v>
      </c>
      <c r="G3" t="str">
        <f>odpovedi!G2</f>
        <v>r6</v>
      </c>
      <c r="H3" t="str">
        <f>odpovedi!H2</f>
        <v>r7</v>
      </c>
      <c r="I3" t="str">
        <f>odpovedi!I2</f>
        <v>r8</v>
      </c>
      <c r="J3" t="str">
        <f>odpovedi!J2</f>
        <v>r9</v>
      </c>
      <c r="K3" t="str">
        <f>odpovedi!K2</f>
        <v>r10</v>
      </c>
      <c r="L3" t="str">
        <f>odpovedi!L2</f>
        <v>r11</v>
      </c>
      <c r="M3" t="str">
        <f>odpovedi!M2</f>
        <v>r12</v>
      </c>
      <c r="N3" t="str">
        <f>odpovedi!N2</f>
        <v>r13</v>
      </c>
      <c r="O3" t="str">
        <f>odpovedi!O2</f>
        <v>r14</v>
      </c>
      <c r="P3" t="str">
        <f>odpovedi!P2</f>
        <v>r15</v>
      </c>
      <c r="Q3" t="str">
        <f>odpovedi!Q2</f>
        <v>r16</v>
      </c>
      <c r="R3" t="str">
        <f>odpovedi!R2</f>
        <v>r17</v>
      </c>
      <c r="S3" t="str">
        <f>odpovedi!S2</f>
        <v>r18</v>
      </c>
      <c r="T3" t="str">
        <f>odpovedi!T2</f>
        <v>r19</v>
      </c>
      <c r="U3" t="str">
        <f>odpovedi!U2</f>
        <v>r20</v>
      </c>
      <c r="V3" t="str">
        <f>odpovedi!V2</f>
        <v>r21</v>
      </c>
      <c r="W3" t="str">
        <f>odpovedi!W2</f>
        <v>r22</v>
      </c>
      <c r="X3" t="str">
        <f>odpovedi!X2</f>
        <v>r23</v>
      </c>
      <c r="Y3" t="str">
        <f>odpovedi!Y2</f>
        <v>r24</v>
      </c>
      <c r="Z3" t="str">
        <f>odpovedi!Z2</f>
        <v>r25</v>
      </c>
      <c r="AA3" t="str">
        <f>odpovedi!AA2</f>
        <v>r26</v>
      </c>
    </row>
    <row r="4" spans="1:27" x14ac:dyDescent="0.25">
      <c r="A4" t="s">
        <v>57</v>
      </c>
      <c r="B4">
        <f>COUNTIF(odpovedi!B3:B6,1)</f>
        <v>2</v>
      </c>
      <c r="C4">
        <f>COUNTIF(odpovedi!C3:C6,1)</f>
        <v>2</v>
      </c>
      <c r="D4">
        <f>COUNTIF(odpovedi!D3:D6,1)</f>
        <v>2</v>
      </c>
      <c r="E4">
        <f>COUNTIF(odpovedi!E3:E6,1)</f>
        <v>4</v>
      </c>
      <c r="F4">
        <f>COUNTIF(odpovedi!F3:F6,1)</f>
        <v>2</v>
      </c>
      <c r="G4">
        <f>COUNTIF(odpovedi!G3:G6,1)</f>
        <v>2</v>
      </c>
      <c r="H4">
        <f>COUNTIF(odpovedi!H3:H6,1)</f>
        <v>3</v>
      </c>
      <c r="I4">
        <f>COUNTIF(odpovedi!I3:I6,1)</f>
        <v>3</v>
      </c>
      <c r="J4">
        <f>COUNTIF(odpovedi!J3:J6,1)</f>
        <v>4</v>
      </c>
      <c r="K4">
        <f>COUNTIF(odpovedi!K3:K6,1)</f>
        <v>4</v>
      </c>
      <c r="L4">
        <f>COUNTIF(odpovedi!L3:L6,1)</f>
        <v>3</v>
      </c>
      <c r="M4">
        <f>COUNTIF(odpovedi!M3:M6,1)</f>
        <v>2</v>
      </c>
      <c r="N4">
        <f>COUNTIF(odpovedi!N3:N6,1)</f>
        <v>4</v>
      </c>
      <c r="O4">
        <f>COUNTIF(odpovedi!O3:O6,1)</f>
        <v>4</v>
      </c>
      <c r="P4">
        <f>COUNTIF(odpovedi!P3:P6,1)</f>
        <v>4</v>
      </c>
      <c r="Q4">
        <f>COUNTIF(odpovedi!Q3:Q6,1)</f>
        <v>2</v>
      </c>
      <c r="R4">
        <f>COUNTIF(odpovedi!R3:R6,1)</f>
        <v>4</v>
      </c>
      <c r="S4">
        <f>COUNTIF(odpovedi!S3:S6,1)</f>
        <v>2</v>
      </c>
      <c r="T4">
        <f>COUNTIF(odpovedi!T3:T6,1)</f>
        <v>3</v>
      </c>
      <c r="U4">
        <f>COUNTIF(odpovedi!U3:U6,1)</f>
        <v>2</v>
      </c>
      <c r="V4">
        <f>COUNTIF(odpovedi!V3:V6,1)</f>
        <v>3</v>
      </c>
      <c r="W4">
        <f>COUNTIF(odpovedi!W3:W6,1)</f>
        <v>2</v>
      </c>
      <c r="X4">
        <f>COUNTIF(odpovedi!X3:X6,1)</f>
        <v>4</v>
      </c>
      <c r="Y4">
        <f>COUNTIF(odpovedi!Y3:Y6,1)</f>
        <v>4</v>
      </c>
      <c r="Z4">
        <f>COUNTIF(odpovedi!Z3:Z6,1)</f>
        <v>3</v>
      </c>
      <c r="AA4">
        <f>COUNTIF(odpovedi!AA3:AA6,1)</f>
        <v>3</v>
      </c>
    </row>
    <row r="5" spans="1:27" x14ac:dyDescent="0.25">
      <c r="A5" t="s">
        <v>58</v>
      </c>
      <c r="B5">
        <f>COUNTIF(odpovedi!B3:B6,0)</f>
        <v>2</v>
      </c>
      <c r="C5">
        <f>COUNTIF(odpovedi!C3:C6,0)</f>
        <v>0</v>
      </c>
      <c r="D5">
        <f>COUNTIF(odpovedi!D3:D6,0)</f>
        <v>2</v>
      </c>
      <c r="E5">
        <f>COUNTIF(odpovedi!E3:E6,0)</f>
        <v>0</v>
      </c>
      <c r="F5">
        <f>COUNTIF(odpovedi!F3:F6,0)</f>
        <v>2</v>
      </c>
      <c r="G5">
        <f>COUNTIF(odpovedi!G3:G6,0)</f>
        <v>1</v>
      </c>
      <c r="H5">
        <f>COUNTIF(odpovedi!H3:H6,0)</f>
        <v>1</v>
      </c>
      <c r="I5">
        <f>COUNTIF(odpovedi!I3:I6,0)</f>
        <v>1</v>
      </c>
      <c r="J5">
        <f>COUNTIF(odpovedi!J3:J6,0)</f>
        <v>0</v>
      </c>
      <c r="K5">
        <f>COUNTIF(odpovedi!K3:K6,0)</f>
        <v>0</v>
      </c>
      <c r="L5">
        <f>COUNTIF(odpovedi!L3:L6,0)</f>
        <v>1</v>
      </c>
      <c r="M5">
        <f>COUNTIF(odpovedi!M3:M6,0)</f>
        <v>1</v>
      </c>
      <c r="N5">
        <f>COUNTIF(odpovedi!N3:N6,0)</f>
        <v>0</v>
      </c>
      <c r="O5">
        <f>COUNTIF(odpovedi!O3:O6,0)</f>
        <v>0</v>
      </c>
      <c r="P5">
        <f>COUNTIF(odpovedi!P3:P6,0)</f>
        <v>0</v>
      </c>
      <c r="Q5">
        <f>COUNTIF(odpovedi!Q3:Q6,0)</f>
        <v>2</v>
      </c>
      <c r="R5">
        <f>COUNTIF(odpovedi!R3:R6,0)</f>
        <v>0</v>
      </c>
      <c r="S5">
        <f>COUNTIF(odpovedi!S3:S6,0)</f>
        <v>2</v>
      </c>
      <c r="T5">
        <f>COUNTIF(odpovedi!T3:T6,0)</f>
        <v>1</v>
      </c>
      <c r="U5">
        <f>COUNTIF(odpovedi!U3:U6,0)</f>
        <v>2</v>
      </c>
      <c r="V5">
        <f>COUNTIF(odpovedi!V3:V6,0)</f>
        <v>1</v>
      </c>
      <c r="W5">
        <f>COUNTIF(odpovedi!W3:W6,0)</f>
        <v>2</v>
      </c>
      <c r="X5">
        <f>COUNTIF(odpovedi!X3:X6,0)</f>
        <v>0</v>
      </c>
      <c r="Y5">
        <f>COUNTIF(odpovedi!Y3:Y6,0)</f>
        <v>0</v>
      </c>
      <c r="Z5">
        <f>COUNTIF(odpovedi!Z3:Z6,0)</f>
        <v>1</v>
      </c>
      <c r="AA5">
        <f>COUNTIF(odpovedi!AA3:AA6,0)</f>
        <v>1</v>
      </c>
    </row>
    <row r="6" spans="1:27" x14ac:dyDescent="0.25">
      <c r="A6" t="s">
        <v>59</v>
      </c>
      <c r="B6">
        <f>COUNTIFS(odpovedi!B3:B6,"x")</f>
        <v>0</v>
      </c>
      <c r="C6">
        <f>COUNTIFS(odpovedi!C3:C6,"x")</f>
        <v>2</v>
      </c>
      <c r="D6">
        <f>COUNTIFS(odpovedi!D3:D6,"x")</f>
        <v>0</v>
      </c>
      <c r="E6">
        <f>COUNTIFS(odpovedi!E3:E6,"x")</f>
        <v>0</v>
      </c>
      <c r="F6">
        <f>COUNTIFS(odpovedi!F3:F6,"x")</f>
        <v>0</v>
      </c>
      <c r="G6">
        <f>COUNTIFS(odpovedi!G3:G6,"x")</f>
        <v>1</v>
      </c>
      <c r="H6">
        <f>COUNTIFS(odpovedi!H3:H6,"x")</f>
        <v>0</v>
      </c>
      <c r="I6">
        <f>COUNTIFS(odpovedi!I3:I6,"x")</f>
        <v>0</v>
      </c>
      <c r="J6">
        <f>COUNTIFS(odpovedi!J3:J6,"x")</f>
        <v>0</v>
      </c>
      <c r="K6">
        <f>COUNTIFS(odpovedi!K3:K6,"x")</f>
        <v>0</v>
      </c>
      <c r="L6">
        <f>COUNTIFS(odpovedi!L3:L6,"x")</f>
        <v>0</v>
      </c>
      <c r="M6">
        <f>COUNTIFS(odpovedi!M3:M6,"x")</f>
        <v>1</v>
      </c>
      <c r="N6">
        <f>COUNTIFS(odpovedi!N3:N6,"x")</f>
        <v>0</v>
      </c>
      <c r="O6">
        <f>COUNTIFS(odpovedi!O3:O6,"x")</f>
        <v>0</v>
      </c>
      <c r="P6">
        <f>COUNTIFS(odpovedi!P3:P6,"x")</f>
        <v>0</v>
      </c>
      <c r="Q6">
        <f>COUNTIFS(odpovedi!Q3:Q6,"x")</f>
        <v>0</v>
      </c>
      <c r="R6">
        <f>COUNTIFS(odpovedi!R3:R6,"x")</f>
        <v>0</v>
      </c>
      <c r="S6">
        <f>COUNTIFS(odpovedi!S3:S6,"x")</f>
        <v>0</v>
      </c>
      <c r="T6">
        <f>COUNTIFS(odpovedi!T3:T6,"x")</f>
        <v>0</v>
      </c>
      <c r="U6">
        <f>COUNTIFS(odpovedi!U3:U6,"x")</f>
        <v>0</v>
      </c>
      <c r="V6">
        <f>COUNTIFS(odpovedi!V3:V6,"x")</f>
        <v>0</v>
      </c>
      <c r="W6">
        <f>COUNTIFS(odpovedi!W3:W6,"x")</f>
        <v>0</v>
      </c>
      <c r="X6">
        <f>COUNTIFS(odpovedi!X3:X6,"x")</f>
        <v>0</v>
      </c>
      <c r="Y6">
        <f>COUNTIFS(odpovedi!Y3:Y6,"x")</f>
        <v>0</v>
      </c>
      <c r="Z6">
        <f>COUNTIFS(odpovedi!Z3:Z6,"x")</f>
        <v>0</v>
      </c>
      <c r="AA6">
        <f>COUNTIFS(odpovedi!AA3:AA6,"x")</f>
        <v>0</v>
      </c>
    </row>
    <row r="8" spans="1:27" x14ac:dyDescent="0.25">
      <c r="A8" t="s">
        <v>60</v>
      </c>
      <c r="B8">
        <f>B4*100/(4-B6)</f>
        <v>50</v>
      </c>
      <c r="C8">
        <f t="shared" ref="C8:AA8" si="0">C4*100/(4-C6)</f>
        <v>100</v>
      </c>
      <c r="D8">
        <f t="shared" si="0"/>
        <v>50</v>
      </c>
      <c r="E8">
        <f t="shared" si="0"/>
        <v>100</v>
      </c>
      <c r="F8">
        <f t="shared" si="0"/>
        <v>50</v>
      </c>
      <c r="G8">
        <f t="shared" si="0"/>
        <v>66.666666666666671</v>
      </c>
      <c r="H8">
        <f t="shared" si="0"/>
        <v>75</v>
      </c>
      <c r="I8">
        <f t="shared" si="0"/>
        <v>75</v>
      </c>
      <c r="J8">
        <f t="shared" si="0"/>
        <v>100</v>
      </c>
      <c r="K8">
        <f t="shared" si="0"/>
        <v>100</v>
      </c>
      <c r="L8">
        <f t="shared" si="0"/>
        <v>75</v>
      </c>
      <c r="M8">
        <f t="shared" si="0"/>
        <v>66.666666666666671</v>
      </c>
      <c r="N8">
        <f t="shared" si="0"/>
        <v>100</v>
      </c>
      <c r="O8">
        <f t="shared" si="0"/>
        <v>100</v>
      </c>
      <c r="P8">
        <f t="shared" si="0"/>
        <v>100</v>
      </c>
      <c r="Q8">
        <f t="shared" si="0"/>
        <v>50</v>
      </c>
      <c r="R8">
        <f t="shared" si="0"/>
        <v>100</v>
      </c>
      <c r="S8">
        <f t="shared" si="0"/>
        <v>50</v>
      </c>
      <c r="T8">
        <f t="shared" si="0"/>
        <v>75</v>
      </c>
      <c r="U8">
        <f t="shared" si="0"/>
        <v>50</v>
      </c>
      <c r="V8">
        <f t="shared" si="0"/>
        <v>75</v>
      </c>
      <c r="W8">
        <f t="shared" si="0"/>
        <v>50</v>
      </c>
      <c r="X8">
        <f t="shared" si="0"/>
        <v>100</v>
      </c>
      <c r="Y8">
        <f t="shared" si="0"/>
        <v>100</v>
      </c>
      <c r="Z8">
        <f t="shared" si="0"/>
        <v>75</v>
      </c>
      <c r="AA8">
        <f t="shared" si="0"/>
        <v>75</v>
      </c>
    </row>
    <row r="9" spans="1:27" x14ac:dyDescent="0.25">
      <c r="A9" t="s">
        <v>61</v>
      </c>
      <c r="B9" s="14">
        <f>SUM(B8:AA8)/26</f>
        <v>77.243589743589752</v>
      </c>
    </row>
    <row r="10" spans="1:27" x14ac:dyDescent="0.25">
      <c r="A10" t="s">
        <v>69</v>
      </c>
      <c r="B10" s="14">
        <f>MEDIAN(B8:AA8)</f>
        <v>75</v>
      </c>
    </row>
    <row r="12" spans="1:27" x14ac:dyDescent="0.25">
      <c r="A12" t="s">
        <v>63</v>
      </c>
      <c r="B12">
        <f>COUNTIFS(odpovedi!B7:B11,1)</f>
        <v>3</v>
      </c>
      <c r="C12">
        <f>COUNTIFS(odpovedi!C7:C11,1)</f>
        <v>4</v>
      </c>
      <c r="D12">
        <f>COUNTIFS(odpovedi!D7:D11,1)</f>
        <v>2</v>
      </c>
      <c r="E12">
        <f>COUNTIFS(odpovedi!E7:E11,1)</f>
        <v>3</v>
      </c>
      <c r="F12">
        <f>COUNTIFS(odpovedi!F7:F11,1)</f>
        <v>4</v>
      </c>
      <c r="G12">
        <f>COUNTIFS(odpovedi!G7:G11,1)</f>
        <v>2</v>
      </c>
      <c r="H12">
        <f>COUNTIFS(odpovedi!H7:H11,1)</f>
        <v>1</v>
      </c>
      <c r="I12">
        <f>COUNTIFS(odpovedi!I7:I11,1)</f>
        <v>3</v>
      </c>
      <c r="J12">
        <f>COUNTIFS(odpovedi!J7:J11,1)</f>
        <v>2</v>
      </c>
      <c r="K12">
        <f>COUNTIFS(odpovedi!K7:K11,1)</f>
        <v>4</v>
      </c>
      <c r="L12">
        <f>COUNTIFS(odpovedi!L7:L11,1)</f>
        <v>0</v>
      </c>
      <c r="M12">
        <f>COUNTIFS(odpovedi!M7:M11,1)</f>
        <v>2</v>
      </c>
      <c r="N12">
        <f>COUNTIFS(odpovedi!N7:N11,1)</f>
        <v>3</v>
      </c>
      <c r="O12">
        <f>COUNTIFS(odpovedi!O7:O11,1)</f>
        <v>3</v>
      </c>
      <c r="P12">
        <f>COUNTIFS(odpovedi!P7:P11,1)</f>
        <v>4</v>
      </c>
      <c r="Q12">
        <f>COUNTIFS(odpovedi!Q7:Q11,1)</f>
        <v>2</v>
      </c>
      <c r="R12">
        <f>COUNTIFS(odpovedi!R7:R11,1)</f>
        <v>2</v>
      </c>
      <c r="S12">
        <f>COUNTIFS(odpovedi!S7:S11,1)</f>
        <v>4</v>
      </c>
      <c r="T12">
        <f>COUNTIFS(odpovedi!T7:T11,1)</f>
        <v>4</v>
      </c>
      <c r="U12">
        <f>COUNTIFS(odpovedi!U7:U11,1)</f>
        <v>3</v>
      </c>
      <c r="V12">
        <f>COUNTIFS(odpovedi!V7:V11,1)</f>
        <v>1</v>
      </c>
      <c r="W12">
        <f>COUNTIFS(odpovedi!W7:W11,1)</f>
        <v>1</v>
      </c>
      <c r="X12">
        <f>COUNTIFS(odpovedi!X7:X11,1)</f>
        <v>0</v>
      </c>
      <c r="Y12">
        <f>COUNTIFS(odpovedi!Y7:Y11,1)</f>
        <v>5</v>
      </c>
      <c r="Z12">
        <f>COUNTIFS(odpovedi!Z7:Z11,1)</f>
        <v>3</v>
      </c>
      <c r="AA12">
        <f>COUNTIFS(odpovedi!AA7:AA11,1)</f>
        <v>1</v>
      </c>
    </row>
    <row r="13" spans="1:27" x14ac:dyDescent="0.25">
      <c r="A13" t="s">
        <v>64</v>
      </c>
      <c r="B13">
        <f>COUNTIFS(odpovedi!B7:B11,0)</f>
        <v>1</v>
      </c>
      <c r="C13">
        <f>COUNTIFS(odpovedi!C7:C11,0)</f>
        <v>0</v>
      </c>
      <c r="D13">
        <f>COUNTIFS(odpovedi!D7:D11,0)</f>
        <v>2</v>
      </c>
      <c r="E13">
        <f>COUNTIFS(odpovedi!E7:E11,0)</f>
        <v>0</v>
      </c>
      <c r="F13">
        <f>COUNTIFS(odpovedi!F7:F11,0)</f>
        <v>0</v>
      </c>
      <c r="G13">
        <f>COUNTIFS(odpovedi!G7:G11,0)</f>
        <v>2</v>
      </c>
      <c r="H13">
        <f>COUNTIFS(odpovedi!H7:H11,0)</f>
        <v>1</v>
      </c>
      <c r="I13">
        <f>COUNTIFS(odpovedi!I7:I11,0)</f>
        <v>0</v>
      </c>
      <c r="J13">
        <f>COUNTIFS(odpovedi!J7:J11,0)</f>
        <v>1</v>
      </c>
      <c r="K13">
        <f>COUNTIFS(odpovedi!K7:K11,0)</f>
        <v>0</v>
      </c>
      <c r="L13">
        <f>COUNTIFS(odpovedi!L7:L11,0)</f>
        <v>2</v>
      </c>
      <c r="M13">
        <f>COUNTIFS(odpovedi!M7:M11,0)</f>
        <v>1</v>
      </c>
      <c r="N13">
        <f>COUNTIFS(odpovedi!N7:N11,0)</f>
        <v>1</v>
      </c>
      <c r="O13">
        <f>COUNTIFS(odpovedi!O7:O11,0)</f>
        <v>1</v>
      </c>
      <c r="P13">
        <f>COUNTIFS(odpovedi!P7:P11,0)</f>
        <v>0</v>
      </c>
      <c r="Q13">
        <f>COUNTIFS(odpovedi!Q7:Q11,0)</f>
        <v>3</v>
      </c>
      <c r="R13">
        <f>COUNTIFS(odpovedi!R7:R11,0)</f>
        <v>0</v>
      </c>
      <c r="S13">
        <f>COUNTIFS(odpovedi!S7:S11,0)</f>
        <v>1</v>
      </c>
      <c r="T13">
        <f>COUNTIFS(odpovedi!T7:T11,0)</f>
        <v>1</v>
      </c>
      <c r="U13">
        <f>COUNTIFS(odpovedi!U7:U11,0)</f>
        <v>0</v>
      </c>
      <c r="V13">
        <f>COUNTIFS(odpovedi!V7:V11,0)</f>
        <v>0</v>
      </c>
      <c r="W13">
        <f>COUNTIFS(odpovedi!W7:W11,0)</f>
        <v>4</v>
      </c>
      <c r="X13">
        <f>COUNTIFS(odpovedi!X7:X11,0)</f>
        <v>0</v>
      </c>
      <c r="Y13">
        <f>COUNTIFS(odpovedi!Y7:Y11,0)</f>
        <v>0</v>
      </c>
      <c r="Z13">
        <f>COUNTIFS(odpovedi!Z7:Z11,0)</f>
        <v>0</v>
      </c>
      <c r="AA13">
        <f>COUNTIFS(odpovedi!AA7:AA11,0)</f>
        <v>0</v>
      </c>
    </row>
    <row r="14" spans="1:27" x14ac:dyDescent="0.25">
      <c r="A14" t="s">
        <v>65</v>
      </c>
      <c r="B14">
        <f>COUNTIFS(odpovedi!B7:B11,"x")</f>
        <v>1</v>
      </c>
      <c r="C14">
        <f>COUNTIFS(odpovedi!C7:C11,"x")</f>
        <v>1</v>
      </c>
      <c r="D14">
        <f>COUNTIFS(odpovedi!D7:D11,"x")</f>
        <v>1</v>
      </c>
      <c r="E14">
        <f>COUNTIFS(odpovedi!E7:E11,"x")</f>
        <v>2</v>
      </c>
      <c r="F14">
        <f>COUNTIFS(odpovedi!F7:F11,"x")</f>
        <v>1</v>
      </c>
      <c r="G14">
        <f>COUNTIFS(odpovedi!G7:G11,"x")</f>
        <v>1</v>
      </c>
      <c r="H14">
        <f>COUNTIFS(odpovedi!H7:H11,"x")</f>
        <v>3</v>
      </c>
      <c r="I14">
        <f>COUNTIFS(odpovedi!I7:I11,"x")</f>
        <v>2</v>
      </c>
      <c r="J14">
        <f>COUNTIFS(odpovedi!J7:J11,"x")</f>
        <v>2</v>
      </c>
      <c r="K14">
        <f>COUNTIFS(odpovedi!K7:K11,"x")</f>
        <v>1</v>
      </c>
      <c r="L14">
        <f>COUNTIFS(odpovedi!L7:L11,"x")</f>
        <v>3</v>
      </c>
      <c r="M14">
        <f>COUNTIFS(odpovedi!M7:M11,"x")</f>
        <v>2</v>
      </c>
      <c r="N14">
        <f>COUNTIFS(odpovedi!N7:N11,"x")</f>
        <v>1</v>
      </c>
      <c r="O14">
        <f>COUNTIFS(odpovedi!O7:O11,"x")</f>
        <v>1</v>
      </c>
      <c r="P14">
        <f>COUNTIFS(odpovedi!P7:P11,"x")</f>
        <v>1</v>
      </c>
      <c r="Q14">
        <f>COUNTIFS(odpovedi!Q7:Q11,"x")</f>
        <v>0</v>
      </c>
      <c r="R14">
        <f>COUNTIFS(odpovedi!R7:R11,"x")</f>
        <v>3</v>
      </c>
      <c r="S14">
        <f>COUNTIFS(odpovedi!S7:S11,"x")</f>
        <v>0</v>
      </c>
      <c r="T14">
        <f>COUNTIFS(odpovedi!T7:T11,"x")</f>
        <v>0</v>
      </c>
      <c r="U14">
        <f>COUNTIFS(odpovedi!U7:U11,"x")</f>
        <v>2</v>
      </c>
      <c r="V14">
        <f>COUNTIFS(odpovedi!V7:V11,"x")</f>
        <v>4</v>
      </c>
      <c r="W14">
        <f>COUNTIFS(odpovedi!W7:W11,"x")</f>
        <v>0</v>
      </c>
      <c r="X14" s="16">
        <f>COUNTIFS(odpovedi!X7:X11,"x")</f>
        <v>5</v>
      </c>
      <c r="Y14">
        <f>COUNTIFS(odpovedi!Y7:Y11,"x")</f>
        <v>0</v>
      </c>
      <c r="Z14">
        <f>COUNTIFS(odpovedi!Z7:Z11,"x")</f>
        <v>2</v>
      </c>
      <c r="AA14">
        <f>COUNTIFS(odpovedi!AA7:AA11,"x")</f>
        <v>4</v>
      </c>
    </row>
    <row r="16" spans="1:27" x14ac:dyDescent="0.25">
      <c r="A16" t="s">
        <v>60</v>
      </c>
      <c r="B16">
        <f>B12*100/(5-B14)</f>
        <v>75</v>
      </c>
      <c r="C16">
        <f t="shared" ref="C16:P16" si="1">C12*100/(5-C14)</f>
        <v>100</v>
      </c>
      <c r="D16">
        <f t="shared" si="1"/>
        <v>50</v>
      </c>
      <c r="E16">
        <f t="shared" si="1"/>
        <v>100</v>
      </c>
      <c r="F16">
        <f t="shared" si="1"/>
        <v>100</v>
      </c>
      <c r="G16">
        <f t="shared" si="1"/>
        <v>50</v>
      </c>
      <c r="H16">
        <f t="shared" si="1"/>
        <v>50</v>
      </c>
      <c r="I16">
        <f t="shared" si="1"/>
        <v>100</v>
      </c>
      <c r="J16">
        <f t="shared" si="1"/>
        <v>66.666666666666671</v>
      </c>
      <c r="K16">
        <f t="shared" si="1"/>
        <v>100</v>
      </c>
      <c r="L16">
        <f t="shared" si="1"/>
        <v>0</v>
      </c>
      <c r="M16">
        <f t="shared" si="1"/>
        <v>66.666666666666671</v>
      </c>
      <c r="N16">
        <f t="shared" si="1"/>
        <v>75</v>
      </c>
      <c r="O16">
        <f t="shared" si="1"/>
        <v>75</v>
      </c>
      <c r="P16">
        <f t="shared" si="1"/>
        <v>100</v>
      </c>
      <c r="Q16">
        <f>Q12*100/(5-Q14)</f>
        <v>40</v>
      </c>
      <c r="R16">
        <f t="shared" ref="R16:AA16" si="2">R12*100/(5-R14)</f>
        <v>100</v>
      </c>
      <c r="S16">
        <f t="shared" si="2"/>
        <v>80</v>
      </c>
      <c r="T16">
        <f t="shared" si="2"/>
        <v>80</v>
      </c>
      <c r="U16">
        <f t="shared" si="2"/>
        <v>100</v>
      </c>
      <c r="V16">
        <f t="shared" si="2"/>
        <v>100</v>
      </c>
      <c r="W16">
        <f t="shared" si="2"/>
        <v>20</v>
      </c>
      <c r="X16" t="e">
        <f t="shared" si="2"/>
        <v>#DIV/0!</v>
      </c>
      <c r="Y16">
        <f t="shared" si="2"/>
        <v>100</v>
      </c>
      <c r="Z16">
        <f t="shared" si="2"/>
        <v>100</v>
      </c>
      <c r="AA16">
        <f t="shared" si="2"/>
        <v>100</v>
      </c>
    </row>
    <row r="17" spans="1:26" x14ac:dyDescent="0.25">
      <c r="A17" t="s">
        <v>61</v>
      </c>
      <c r="B17" s="14">
        <f>(SUM(B16:W16)+SUM(Y16:AA16))/26</f>
        <v>74.166666666666657</v>
      </c>
    </row>
    <row r="18" spans="1:26" x14ac:dyDescent="0.25">
      <c r="A18" t="s">
        <v>69</v>
      </c>
      <c r="B18" s="14">
        <f>MEDIAN(B19:Z19)</f>
        <v>80</v>
      </c>
    </row>
    <row r="19" spans="1:26" x14ac:dyDescent="0.25">
      <c r="A19" t="s">
        <v>190</v>
      </c>
      <c r="B19">
        <f>B16</f>
        <v>75</v>
      </c>
      <c r="C19">
        <f t="shared" ref="C19:W19" si="3">C16</f>
        <v>100</v>
      </c>
      <c r="D19">
        <f t="shared" si="3"/>
        <v>50</v>
      </c>
      <c r="E19">
        <f t="shared" si="3"/>
        <v>100</v>
      </c>
      <c r="F19">
        <f t="shared" si="3"/>
        <v>100</v>
      </c>
      <c r="G19">
        <f t="shared" si="3"/>
        <v>50</v>
      </c>
      <c r="H19">
        <f t="shared" si="3"/>
        <v>50</v>
      </c>
      <c r="I19">
        <f t="shared" si="3"/>
        <v>100</v>
      </c>
      <c r="J19">
        <f t="shared" si="3"/>
        <v>66.666666666666671</v>
      </c>
      <c r="K19">
        <f t="shared" si="3"/>
        <v>100</v>
      </c>
      <c r="L19">
        <f t="shared" si="3"/>
        <v>0</v>
      </c>
      <c r="M19">
        <f t="shared" si="3"/>
        <v>66.666666666666671</v>
      </c>
      <c r="N19">
        <f t="shared" si="3"/>
        <v>75</v>
      </c>
      <c r="O19">
        <f t="shared" si="3"/>
        <v>75</v>
      </c>
      <c r="P19">
        <f t="shared" si="3"/>
        <v>100</v>
      </c>
      <c r="Q19">
        <f t="shared" si="3"/>
        <v>40</v>
      </c>
      <c r="R19">
        <f t="shared" si="3"/>
        <v>100</v>
      </c>
      <c r="S19">
        <f t="shared" si="3"/>
        <v>80</v>
      </c>
      <c r="T19">
        <f t="shared" si="3"/>
        <v>80</v>
      </c>
      <c r="U19">
        <f t="shared" si="3"/>
        <v>100</v>
      </c>
      <c r="V19">
        <f t="shared" si="3"/>
        <v>100</v>
      </c>
      <c r="W19">
        <f t="shared" si="3"/>
        <v>20</v>
      </c>
      <c r="X19">
        <f>Y16</f>
        <v>100</v>
      </c>
      <c r="Y19">
        <f t="shared" ref="Y19:Z19" si="4">Z16</f>
        <v>100</v>
      </c>
      <c r="Z19">
        <f t="shared" si="4"/>
        <v>100</v>
      </c>
    </row>
    <row r="21" spans="1:26" ht="21" x14ac:dyDescent="0.35">
      <c r="A21" s="4" t="s">
        <v>62</v>
      </c>
      <c r="J21" s="37" t="s">
        <v>178</v>
      </c>
    </row>
    <row r="22" spans="1:26" s="21" customFormat="1" ht="45" x14ac:dyDescent="0.25">
      <c r="B22" s="22" t="s">
        <v>81</v>
      </c>
      <c r="C22" s="22" t="s">
        <v>82</v>
      </c>
      <c r="D22" s="22" t="s">
        <v>116</v>
      </c>
    </row>
    <row r="23" spans="1:26" x14ac:dyDescent="0.25">
      <c r="A23" t="str">
        <f>odpovedi!A3</f>
        <v>C2</v>
      </c>
      <c r="B23" s="20">
        <f>SUM(odpovedi!B3:AA3)</f>
        <v>19</v>
      </c>
      <c r="C23" s="12">
        <f>COUNTIFS(odpovedi!B3:AA3,"1")*100/(26-COUNTIFS(odpovedi!B3:AA3,"x"))</f>
        <v>76</v>
      </c>
      <c r="D23" s="12">
        <f>COUNTIFS(odpovedi!B3:AA3,1)/COUNTIFS(odpovedi!B3:AA3,0)</f>
        <v>3.1666666666666665</v>
      </c>
    </row>
    <row r="24" spans="1:26" x14ac:dyDescent="0.25">
      <c r="A24" t="str">
        <f>odpovedi!A4</f>
        <v>C3</v>
      </c>
      <c r="B24">
        <f>SUM(odpovedi!B4:AA4)</f>
        <v>18</v>
      </c>
      <c r="C24" s="12">
        <f>COUNTIFS(odpovedi!B4:AA4,"1")*100/(26-COUNTIFS(odpovedi!B4:AA4,"x"))</f>
        <v>72</v>
      </c>
      <c r="D24" s="12">
        <f>COUNTIFS(odpovedi!B4:AA4,1)/COUNTIFS(odpovedi!B4:AA4,0)</f>
        <v>2.5714285714285716</v>
      </c>
    </row>
    <row r="25" spans="1:26" x14ac:dyDescent="0.25">
      <c r="A25" t="str">
        <f>odpovedi!A5</f>
        <v>C4</v>
      </c>
      <c r="B25" s="20">
        <f>SUM(odpovedi!B5:AA5)</f>
        <v>18</v>
      </c>
      <c r="C25" s="12">
        <f>COUNTIFS(odpovedi!B5:AA5,"1")*100/(26-COUNTIFS(odpovedi!B5:AA5,"x"))</f>
        <v>75</v>
      </c>
      <c r="D25" s="12">
        <f>COUNTIFS(odpovedi!B5:AA5,1)/COUNTIFS(odpovedi!B5:AA5,0)</f>
        <v>3</v>
      </c>
    </row>
    <row r="26" spans="1:26" x14ac:dyDescent="0.25">
      <c r="A26" t="str">
        <f>odpovedi!A6</f>
        <v>C5</v>
      </c>
      <c r="B26" s="10">
        <f>SUM(odpovedi!B6:AA6)</f>
        <v>22</v>
      </c>
      <c r="C26" s="12">
        <f>COUNTIFS(odpovedi!B6:AA6,"1")*100/(26-COUNTIFS(odpovedi!B6:AA6,"x"))</f>
        <v>84.615384615384613</v>
      </c>
      <c r="D26" s="12">
        <f>COUNTIFS(odpovedi!B6:AA6,1)/COUNTIFS(odpovedi!B6:AA6,0)</f>
        <v>5.5</v>
      </c>
    </row>
    <row r="27" spans="1:26" x14ac:dyDescent="0.25">
      <c r="A27" t="str">
        <f>odpovedi!A7</f>
        <v>P1</v>
      </c>
      <c r="B27">
        <f>SUM(odpovedi!B7:AA7)</f>
        <v>15</v>
      </c>
      <c r="C27" s="18">
        <f>COUNTIFS(odpovedi!B7:AA7,"1")*100/(26-COUNTIFS(odpovedi!B7:AA7,"x"))</f>
        <v>62.5</v>
      </c>
      <c r="D27" s="18">
        <f>COUNTIFS(odpovedi!B7:AA7,1)/COUNTIFS(odpovedi!B7:AA7,0)</f>
        <v>1.6666666666666667</v>
      </c>
    </row>
    <row r="28" spans="1:26" x14ac:dyDescent="0.25">
      <c r="A28" t="str">
        <f>odpovedi!A8</f>
        <v>P2</v>
      </c>
      <c r="B28" s="20">
        <f>SUM(odpovedi!B8:AA8)</f>
        <v>17</v>
      </c>
      <c r="C28" s="12">
        <f>COUNTIFS(odpovedi!B8:AA8,"1")*100/(26-COUNTIFS(odpovedi!B8:AA8,"x"))</f>
        <v>85</v>
      </c>
      <c r="D28" s="12">
        <f>COUNTIFS(odpovedi!B8:AA8,1)/COUNTIFS(odpovedi!B8:AA8,0)</f>
        <v>5.666666666666667</v>
      </c>
    </row>
    <row r="29" spans="1:26" x14ac:dyDescent="0.25">
      <c r="A29" t="str">
        <f>odpovedi!A9</f>
        <v>P3</v>
      </c>
      <c r="B29">
        <f>SUM(odpovedi!B9:AA9)</f>
        <v>18</v>
      </c>
      <c r="C29" s="13">
        <f>COUNTIFS(odpovedi!B9:AA9,"1")*100/(26-COUNTIFS(odpovedi!B9:AA9,"x"))</f>
        <v>85.714285714285708</v>
      </c>
      <c r="D29" s="13">
        <f>COUNTIFS(odpovedi!B9:AA9,1)/COUNTIFS(odpovedi!B9:AA9,0)</f>
        <v>6</v>
      </c>
    </row>
    <row r="30" spans="1:26" x14ac:dyDescent="0.25">
      <c r="A30" t="str">
        <f>odpovedi!A10</f>
        <v>P4</v>
      </c>
      <c r="B30" s="8">
        <f>SUM(odpovedi!B10:AA10)</f>
        <v>10</v>
      </c>
      <c r="C30" s="12">
        <f>COUNTIFS(odpovedi!B10:AA10,"1")*100/(26-COUNTIFS(odpovedi!B10:AA10,"x"))</f>
        <v>66.666666666666671</v>
      </c>
      <c r="D30" s="18">
        <f>COUNTIFS(odpovedi!B10:AA10,1)/COUNTIFS(odpovedi!B10:AA10,0)</f>
        <v>2</v>
      </c>
    </row>
    <row r="31" spans="1:26" x14ac:dyDescent="0.25">
      <c r="A31" s="5" t="str">
        <f>odpovedi!A11</f>
        <v>P5</v>
      </c>
      <c r="B31" s="5">
        <f>SUM(odpovedi!B11:AA11)</f>
        <v>6</v>
      </c>
      <c r="C31" s="17">
        <f>COUNTIFS(odpovedi!B11:AA11,"1")*100/(26-COUNTIFS(odpovedi!B11:AA11,"x"))</f>
        <v>85.714285714285708</v>
      </c>
      <c r="D31" s="17">
        <f>COUNTIFS(odpovedi!B11:AA11,1)/COUNTIFS(odpovedi!B11:AA11,0)</f>
        <v>6</v>
      </c>
    </row>
    <row r="33" spans="1:29" ht="21" x14ac:dyDescent="0.35">
      <c r="A33" s="4" t="s">
        <v>66</v>
      </c>
    </row>
    <row r="34" spans="1:29" x14ac:dyDescent="0.25">
      <c r="B34" t="str">
        <f>odpovedi!B2</f>
        <v>r1</v>
      </c>
      <c r="C34" t="str">
        <f>odpovedi!C2</f>
        <v>r2</v>
      </c>
      <c r="D34" t="str">
        <f>odpovedi!D2</f>
        <v>r3</v>
      </c>
      <c r="E34" t="str">
        <f>odpovedi!E2</f>
        <v>r4</v>
      </c>
      <c r="F34" t="str">
        <f>odpovedi!F2</f>
        <v>r5</v>
      </c>
      <c r="G34" t="str">
        <f>odpovedi!G2</f>
        <v>r6</v>
      </c>
      <c r="H34" t="str">
        <f>odpovedi!H2</f>
        <v>r7</v>
      </c>
      <c r="I34" t="str">
        <f>odpovedi!I2</f>
        <v>r8</v>
      </c>
      <c r="J34" t="str">
        <f>odpovedi!J2</f>
        <v>r9</v>
      </c>
      <c r="K34" t="str">
        <f>odpovedi!K2</f>
        <v>r10</v>
      </c>
      <c r="L34" t="str">
        <f>odpovedi!L2</f>
        <v>r11</v>
      </c>
      <c r="M34" t="str">
        <f>odpovedi!M2</f>
        <v>r12</v>
      </c>
      <c r="N34" t="str">
        <f>odpovedi!N2</f>
        <v>r13</v>
      </c>
      <c r="O34" t="str">
        <f>odpovedi!O2</f>
        <v>r14</v>
      </c>
      <c r="P34" t="str">
        <f>odpovedi!P2</f>
        <v>r15</v>
      </c>
      <c r="Q34" t="str">
        <f>odpovedi!Q2</f>
        <v>r16</v>
      </c>
      <c r="R34" t="str">
        <f>odpovedi!R2</f>
        <v>r17</v>
      </c>
      <c r="S34" t="str">
        <f>odpovedi!S2</f>
        <v>r18</v>
      </c>
      <c r="T34" t="str">
        <f>odpovedi!T2</f>
        <v>r19</v>
      </c>
      <c r="U34" t="str">
        <f>odpovedi!U2</f>
        <v>r20</v>
      </c>
      <c r="V34" t="str">
        <f>odpovedi!V2</f>
        <v>r21</v>
      </c>
      <c r="W34" t="str">
        <f>odpovedi!W2</f>
        <v>r22</v>
      </c>
      <c r="X34" t="str">
        <f>odpovedi!X2</f>
        <v>r23</v>
      </c>
      <c r="Y34" t="str">
        <f>odpovedi!Y2</f>
        <v>r24</v>
      </c>
      <c r="Z34" t="str">
        <f>odpovedi!Z2</f>
        <v>r25</v>
      </c>
      <c r="AA34" t="str">
        <f>odpovedi!AA2</f>
        <v>r26</v>
      </c>
    </row>
    <row r="35" spans="1:29" s="21" customFormat="1" ht="45" x14ac:dyDescent="0.25">
      <c r="A35" s="3" t="s">
        <v>68</v>
      </c>
      <c r="B35" s="26">
        <f>(B8+B16)/2</f>
        <v>62.5</v>
      </c>
      <c r="C35" s="27">
        <f t="shared" ref="C35:AA35" si="5">(C8+C16)/2</f>
        <v>100</v>
      </c>
      <c r="D35" s="28">
        <f t="shared" si="5"/>
        <v>50</v>
      </c>
      <c r="E35" s="27">
        <f t="shared" si="5"/>
        <v>100</v>
      </c>
      <c r="F35" s="26">
        <f t="shared" si="5"/>
        <v>75</v>
      </c>
      <c r="G35" s="26">
        <f t="shared" si="5"/>
        <v>58.333333333333336</v>
      </c>
      <c r="H35" s="26">
        <f t="shared" si="5"/>
        <v>62.5</v>
      </c>
      <c r="I35" s="29">
        <f t="shared" si="5"/>
        <v>87.5</v>
      </c>
      <c r="J35" s="29">
        <f t="shared" si="5"/>
        <v>83.333333333333343</v>
      </c>
      <c r="K35" s="27">
        <f t="shared" si="5"/>
        <v>100</v>
      </c>
      <c r="L35" s="28">
        <f t="shared" si="5"/>
        <v>37.5</v>
      </c>
      <c r="M35" s="26">
        <f t="shared" si="5"/>
        <v>66.666666666666671</v>
      </c>
      <c r="N35" s="29">
        <f t="shared" si="5"/>
        <v>87.5</v>
      </c>
      <c r="O35" s="29">
        <f t="shared" si="5"/>
        <v>87.5</v>
      </c>
      <c r="P35" s="27">
        <f t="shared" si="5"/>
        <v>100</v>
      </c>
      <c r="Q35" s="28">
        <f t="shared" si="5"/>
        <v>45</v>
      </c>
      <c r="R35" s="27">
        <f t="shared" si="5"/>
        <v>100</v>
      </c>
      <c r="S35" s="26">
        <f t="shared" si="5"/>
        <v>65</v>
      </c>
      <c r="T35" s="29">
        <f t="shared" si="5"/>
        <v>77.5</v>
      </c>
      <c r="U35" s="26">
        <f t="shared" si="5"/>
        <v>75</v>
      </c>
      <c r="V35" s="29">
        <f t="shared" si="5"/>
        <v>87.5</v>
      </c>
      <c r="W35" s="28">
        <f t="shared" si="5"/>
        <v>35</v>
      </c>
      <c r="X35" s="27">
        <f>X8</f>
        <v>100</v>
      </c>
      <c r="Y35" s="27">
        <f t="shared" si="5"/>
        <v>100</v>
      </c>
      <c r="Z35" s="26">
        <f t="shared" si="5"/>
        <v>87.5</v>
      </c>
      <c r="AA35" s="29">
        <f t="shared" si="5"/>
        <v>87.5</v>
      </c>
      <c r="AB35" s="3" t="s">
        <v>118</v>
      </c>
      <c r="AC35" s="3" t="s">
        <v>117</v>
      </c>
    </row>
    <row r="36" spans="1:29" x14ac:dyDescent="0.25">
      <c r="A36" s="38" t="s">
        <v>69</v>
      </c>
      <c r="B36" s="38">
        <f>MEDIAN(B35:AA35)</f>
        <v>85.416666666666671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30" t="s">
        <v>70</v>
      </c>
      <c r="B37" s="1"/>
      <c r="C37" s="1"/>
      <c r="D37" s="1">
        <v>2</v>
      </c>
      <c r="E37" s="1"/>
      <c r="F37" s="1"/>
      <c r="G37" s="1"/>
      <c r="H37" s="1"/>
      <c r="I37" s="1"/>
      <c r="J37" s="1"/>
      <c r="K37" s="1"/>
      <c r="L37" s="1">
        <v>2</v>
      </c>
      <c r="M37" s="1"/>
      <c r="N37" s="1"/>
      <c r="O37" s="1"/>
      <c r="P37" s="1"/>
      <c r="Q37" s="1">
        <v>2</v>
      </c>
      <c r="R37" s="1"/>
      <c r="S37" s="1"/>
      <c r="T37" s="1"/>
      <c r="U37" s="1"/>
      <c r="V37" s="1"/>
      <c r="W37" s="1">
        <v>1</v>
      </c>
      <c r="X37" s="1"/>
      <c r="Y37" s="1"/>
      <c r="Z37" s="1"/>
      <c r="AA37" s="1"/>
      <c r="AB37" s="40">
        <f>SUM(B37:AA37)</f>
        <v>7</v>
      </c>
      <c r="AC37" s="39">
        <f>4/AB37</f>
        <v>0.5714285714285714</v>
      </c>
    </row>
    <row r="38" spans="1:29" x14ac:dyDescent="0.25">
      <c r="A38" s="31" t="s">
        <v>71</v>
      </c>
      <c r="B38" s="1">
        <v>0</v>
      </c>
      <c r="C38" s="1"/>
      <c r="D38" s="1"/>
      <c r="E38" s="1"/>
      <c r="F38" s="1">
        <v>1</v>
      </c>
      <c r="G38" s="1">
        <v>1</v>
      </c>
      <c r="H38" s="1">
        <v>2</v>
      </c>
      <c r="I38" s="1"/>
      <c r="J38" s="1"/>
      <c r="K38" s="1"/>
      <c r="L38" s="1"/>
      <c r="M38" s="1">
        <v>2</v>
      </c>
      <c r="N38" s="1"/>
      <c r="O38" s="1"/>
      <c r="P38" s="1"/>
      <c r="Q38" s="1"/>
      <c r="R38" s="1"/>
      <c r="S38" s="1">
        <v>0</v>
      </c>
      <c r="T38" s="1"/>
      <c r="U38" s="1">
        <v>0</v>
      </c>
      <c r="V38" s="1"/>
      <c r="W38" s="1"/>
      <c r="X38" s="1"/>
      <c r="Y38" s="1"/>
      <c r="Z38" s="1">
        <v>2</v>
      </c>
      <c r="AA38" s="1"/>
      <c r="AB38" s="1">
        <f t="shared" ref="AB38:AB40" si="6">SUM(B38:AA38)</f>
        <v>8</v>
      </c>
      <c r="AC38" s="23">
        <f>8/AB38</f>
        <v>1</v>
      </c>
    </row>
    <row r="39" spans="1:29" x14ac:dyDescent="0.25">
      <c r="A39" s="32" t="s">
        <v>72</v>
      </c>
      <c r="B39" s="1"/>
      <c r="C39" s="1"/>
      <c r="D39" s="1"/>
      <c r="E39" s="1"/>
      <c r="F39" s="1"/>
      <c r="G39" s="1"/>
      <c r="H39" s="1"/>
      <c r="I39" s="1">
        <v>2</v>
      </c>
      <c r="J39" s="1">
        <v>2</v>
      </c>
      <c r="K39" s="1"/>
      <c r="L39" s="1"/>
      <c r="M39" s="1"/>
      <c r="N39" s="1">
        <v>1</v>
      </c>
      <c r="O39" s="1">
        <v>2</v>
      </c>
      <c r="P39" s="1"/>
      <c r="Q39" s="1"/>
      <c r="R39" s="1"/>
      <c r="S39" s="1"/>
      <c r="T39" s="1">
        <v>0</v>
      </c>
      <c r="U39" s="1"/>
      <c r="V39" s="1">
        <v>2</v>
      </c>
      <c r="W39" s="1"/>
      <c r="X39" s="1"/>
      <c r="Y39" s="1"/>
      <c r="Z39" s="1"/>
      <c r="AA39" s="1">
        <v>1</v>
      </c>
      <c r="AB39" s="1">
        <f t="shared" si="6"/>
        <v>10</v>
      </c>
      <c r="AC39" s="23">
        <f>7/AB39</f>
        <v>0.7</v>
      </c>
    </row>
    <row r="40" spans="1:29" x14ac:dyDescent="0.25">
      <c r="A40" s="33" t="s">
        <v>73</v>
      </c>
      <c r="B40" s="1"/>
      <c r="C40" s="1">
        <v>0</v>
      </c>
      <c r="D40" s="1"/>
      <c r="E40" s="1">
        <v>1</v>
      </c>
      <c r="F40" s="1"/>
      <c r="G40" s="1"/>
      <c r="H40" s="1"/>
      <c r="I40" s="1"/>
      <c r="J40" s="1"/>
      <c r="K40" s="1">
        <v>1</v>
      </c>
      <c r="L40" s="1"/>
      <c r="M40" s="1"/>
      <c r="N40" s="1"/>
      <c r="O40" s="1"/>
      <c r="P40" s="1">
        <v>2</v>
      </c>
      <c r="Q40" s="1"/>
      <c r="R40" s="1">
        <v>2</v>
      </c>
      <c r="S40" s="1"/>
      <c r="T40" s="1"/>
      <c r="U40" s="1"/>
      <c r="V40" s="1"/>
      <c r="W40" s="1"/>
      <c r="X40" s="1">
        <v>1</v>
      </c>
      <c r="Y40" s="1">
        <v>1</v>
      </c>
      <c r="Z40" s="1"/>
      <c r="AA40" s="1"/>
      <c r="AB40" s="1">
        <f t="shared" si="6"/>
        <v>8</v>
      </c>
      <c r="AC40" s="23">
        <f>7/AB40</f>
        <v>0.875</v>
      </c>
    </row>
    <row r="42" spans="1:29" x14ac:dyDescent="0.25">
      <c r="A42" t="s">
        <v>74</v>
      </c>
    </row>
    <row r="43" spans="1:29" x14ac:dyDescent="0.25">
      <c r="A43" t="s">
        <v>75</v>
      </c>
    </row>
    <row r="44" spans="1:29" x14ac:dyDescent="0.25">
      <c r="A44" t="s">
        <v>76</v>
      </c>
    </row>
    <row r="45" spans="1:29" x14ac:dyDescent="0.25">
      <c r="C45" s="9"/>
      <c r="D45" t="s">
        <v>78</v>
      </c>
      <c r="E45" s="11"/>
      <c r="F45" t="s">
        <v>79</v>
      </c>
      <c r="G45" s="7"/>
      <c r="H45" t="s">
        <v>80</v>
      </c>
    </row>
    <row r="47" spans="1:29" x14ac:dyDescent="0.25">
      <c r="A47" s="5" t="s">
        <v>67</v>
      </c>
      <c r="B47" t="s">
        <v>170</v>
      </c>
      <c r="C47" s="8" t="str">
        <f>'volne odpovedi'!B4</f>
        <v>cvičení (některá) mi přijdou zbytečná</v>
      </c>
    </row>
    <row r="48" spans="1:29" x14ac:dyDescent="0.25">
      <c r="A48" s="5"/>
      <c r="C48" s="9" t="str">
        <f>'volne odpovedi'!C4</f>
        <v>K přednáškám nemám výhrady</v>
      </c>
    </row>
    <row r="49" spans="1:4" x14ac:dyDescent="0.25">
      <c r="A49" s="5"/>
      <c r="C49" s="11" t="str">
        <f>'volne odpovedi'!B12</f>
        <v>Cvičení se mi líbí, i když mi tento způsob uvažování vůbec nejde. Pokouším se vymyslet nové způsoby přemýšlení a zkoušet různé náhledy na věc. Podle mě je tento předmět velice náročný</v>
      </c>
      <c r="D49" s="7"/>
    </row>
    <row r="50" spans="1:4" x14ac:dyDescent="0.25">
      <c r="A50" s="5"/>
      <c r="C50" s="11" t="str">
        <f>'volne odpovedi'!C12</f>
        <v>Víc mi vyhovují cvičení obecně, kde se studenti mohou více zapojovat a udrží svoji pozornost. Občas mám problém na přednáškách a obecně u delších výkladů udržet pozornost</v>
      </c>
      <c r="D50" s="11"/>
    </row>
    <row r="51" spans="1:4" x14ac:dyDescent="0.25">
      <c r="A51" s="5"/>
      <c r="C51" s="24" t="str">
        <f>'volne odpovedi'!B17</f>
        <v>(+) důraz na propojování přednášky a seminář - teoretické poznatky na praktických příkladech, (-) dělění předmětu na 2 poloviny, čas na půlsemestrůpráci je nedostatečný</v>
      </c>
      <c r="D51" s="7"/>
    </row>
    <row r="52" spans="1:4" x14ac:dyDescent="0.25">
      <c r="A52" s="5"/>
      <c r="C52" s="24" t="str">
        <f>'volne odpovedi'!C17</f>
        <v>(+) vyčeprávající informace (+) vysvětlení problematiky na praktických příkladech</v>
      </c>
      <c r="D52" s="9"/>
    </row>
    <row r="53" spans="1:4" x14ac:dyDescent="0.25">
      <c r="A53" s="5"/>
      <c r="B53" t="s">
        <v>170</v>
      </c>
      <c r="C53" s="25" t="str">
        <f>'volne odpovedi'!C23</f>
        <v>nejsou offline přednášky</v>
      </c>
      <c r="D53" s="20"/>
    </row>
    <row r="55" spans="1:4" x14ac:dyDescent="0.25">
      <c r="A55" s="6" t="s">
        <v>77</v>
      </c>
      <c r="C55" s="8" t="str">
        <f>'volne odpovedi'!B6</f>
        <v>Na cvičení mi chybělo podrobnější vysvětlení obsahju půlsemestrální práce. Neumím si představit, co vše musí práce obsahovat, aby byla přijatelná! Cvičení se mi líbí</v>
      </c>
      <c r="D55" s="9"/>
    </row>
    <row r="56" spans="1:4" x14ac:dyDescent="0.25">
      <c r="A56" s="6"/>
      <c r="C56" s="9" t="str">
        <f>'volne odpovedi'!B7</f>
        <v>Líbí se mi zapojení studentů do cvičení. Možná více prostoru věnovat shrnutím poznatku k závěrečnému ukončení předmětu</v>
      </c>
    </row>
    <row r="57" spans="1:4" x14ac:dyDescent="0.25">
      <c r="A57" s="6"/>
      <c r="C57" s="9" t="str">
        <f>'volne odpovedi'!B8</f>
        <v>líbila se mi samostatná práce v týmech, diskuze nad problémy, úkoly, které jsme měli řešit.. Výdy mě víc bavilo řešit problém, ke kterému mám "vztah". Něco o něm vím, než problémy obecně</v>
      </c>
    </row>
    <row r="58" spans="1:4" x14ac:dyDescent="0.25">
      <c r="A58" s="6"/>
      <c r="C58" s="9" t="str">
        <f>'volne odpovedi'!C8</f>
        <v>Ne vždy mám čas účastnit se přednášky, ale ty, na jkterých jsem byla mě bavily v případě, že se látka vysvětlovala na konrétních případech</v>
      </c>
    </row>
    <row r="59" spans="1:4" x14ac:dyDescent="0.25">
      <c r="A59" s="6"/>
      <c r="C59" s="7" t="str">
        <f>'volne odpovedi'!B13</f>
        <v>Chýbajú mi materiály z cvík, ktoré by viac zhrnuli obsah cvičení. Chcelo by to konkrétněji vědět, na co se v readri zamerat</v>
      </c>
      <c r="D59" s="7"/>
    </row>
    <row r="60" spans="1:4" x14ac:dyDescent="0.25">
      <c r="A60" s="6"/>
      <c r="C60" s="9" t="str">
        <f>'volne odpovedi'!C13</f>
        <v>je to v poriadku</v>
      </c>
    </row>
    <row r="61" spans="1:4" x14ac:dyDescent="0.25">
      <c r="A61" s="6"/>
      <c r="C61" s="9" t="str">
        <f>'volne odpovedi'!B26</f>
        <v>cvičení se mi libí, interaktivní, zábavné, přínosné, zajímavé</v>
      </c>
    </row>
    <row r="62" spans="1:4" x14ac:dyDescent="0.25">
      <c r="A62" s="6"/>
      <c r="C62" s="9" t="str">
        <f>'volne odpovedi'!C26</f>
        <v>jako cvičení=  libí, interaktivní, zábavné, přínosné, zajímavé</v>
      </c>
    </row>
    <row r="64" spans="1:4" x14ac:dyDescent="0.25">
      <c r="A64" s="8" t="s">
        <v>83</v>
      </c>
      <c r="C64" s="9" t="str">
        <f>'volne odpovedi'!B9</f>
        <v>Cvičení jsou koncipovány přímně pro každého studenta. Vyhovuje mi řešení vlastních prací a aplikace na nich v kombinaci s kolektivními problémy</v>
      </c>
    </row>
    <row r="65" spans="1:4" x14ac:dyDescent="0.25">
      <c r="A65" s="8"/>
      <c r="C65" s="9" t="str">
        <f>'volne odpovedi'!C9</f>
        <v>Přednášky jsou akční a zajímavé. Zcela vyhovující</v>
      </c>
    </row>
    <row r="66" spans="1:4" x14ac:dyDescent="0.25">
      <c r="A66" s="8"/>
      <c r="C66" s="9" t="str">
        <f>'volne odpovedi'!B10</f>
        <v>C2 líbilo se mi, že jsme měli možnost ujasnit si obsah půlsemstrální práce. Celkově se líbí, že cvičení jsou dělaná skupinově (menší skupiny pozn. Ot.5), že se zapojímě všichni a není to jen další přednáška</v>
      </c>
    </row>
    <row r="67" spans="1:4" x14ac:dyDescent="0.25">
      <c r="A67" s="8"/>
      <c r="C67" s="9" t="str">
        <f>'volne odpovedi'!C10</f>
        <v>Poznatky si lépe pamatuji</v>
      </c>
    </row>
    <row r="68" spans="1:4" x14ac:dyDescent="0.25">
      <c r="A68" s="8"/>
      <c r="C68" s="9" t="str">
        <f>'volne odpovedi'!B14</f>
        <v>Líbí se mi na cvičení práce ve skupinách a diskuze, která mi pomáhá uvědomit si, co můžu použít ve své půlsemestrální práci</v>
      </c>
    </row>
    <row r="69" spans="1:4" x14ac:dyDescent="0.25">
      <c r="A69" s="8"/>
      <c r="C69" s="9" t="str">
        <f>'volne odpovedi'!B15</f>
        <v>všechny cvičení mi přišly zajímavé, co se týče tématu donutily mě se zamyslet nad věcmi, které by mě jinak nenapadly</v>
      </c>
    </row>
    <row r="70" spans="1:4" x14ac:dyDescent="0.25">
      <c r="A70" s="8"/>
      <c r="C70" s="9" t="str">
        <f>'volne odpovedi'!C15</f>
        <v>Přednášky byly taky zajímavé, ale tím, že to bylo až po cviku, tak konec už nejsem (a po sobě) moc schopná vnímát - jiné pořadí cvik a přednášek</v>
      </c>
      <c r="D70" s="7"/>
    </row>
    <row r="71" spans="1:4" x14ac:dyDescent="0.25">
      <c r="A71" s="8"/>
      <c r="C71" s="9" t="str">
        <f>'volne odpovedi'!B22</f>
        <v>líbí se mi aplikace na konkrétní problémy, vyhovuje mi zaměření na praktické věci (přednášky pro probrání teorie - cvičení na praxi)</v>
      </c>
    </row>
    <row r="72" spans="1:4" x14ac:dyDescent="0.25">
      <c r="A72" s="8"/>
      <c r="C72" s="7" t="str">
        <f>'volne odpovedi'!C22</f>
        <v>Offline přednášky by pro mě byly přínosné z časových důvodů</v>
      </c>
    </row>
    <row r="73" spans="1:4" x14ac:dyDescent="0.25">
      <c r="A73" s="8"/>
      <c r="C73" s="9" t="str">
        <f>'volne odpovedi'!B27</f>
        <v>cvičení jsou praktická (-) některá cvičení by potřebovala časovou dávku (c3)</v>
      </c>
      <c r="D73" s="7"/>
    </row>
    <row r="75" spans="1:4" x14ac:dyDescent="0.25">
      <c r="A75" s="9" t="s">
        <v>84</v>
      </c>
      <c r="C75" s="9" t="str">
        <f>'volne odpovedi'!C5</f>
        <v>K přednáškám nemám výhrady</v>
      </c>
    </row>
    <row r="76" spans="1:4" x14ac:dyDescent="0.25">
      <c r="A76" s="9"/>
      <c r="C76" s="9" t="str">
        <f>'volne odpovedi'!C11</f>
        <v>Líbí se mi celkový přístup přednášejícího, výklad je srozumitelný a dokážu udržet pozornost až do konce. Také je dobré, že máme prostor, abychom odpovídali a zamýšleli se nad daným problémem</v>
      </c>
    </row>
    <row r="77" spans="1:4" x14ac:dyDescent="0.25">
      <c r="A77" s="9"/>
      <c r="C77" s="9" t="str">
        <f>'volne odpovedi'!B16</f>
        <v>Líbí se mi, že během cvičení se řešilo zhruba půl napůl naše policy a normální přednášková látka</v>
      </c>
    </row>
    <row r="78" spans="1:4" x14ac:dyDescent="0.25">
      <c r="A78" s="9"/>
      <c r="C78" s="9" t="str">
        <f>'volne odpovedi'!C16</f>
        <v>Líbí se mi výklad i diskuze na závěr</v>
      </c>
    </row>
    <row r="79" spans="1:4" x14ac:dyDescent="0.25">
      <c r="A79" s="9"/>
      <c r="C79" s="9" t="str">
        <f>'volne odpovedi'!B18</f>
        <v>líbí - case studies, aktivní seminář, práce ve skupinách</v>
      </c>
    </row>
    <row r="80" spans="1:4" x14ac:dyDescent="0.25">
      <c r="A80" s="9"/>
      <c r="C80" s="9" t="str">
        <f>'volne odpovedi'!C18</f>
        <v>klasické přednášky, nic nechybělo, nic nepřebývalo</v>
      </c>
    </row>
    <row r="81" spans="1:3" x14ac:dyDescent="0.25">
      <c r="A81" s="9"/>
      <c r="C81" s="9" t="str">
        <f>'volne odpovedi'!B24</f>
        <v>páči sa mi že si teoriu skušame na praktických příkladech + musíme rozmýšlat sami, ale cvčiaci nás vedie správným smerom</v>
      </c>
    </row>
    <row r="82" spans="1:3" x14ac:dyDescent="0.25">
      <c r="A82" s="9"/>
      <c r="C82" s="9" t="str">
        <f>'volne odpovedi'!B25</f>
        <v>páčí sa mi aplikace terie jej vysvetlenie na konkretnych otazkach. Za prinosne povazujem pracu ve skupinach</v>
      </c>
    </row>
    <row r="85" spans="1:3" ht="21" x14ac:dyDescent="0.35">
      <c r="A85" s="4" t="s">
        <v>85</v>
      </c>
    </row>
    <row r="86" spans="1:3" x14ac:dyDescent="0.25">
      <c r="B86" t="s">
        <v>184</v>
      </c>
    </row>
    <row r="87" spans="1:3" x14ac:dyDescent="0.25">
      <c r="A87" t="s">
        <v>89</v>
      </c>
      <c r="B87" t="s">
        <v>21</v>
      </c>
    </row>
    <row r="88" spans="1:3" x14ac:dyDescent="0.25">
      <c r="A88" t="s">
        <v>86</v>
      </c>
      <c r="B88" t="s">
        <v>185</v>
      </c>
    </row>
    <row r="89" spans="1:3" x14ac:dyDescent="0.25">
      <c r="A89" t="s">
        <v>87</v>
      </c>
    </row>
    <row r="90" spans="1:3" x14ac:dyDescent="0.25">
      <c r="A90" t="s">
        <v>88</v>
      </c>
    </row>
    <row r="91" spans="1:3" x14ac:dyDescent="0.25">
      <c r="A91" t="s">
        <v>90</v>
      </c>
    </row>
    <row r="92" spans="1:3" x14ac:dyDescent="0.25">
      <c r="A92" t="s">
        <v>120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7"/>
  <sheetViews>
    <sheetView topLeftCell="A4" workbookViewId="0">
      <selection activeCell="G26" sqref="G26"/>
    </sheetView>
  </sheetViews>
  <sheetFormatPr defaultRowHeight="15" x14ac:dyDescent="0.25"/>
  <cols>
    <col min="1" max="1" width="20.140625" customWidth="1"/>
    <col min="2" max="27" width="5.7109375" customWidth="1"/>
  </cols>
  <sheetData>
    <row r="1" spans="1:27" ht="21" x14ac:dyDescent="0.35">
      <c r="A1" s="4" t="s">
        <v>162</v>
      </c>
    </row>
    <row r="2" spans="1:27" x14ac:dyDescent="0.25">
      <c r="C2" t="str">
        <f>'ANA1'!B22</f>
        <v xml:space="preserve">suma "1" </v>
      </c>
      <c r="D2" t="str">
        <f>'ANA1'!C22</f>
        <v>% "1" z přítomných</v>
      </c>
      <c r="E2" t="str">
        <f>'ANA1'!D22</f>
        <v>Podíl "1" vůči "0"</v>
      </c>
    </row>
    <row r="3" spans="1:27" x14ac:dyDescent="0.25">
      <c r="A3" t="s">
        <v>163</v>
      </c>
      <c r="B3" t="s">
        <v>7</v>
      </c>
      <c r="C3">
        <f>'ANA1'!B30</f>
        <v>10</v>
      </c>
      <c r="D3">
        <f>'ANA1'!C30</f>
        <v>66.666666666666671</v>
      </c>
      <c r="E3">
        <f>'ANA1'!D30</f>
        <v>2</v>
      </c>
    </row>
    <row r="5" spans="1:27" x14ac:dyDescent="0.25">
      <c r="B5" t="str">
        <f>odpovedi!B2</f>
        <v>r1</v>
      </c>
      <c r="C5" t="str">
        <f>odpovedi!C2</f>
        <v>r2</v>
      </c>
      <c r="D5" t="str">
        <f>odpovedi!D2</f>
        <v>r3</v>
      </c>
      <c r="E5" s="5" t="str">
        <f>odpovedi!E2</f>
        <v>r4</v>
      </c>
      <c r="F5" t="str">
        <f>odpovedi!F2</f>
        <v>r5</v>
      </c>
      <c r="G5" t="str">
        <f>odpovedi!G2</f>
        <v>r6</v>
      </c>
      <c r="H5" s="5" t="str">
        <f>odpovedi!H2</f>
        <v>r7</v>
      </c>
      <c r="I5" s="5" t="str">
        <f>odpovedi!I2</f>
        <v>r8</v>
      </c>
      <c r="J5" s="5" t="str">
        <f>odpovedi!J2</f>
        <v>r9</v>
      </c>
      <c r="K5" t="str">
        <f>odpovedi!K2</f>
        <v>r10</v>
      </c>
      <c r="L5" t="str">
        <f>odpovedi!L2</f>
        <v>r11</v>
      </c>
      <c r="M5" s="5" t="str">
        <f>odpovedi!M2</f>
        <v>r12</v>
      </c>
      <c r="N5" t="str">
        <f>odpovedi!N2</f>
        <v>r13</v>
      </c>
      <c r="O5" t="str">
        <f>odpovedi!O2</f>
        <v>r14</v>
      </c>
      <c r="P5" t="str">
        <f>odpovedi!P2</f>
        <v>r15</v>
      </c>
      <c r="Q5" t="str">
        <f>odpovedi!Q2</f>
        <v>r16</v>
      </c>
      <c r="R5" s="19" t="str">
        <f>odpovedi!R2</f>
        <v>r17</v>
      </c>
      <c r="S5" t="str">
        <f>odpovedi!S2</f>
        <v>r18</v>
      </c>
      <c r="T5" t="str">
        <f>odpovedi!T2</f>
        <v>r19</v>
      </c>
      <c r="U5" s="5" t="str">
        <f>odpovedi!U2</f>
        <v>r20</v>
      </c>
      <c r="V5" s="5" t="str">
        <f>odpovedi!V2</f>
        <v>r21</v>
      </c>
      <c r="W5" t="str">
        <f>odpovedi!W2</f>
        <v>r22</v>
      </c>
      <c r="X5" s="5" t="str">
        <f>odpovedi!X2</f>
        <v>r23</v>
      </c>
      <c r="Y5" t="str">
        <f>odpovedi!Y2</f>
        <v>r24</v>
      </c>
      <c r="Z5" s="5" t="str">
        <f>odpovedi!Z2</f>
        <v>r25</v>
      </c>
      <c r="AA5" s="5" t="str">
        <f>odpovedi!AA2</f>
        <v>r26</v>
      </c>
    </row>
    <row r="6" spans="1:27" x14ac:dyDescent="0.25">
      <c r="A6" t="s">
        <v>7</v>
      </c>
      <c r="B6">
        <f>odpovedi!B10</f>
        <v>1</v>
      </c>
      <c r="C6">
        <f>odpovedi!C10</f>
        <v>1</v>
      </c>
      <c r="D6">
        <f>odpovedi!D10</f>
        <v>0</v>
      </c>
      <c r="E6" s="5" t="str">
        <f>odpovedi!E10</f>
        <v>x</v>
      </c>
      <c r="F6">
        <f>odpovedi!F10</f>
        <v>1</v>
      </c>
      <c r="G6">
        <f>odpovedi!G10</f>
        <v>0</v>
      </c>
      <c r="H6" s="5" t="str">
        <f>odpovedi!H10</f>
        <v>x</v>
      </c>
      <c r="I6" s="5" t="str">
        <f>odpovedi!I10</f>
        <v>x</v>
      </c>
      <c r="J6" s="5" t="str">
        <f>odpovedi!J10</f>
        <v>x</v>
      </c>
      <c r="K6">
        <f>odpovedi!K10</f>
        <v>1</v>
      </c>
      <c r="L6">
        <f>odpovedi!L10</f>
        <v>0</v>
      </c>
      <c r="M6" s="5" t="str">
        <f>odpovedi!M10</f>
        <v>x</v>
      </c>
      <c r="N6">
        <f>odpovedi!N10</f>
        <v>1</v>
      </c>
      <c r="O6">
        <f>odpovedi!O10</f>
        <v>1</v>
      </c>
      <c r="P6">
        <f>odpovedi!P10</f>
        <v>1</v>
      </c>
      <c r="Q6">
        <f>odpovedi!Q10</f>
        <v>0</v>
      </c>
      <c r="R6" s="19" t="str">
        <f>odpovedi!R10</f>
        <v>x</v>
      </c>
      <c r="S6">
        <f>odpovedi!S10</f>
        <v>1</v>
      </c>
      <c r="T6">
        <f>odpovedi!T10</f>
        <v>1</v>
      </c>
      <c r="U6" s="5" t="str">
        <f>odpovedi!U10</f>
        <v>x</v>
      </c>
      <c r="V6" s="5" t="str">
        <f>odpovedi!V10</f>
        <v>x</v>
      </c>
      <c r="W6">
        <f>odpovedi!W10</f>
        <v>0</v>
      </c>
      <c r="X6" s="5" t="str">
        <f>odpovedi!X10</f>
        <v>x</v>
      </c>
      <c r="Y6">
        <f>odpovedi!Y10</f>
        <v>1</v>
      </c>
      <c r="Z6" s="5" t="str">
        <f>odpovedi!Z10</f>
        <v>x</v>
      </c>
      <c r="AA6" s="5" t="str">
        <f>odpovedi!AA10</f>
        <v>x</v>
      </c>
    </row>
    <row r="7" spans="1:27" x14ac:dyDescent="0.25">
      <c r="A7" t="s">
        <v>164</v>
      </c>
      <c r="B7">
        <f>odpovedi!B12</f>
        <v>1</v>
      </c>
      <c r="C7">
        <f>odpovedi!C12</f>
        <v>0</v>
      </c>
      <c r="D7">
        <f>odpovedi!D12</f>
        <v>1</v>
      </c>
      <c r="E7" s="5">
        <f>odpovedi!E12</f>
        <v>1</v>
      </c>
      <c r="F7">
        <f>odpovedi!F12</f>
        <v>1</v>
      </c>
      <c r="G7">
        <f>odpovedi!G12</f>
        <v>0</v>
      </c>
      <c r="H7" s="5">
        <f>odpovedi!H12</f>
        <v>1</v>
      </c>
      <c r="I7" s="5">
        <f>odpovedi!I12</f>
        <v>1</v>
      </c>
      <c r="J7" s="5">
        <f>odpovedi!J12</f>
        <v>1</v>
      </c>
      <c r="K7">
        <f>odpovedi!K12</f>
        <v>0</v>
      </c>
      <c r="L7">
        <f>odpovedi!L12</f>
        <v>0.5</v>
      </c>
      <c r="M7" s="5">
        <f>odpovedi!M12</f>
        <v>0</v>
      </c>
      <c r="N7">
        <f>odpovedi!N12</f>
        <v>1</v>
      </c>
      <c r="O7">
        <f>odpovedi!O12</f>
        <v>1</v>
      </c>
      <c r="P7">
        <f>odpovedi!P12</f>
        <v>0.5</v>
      </c>
      <c r="Q7">
        <f>odpovedi!Q12</f>
        <v>0.5</v>
      </c>
      <c r="R7" s="19">
        <f>odpovedi!R12</f>
        <v>0</v>
      </c>
      <c r="S7">
        <f>odpovedi!S12</f>
        <v>0</v>
      </c>
      <c r="T7">
        <f>odpovedi!T12</f>
        <v>0</v>
      </c>
      <c r="U7" s="5">
        <f>odpovedi!U12</f>
        <v>0</v>
      </c>
      <c r="V7" s="5">
        <f>odpovedi!V12</f>
        <v>0</v>
      </c>
      <c r="W7">
        <f>odpovedi!W12</f>
        <v>1</v>
      </c>
      <c r="X7" s="5">
        <f>odpovedi!X12</f>
        <v>1</v>
      </c>
      <c r="Y7">
        <f>odpovedi!Y12</f>
        <v>1</v>
      </c>
      <c r="Z7" s="5">
        <f>odpovedi!Z12</f>
        <v>0</v>
      </c>
      <c r="AA7" s="5">
        <f>odpovedi!AA12</f>
        <v>0</v>
      </c>
    </row>
    <row r="8" spans="1:27" x14ac:dyDescent="0.25">
      <c r="A8" t="s">
        <v>165</v>
      </c>
      <c r="B8">
        <f>odpovedi!B13</f>
        <v>0</v>
      </c>
      <c r="C8">
        <f>odpovedi!C13</f>
        <v>1</v>
      </c>
      <c r="D8">
        <f>odpovedi!D13</f>
        <v>0</v>
      </c>
      <c r="E8" s="5">
        <f>odpovedi!E13</f>
        <v>0</v>
      </c>
      <c r="F8">
        <f>odpovedi!F13</f>
        <v>0</v>
      </c>
      <c r="G8">
        <f>odpovedi!G13</f>
        <v>1</v>
      </c>
      <c r="H8" s="5">
        <f>odpovedi!H13</f>
        <v>0</v>
      </c>
      <c r="I8" s="5">
        <f>odpovedi!I13</f>
        <v>0</v>
      </c>
      <c r="J8" s="5">
        <f>odpovedi!J13</f>
        <v>0</v>
      </c>
      <c r="K8">
        <f>odpovedi!K13</f>
        <v>1</v>
      </c>
      <c r="L8">
        <f>odpovedi!L13</f>
        <v>0.5</v>
      </c>
      <c r="M8" s="5">
        <f>odpovedi!M13</f>
        <v>1</v>
      </c>
      <c r="N8">
        <f>odpovedi!N13</f>
        <v>0</v>
      </c>
      <c r="O8">
        <f>odpovedi!O13</f>
        <v>0</v>
      </c>
      <c r="P8">
        <f>odpovedi!P13</f>
        <v>0.5</v>
      </c>
      <c r="Q8">
        <f>odpovedi!Q13</f>
        <v>0.5</v>
      </c>
      <c r="R8" s="19">
        <f>odpovedi!R13</f>
        <v>0</v>
      </c>
      <c r="S8">
        <f>odpovedi!S13</f>
        <v>1</v>
      </c>
      <c r="T8">
        <f>odpovedi!T13</f>
        <v>1</v>
      </c>
      <c r="U8" s="5">
        <f>odpovedi!U13</f>
        <v>1</v>
      </c>
      <c r="V8" s="5">
        <f>odpovedi!V13</f>
        <v>1</v>
      </c>
      <c r="W8">
        <f>odpovedi!W13</f>
        <v>0</v>
      </c>
      <c r="X8" s="5">
        <f>odpovedi!X13</f>
        <v>0</v>
      </c>
      <c r="Y8">
        <f>odpovedi!Y13</f>
        <v>0</v>
      </c>
      <c r="Z8" s="5">
        <f>odpovedi!Z13</f>
        <v>1</v>
      </c>
      <c r="AA8" s="5">
        <f>odpovedi!AA13</f>
        <v>1</v>
      </c>
    </row>
    <row r="11" spans="1:27" x14ac:dyDescent="0.25">
      <c r="A11" t="s">
        <v>166</v>
      </c>
      <c r="B11">
        <f>COUNTIFS(B6,1,B7,1)</f>
        <v>1</v>
      </c>
      <c r="C11">
        <f t="shared" ref="C11:Y11" si="0">COUNTIFS(C6,1,C7,1)</f>
        <v>0</v>
      </c>
      <c r="D11">
        <f t="shared" si="0"/>
        <v>0</v>
      </c>
      <c r="F11">
        <f t="shared" si="0"/>
        <v>1</v>
      </c>
      <c r="G11">
        <f t="shared" si="0"/>
        <v>0</v>
      </c>
      <c r="K11">
        <f t="shared" si="0"/>
        <v>0</v>
      </c>
      <c r="L11">
        <f t="shared" si="0"/>
        <v>0</v>
      </c>
      <c r="N11">
        <f t="shared" si="0"/>
        <v>1</v>
      </c>
      <c r="O11">
        <f t="shared" si="0"/>
        <v>1</v>
      </c>
      <c r="P11">
        <f t="shared" si="0"/>
        <v>0</v>
      </c>
      <c r="Q11">
        <f t="shared" si="0"/>
        <v>0</v>
      </c>
      <c r="S11">
        <f t="shared" si="0"/>
        <v>0</v>
      </c>
      <c r="T11">
        <f t="shared" si="0"/>
        <v>0</v>
      </c>
      <c r="W11">
        <f t="shared" si="0"/>
        <v>0</v>
      </c>
      <c r="Y11">
        <f t="shared" si="0"/>
        <v>1</v>
      </c>
    </row>
    <row r="12" spans="1:27" x14ac:dyDescent="0.25">
      <c r="A12" t="s">
        <v>168</v>
      </c>
      <c r="B12">
        <f>COUNTIFS(B6,1,B7,0.5)</f>
        <v>0</v>
      </c>
      <c r="C12">
        <f t="shared" ref="C12:Y12" si="1">COUNTIFS(C6,1,C7,0.5)</f>
        <v>0</v>
      </c>
      <c r="D12">
        <f t="shared" si="1"/>
        <v>0</v>
      </c>
      <c r="F12">
        <f t="shared" si="1"/>
        <v>0</v>
      </c>
      <c r="G12">
        <f t="shared" si="1"/>
        <v>0</v>
      </c>
      <c r="K12">
        <f t="shared" si="1"/>
        <v>0</v>
      </c>
      <c r="L12">
        <f t="shared" si="1"/>
        <v>0</v>
      </c>
      <c r="N12">
        <f t="shared" si="1"/>
        <v>0</v>
      </c>
      <c r="O12">
        <f t="shared" si="1"/>
        <v>0</v>
      </c>
      <c r="P12">
        <f t="shared" si="1"/>
        <v>1</v>
      </c>
      <c r="Q12">
        <f t="shared" si="1"/>
        <v>0</v>
      </c>
      <c r="S12">
        <f t="shared" si="1"/>
        <v>0</v>
      </c>
      <c r="T12">
        <f t="shared" si="1"/>
        <v>0</v>
      </c>
      <c r="W12">
        <f t="shared" si="1"/>
        <v>0</v>
      </c>
      <c r="Y12">
        <f t="shared" si="1"/>
        <v>0</v>
      </c>
    </row>
    <row r="13" spans="1:27" x14ac:dyDescent="0.25">
      <c r="A13" s="1" t="s">
        <v>167</v>
      </c>
      <c r="B13" s="1">
        <v>15</v>
      </c>
      <c r="C13" s="1" t="s">
        <v>169</v>
      </c>
    </row>
    <row r="14" spans="1:27" x14ac:dyDescent="0.25">
      <c r="A14" s="1" t="s">
        <v>179</v>
      </c>
      <c r="B14" s="1">
        <f>SUM(B11:AA11)+SUM(B12:AA12)</f>
        <v>6</v>
      </c>
      <c r="C14" s="1">
        <f>B14*100/B13</f>
        <v>40</v>
      </c>
    </row>
    <row r="18" spans="1:3" ht="21" x14ac:dyDescent="0.35">
      <c r="A18" s="4" t="s">
        <v>174</v>
      </c>
    </row>
    <row r="19" spans="1:3" x14ac:dyDescent="0.25">
      <c r="A19" t="s">
        <v>182</v>
      </c>
    </row>
    <row r="20" spans="1:3" x14ac:dyDescent="0.25">
      <c r="C20" t="s">
        <v>169</v>
      </c>
    </row>
    <row r="21" spans="1:3" x14ac:dyDescent="0.25">
      <c r="A21" t="s">
        <v>175</v>
      </c>
      <c r="B21">
        <f>4*26</f>
        <v>104</v>
      </c>
      <c r="C21">
        <v>100</v>
      </c>
    </row>
    <row r="22" spans="1:3" x14ac:dyDescent="0.25">
      <c r="A22" t="s">
        <v>176</v>
      </c>
      <c r="B22">
        <f>COUNTIFS(odpovedi!B7:AA10,"x")</f>
        <v>24</v>
      </c>
    </row>
    <row r="23" spans="1:3" x14ac:dyDescent="0.25">
      <c r="A23" t="s">
        <v>177</v>
      </c>
      <c r="B23">
        <f>B21-B22</f>
        <v>80</v>
      </c>
      <c r="C23" s="14">
        <f>C21*B23/B21</f>
        <v>76.92307692307692</v>
      </c>
    </row>
    <row r="25" spans="1:3" x14ac:dyDescent="0.25">
      <c r="A25" t="s">
        <v>180</v>
      </c>
      <c r="B25">
        <f>5*26</f>
        <v>130</v>
      </c>
    </row>
    <row r="26" spans="1:3" x14ac:dyDescent="0.25">
      <c r="A26" t="s">
        <v>181</v>
      </c>
      <c r="B26">
        <f>COUNTIFS(odpovedi!B3:AA6,"x")</f>
        <v>4</v>
      </c>
    </row>
    <row r="27" spans="1:3" x14ac:dyDescent="0.25">
      <c r="A27" t="s">
        <v>177</v>
      </c>
      <c r="B27">
        <f>B25-B26</f>
        <v>126</v>
      </c>
      <c r="C27" s="14">
        <f>B27*100/B25</f>
        <v>96.92307692307692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4"/>
  <sheetViews>
    <sheetView topLeftCell="A28" workbookViewId="0">
      <selection activeCell="P62" sqref="P62"/>
    </sheetView>
  </sheetViews>
  <sheetFormatPr defaultRowHeight="15" x14ac:dyDescent="0.25"/>
  <cols>
    <col min="1" max="1" width="17.7109375" customWidth="1"/>
    <col min="2" max="27" width="5.7109375" customWidth="1"/>
  </cols>
  <sheetData>
    <row r="2" spans="1:27" s="4" customFormat="1" ht="21" x14ac:dyDescent="0.35">
      <c r="A2" s="4" t="s">
        <v>92</v>
      </c>
      <c r="B2" s="4" t="s">
        <v>91</v>
      </c>
    </row>
    <row r="3" spans="1:27" x14ac:dyDescent="0.25">
      <c r="B3" t="s">
        <v>93</v>
      </c>
      <c r="C3" t="s">
        <v>94</v>
      </c>
    </row>
    <row r="4" spans="1:27" x14ac:dyDescent="0.25">
      <c r="B4" t="str">
        <f>odpovedi!B2</f>
        <v>r1</v>
      </c>
      <c r="C4" t="str">
        <f>odpovedi!C2</f>
        <v>r2</v>
      </c>
      <c r="D4" t="str">
        <f>odpovedi!D2</f>
        <v>r3</v>
      </c>
      <c r="E4" t="str">
        <f>odpovedi!E2</f>
        <v>r4</v>
      </c>
      <c r="F4" t="str">
        <f>odpovedi!F2</f>
        <v>r5</v>
      </c>
      <c r="G4" t="str">
        <f>odpovedi!G2</f>
        <v>r6</v>
      </c>
      <c r="H4" t="str">
        <f>odpovedi!H2</f>
        <v>r7</v>
      </c>
      <c r="I4" t="str">
        <f>odpovedi!I2</f>
        <v>r8</v>
      </c>
      <c r="J4" t="str">
        <f>odpovedi!J2</f>
        <v>r9</v>
      </c>
      <c r="K4" t="str">
        <f>odpovedi!K2</f>
        <v>r10</v>
      </c>
      <c r="L4" t="str">
        <f>odpovedi!L2</f>
        <v>r11</v>
      </c>
      <c r="M4" t="str">
        <f>odpovedi!M2</f>
        <v>r12</v>
      </c>
      <c r="N4" t="str">
        <f>odpovedi!N2</f>
        <v>r13</v>
      </c>
      <c r="O4" t="str">
        <f>odpovedi!O2</f>
        <v>r14</v>
      </c>
      <c r="P4" t="str">
        <f>odpovedi!P2</f>
        <v>r15</v>
      </c>
      <c r="Q4" t="str">
        <f>odpovedi!Q2</f>
        <v>r16</v>
      </c>
      <c r="R4" t="str">
        <f>odpovedi!R2</f>
        <v>r17</v>
      </c>
      <c r="S4" t="str">
        <f>odpovedi!S2</f>
        <v>r18</v>
      </c>
      <c r="T4" t="str">
        <f>odpovedi!T2</f>
        <v>r19</v>
      </c>
      <c r="U4" t="str">
        <f>odpovedi!U2</f>
        <v>r20</v>
      </c>
      <c r="V4" t="str">
        <f>odpovedi!V2</f>
        <v>r21</v>
      </c>
      <c r="W4" s="19" t="str">
        <f>odpovedi!W2</f>
        <v>r22</v>
      </c>
      <c r="X4" t="str">
        <f>odpovedi!X2</f>
        <v>r23</v>
      </c>
      <c r="Y4" t="str">
        <f>odpovedi!Y2</f>
        <v>r24</v>
      </c>
      <c r="Z4" t="str">
        <f>odpovedi!Z2</f>
        <v>r25</v>
      </c>
      <c r="AA4" t="str">
        <f>odpovedi!AA2</f>
        <v>r26</v>
      </c>
    </row>
    <row r="5" spans="1:27" x14ac:dyDescent="0.25">
      <c r="A5" t="s">
        <v>121</v>
      </c>
      <c r="B5">
        <f>SUM(odpovedi!B3:B11)</f>
        <v>5</v>
      </c>
      <c r="C5">
        <f>SUM(odpovedi!C3:C11)</f>
        <v>6</v>
      </c>
      <c r="D5">
        <f>SUM(odpovedi!D3:D11)</f>
        <v>4</v>
      </c>
      <c r="E5">
        <f>SUM(odpovedi!E3:E11)</f>
        <v>7</v>
      </c>
      <c r="F5">
        <f>SUM(odpovedi!F3:F11)</f>
        <v>6</v>
      </c>
      <c r="G5">
        <f>SUM(odpovedi!G3:G11)</f>
        <v>4</v>
      </c>
      <c r="H5">
        <f>SUM(odpovedi!H3:H11)</f>
        <v>4</v>
      </c>
      <c r="I5">
        <f>SUM(odpovedi!I3:I11)</f>
        <v>6</v>
      </c>
      <c r="J5">
        <f>SUM(odpovedi!J3:J11)</f>
        <v>6</v>
      </c>
      <c r="K5">
        <f>SUM(odpovedi!K3:K11)</f>
        <v>8</v>
      </c>
      <c r="L5">
        <f>SUM(odpovedi!L3:L11)</f>
        <v>3</v>
      </c>
      <c r="M5">
        <f>SUM(odpovedi!M3:M11)</f>
        <v>4</v>
      </c>
      <c r="N5">
        <f>SUM(odpovedi!N3:N11)</f>
        <v>7</v>
      </c>
      <c r="O5">
        <f>SUM(odpovedi!O3:O11)</f>
        <v>7</v>
      </c>
      <c r="P5">
        <f>SUM(odpovedi!P3:P11)</f>
        <v>8</v>
      </c>
      <c r="Q5">
        <f>SUM(odpovedi!Q3:Q11)</f>
        <v>4</v>
      </c>
      <c r="R5">
        <f>SUM(odpovedi!R3:R11)</f>
        <v>6</v>
      </c>
      <c r="S5">
        <f>SUM(odpovedi!S3:S11)</f>
        <v>6</v>
      </c>
      <c r="T5">
        <f>SUM(odpovedi!T3:T11)</f>
        <v>7</v>
      </c>
      <c r="U5">
        <f>SUM(odpovedi!U3:U11)</f>
        <v>5</v>
      </c>
      <c r="V5">
        <f>SUM(odpovedi!V3:V11)</f>
        <v>4</v>
      </c>
      <c r="W5" s="19">
        <f>SUM(odpovedi!W3:W11)</f>
        <v>3</v>
      </c>
      <c r="X5">
        <f>SUM(odpovedi!X3:X11)</f>
        <v>4</v>
      </c>
      <c r="Y5">
        <f>SUM(odpovedi!Y3:Y11)</f>
        <v>9</v>
      </c>
      <c r="Z5">
        <f>SUM(odpovedi!Z3:Z11)</f>
        <v>6</v>
      </c>
      <c r="AA5">
        <f>SUM(odpovedi!AA3:AA11)</f>
        <v>4</v>
      </c>
    </row>
    <row r="6" spans="1:27" x14ac:dyDescent="0.25">
      <c r="A6" t="s">
        <v>122</v>
      </c>
      <c r="B6">
        <f>COUNTIFS(odpovedi!B3:B11,"x")</f>
        <v>1</v>
      </c>
      <c r="C6">
        <f>COUNTIFS(odpovedi!C3:C11,"x")</f>
        <v>3</v>
      </c>
      <c r="D6">
        <f>COUNTIFS(odpovedi!D3:D11,"x")</f>
        <v>1</v>
      </c>
      <c r="E6">
        <f>COUNTIFS(odpovedi!E3:E11,"x")</f>
        <v>2</v>
      </c>
      <c r="F6">
        <f>COUNTIFS(odpovedi!F3:F11,"x")</f>
        <v>1</v>
      </c>
      <c r="G6">
        <f>COUNTIFS(odpovedi!G3:G11,"x")</f>
        <v>2</v>
      </c>
      <c r="H6">
        <f>COUNTIFS(odpovedi!H3:H11,"x")</f>
        <v>3</v>
      </c>
      <c r="I6">
        <f>COUNTIFS(odpovedi!I3:I11,"x")</f>
        <v>2</v>
      </c>
      <c r="J6">
        <f>COUNTIFS(odpovedi!J3:J11,"x")</f>
        <v>2</v>
      </c>
      <c r="K6">
        <f>COUNTIFS(odpovedi!K3:K11,"x")</f>
        <v>1</v>
      </c>
      <c r="L6">
        <f>COUNTIFS(odpovedi!L3:L11,"x")</f>
        <v>3</v>
      </c>
      <c r="M6">
        <f>COUNTIFS(odpovedi!M3:M11,"x")</f>
        <v>3</v>
      </c>
      <c r="N6">
        <f>COUNTIFS(odpovedi!N3:N11,"x")</f>
        <v>1</v>
      </c>
      <c r="O6">
        <f>COUNTIFS(odpovedi!O3:O11,"x")</f>
        <v>1</v>
      </c>
      <c r="P6">
        <f>COUNTIFS(odpovedi!P3:P11,"x")</f>
        <v>1</v>
      </c>
      <c r="Q6">
        <f>COUNTIFS(odpovedi!Q3:Q11,"x")</f>
        <v>0</v>
      </c>
      <c r="R6">
        <f>COUNTIFS(odpovedi!R3:R11,"x")</f>
        <v>3</v>
      </c>
      <c r="S6">
        <f>COUNTIFS(odpovedi!S3:S11,"x")</f>
        <v>0</v>
      </c>
      <c r="T6">
        <f>COUNTIFS(odpovedi!T3:T11,"x")</f>
        <v>0</v>
      </c>
      <c r="U6">
        <f>COUNTIFS(odpovedi!U3:U11,"x")</f>
        <v>2</v>
      </c>
      <c r="V6">
        <f>COUNTIFS(odpovedi!V3:V11,"x")</f>
        <v>4</v>
      </c>
      <c r="W6" s="19">
        <f>COUNTIFS(odpovedi!W3:W11,"x")</f>
        <v>0</v>
      </c>
      <c r="X6">
        <f>COUNTIFS(odpovedi!X3:X11,"x")</f>
        <v>5</v>
      </c>
      <c r="Y6">
        <f>COUNTIFS(odpovedi!Y3:Y11,"x")</f>
        <v>0</v>
      </c>
      <c r="Z6">
        <f>COUNTIFS(odpovedi!Z3:Z11,"x")</f>
        <v>2</v>
      </c>
      <c r="AA6">
        <f>COUNTIFS(odpovedi!AA3:AA11,"x")</f>
        <v>4</v>
      </c>
    </row>
    <row r="10" spans="1:27" x14ac:dyDescent="0.25">
      <c r="A10" s="14" t="s">
        <v>123</v>
      </c>
      <c r="B10" s="14">
        <f>CORREL(B5:AA5,B6:AA6)</f>
        <v>-0.43347166755199684</v>
      </c>
    </row>
    <row r="25" spans="1:26" s="4" customFormat="1" ht="21" x14ac:dyDescent="0.35">
      <c r="A25" s="4" t="s">
        <v>173</v>
      </c>
      <c r="B25" s="4" t="s">
        <v>91</v>
      </c>
    </row>
    <row r="26" spans="1:26" x14ac:dyDescent="0.25">
      <c r="B26" t="s">
        <v>93</v>
      </c>
      <c r="C26" t="s">
        <v>94</v>
      </c>
    </row>
    <row r="27" spans="1:26" x14ac:dyDescent="0.25">
      <c r="B27" t="str">
        <f>'H-I.'!B4</f>
        <v>r1</v>
      </c>
      <c r="C27" t="str">
        <f>'H-I.'!C4</f>
        <v>r2</v>
      </c>
      <c r="D27" t="str">
        <f>'H-I.'!D4</f>
        <v>r3</v>
      </c>
      <c r="E27" t="str">
        <f>'H-I.'!E4</f>
        <v>r4</v>
      </c>
      <c r="F27" t="str">
        <f>'H-I.'!F4</f>
        <v>r5</v>
      </c>
      <c r="G27" t="str">
        <f>'H-I.'!G4</f>
        <v>r6</v>
      </c>
      <c r="H27" t="str">
        <f>'H-I.'!H4</f>
        <v>r7</v>
      </c>
      <c r="I27" t="str">
        <f>'H-I.'!I4</f>
        <v>r8</v>
      </c>
      <c r="J27" t="str">
        <f>'H-I.'!J4</f>
        <v>r9</v>
      </c>
      <c r="K27" t="str">
        <f>'H-I.'!K4</f>
        <v>r10</v>
      </c>
      <c r="L27" t="str">
        <f>'H-I.'!L4</f>
        <v>r11</v>
      </c>
      <c r="M27" t="str">
        <f>'H-I.'!M4</f>
        <v>r12</v>
      </c>
      <c r="N27" t="str">
        <f>'H-I.'!N4</f>
        <v>r13</v>
      </c>
      <c r="O27" t="str">
        <f>'H-I.'!O4</f>
        <v>r14</v>
      </c>
      <c r="P27" t="str">
        <f>'H-I.'!P4</f>
        <v>r15</v>
      </c>
      <c r="Q27" t="str">
        <f>'H-I.'!Q4</f>
        <v>r16</v>
      </c>
      <c r="R27" t="str">
        <f>'H-I.'!R4</f>
        <v>r17</v>
      </c>
      <c r="S27" t="str">
        <f>'H-I.'!S4</f>
        <v>r18</v>
      </c>
      <c r="T27" t="str">
        <f>'H-I.'!T4</f>
        <v>r19</v>
      </c>
      <c r="U27" t="str">
        <f>'H-I.'!U4</f>
        <v>r20</v>
      </c>
      <c r="V27" t="str">
        <f>'H-I.'!V4</f>
        <v>r21</v>
      </c>
      <c r="W27" t="str">
        <f>'H-I.'!X4</f>
        <v>r23</v>
      </c>
      <c r="X27" t="str">
        <f>'H-I.'!Y4</f>
        <v>r24</v>
      </c>
      <c r="Y27" t="str">
        <f>'H-I.'!Z4</f>
        <v>r25</v>
      </c>
      <c r="Z27" t="str">
        <f>'H-I.'!AA4</f>
        <v>r26</v>
      </c>
    </row>
    <row r="28" spans="1:26" x14ac:dyDescent="0.25">
      <c r="A28" s="35" t="s">
        <v>121</v>
      </c>
      <c r="B28">
        <f>'H-I.'!B5</f>
        <v>5</v>
      </c>
      <c r="C28">
        <f>'H-I.'!C5</f>
        <v>6</v>
      </c>
      <c r="D28">
        <f>'H-I.'!D5</f>
        <v>4</v>
      </c>
      <c r="E28">
        <f>'H-I.'!E5</f>
        <v>7</v>
      </c>
      <c r="F28">
        <f>'H-I.'!F5</f>
        <v>6</v>
      </c>
      <c r="G28">
        <f>'H-I.'!G5</f>
        <v>4</v>
      </c>
      <c r="H28">
        <f>'H-I.'!H5</f>
        <v>4</v>
      </c>
      <c r="I28">
        <f>'H-I.'!I5</f>
        <v>6</v>
      </c>
      <c r="J28">
        <f>'H-I.'!J5</f>
        <v>6</v>
      </c>
      <c r="K28">
        <f>'H-I.'!K5</f>
        <v>8</v>
      </c>
      <c r="L28">
        <f>'H-I.'!L5</f>
        <v>3</v>
      </c>
      <c r="M28">
        <f>'H-I.'!M5</f>
        <v>4</v>
      </c>
      <c r="N28">
        <f>'H-I.'!N5</f>
        <v>7</v>
      </c>
      <c r="O28">
        <f>'H-I.'!O5</f>
        <v>7</v>
      </c>
      <c r="P28">
        <f>'H-I.'!P5</f>
        <v>8</v>
      </c>
      <c r="Q28">
        <f>'H-I.'!Q5</f>
        <v>4</v>
      </c>
      <c r="R28">
        <f>'H-I.'!R5</f>
        <v>6</v>
      </c>
      <c r="S28">
        <f>'H-I.'!S5</f>
        <v>6</v>
      </c>
      <c r="T28">
        <f>'H-I.'!T5</f>
        <v>7</v>
      </c>
      <c r="U28">
        <f>'H-I.'!U5</f>
        <v>5</v>
      </c>
      <c r="V28">
        <f>'H-I.'!V5</f>
        <v>4</v>
      </c>
      <c r="W28">
        <f>'H-I.'!X5</f>
        <v>4</v>
      </c>
      <c r="X28">
        <f>'H-I.'!Y5</f>
        <v>9</v>
      </c>
      <c r="Y28">
        <f>'H-I.'!Z5</f>
        <v>6</v>
      </c>
      <c r="Z28">
        <f>'H-I.'!AA5</f>
        <v>4</v>
      </c>
    </row>
    <row r="29" spans="1:26" x14ac:dyDescent="0.25">
      <c r="A29" s="35" t="s">
        <v>122</v>
      </c>
      <c r="B29">
        <f>'H-I.'!B6</f>
        <v>1</v>
      </c>
      <c r="C29">
        <f>'H-I.'!C6</f>
        <v>3</v>
      </c>
      <c r="D29">
        <f>'H-I.'!D6</f>
        <v>1</v>
      </c>
      <c r="E29">
        <f>'H-I.'!E6</f>
        <v>2</v>
      </c>
      <c r="F29">
        <f>'H-I.'!F6</f>
        <v>1</v>
      </c>
      <c r="G29">
        <f>'H-I.'!G6</f>
        <v>2</v>
      </c>
      <c r="H29">
        <f>'H-I.'!H6</f>
        <v>3</v>
      </c>
      <c r="I29">
        <f>'H-I.'!I6</f>
        <v>2</v>
      </c>
      <c r="J29">
        <f>'H-I.'!J6</f>
        <v>2</v>
      </c>
      <c r="K29">
        <f>'H-I.'!K6</f>
        <v>1</v>
      </c>
      <c r="L29">
        <f>'H-I.'!L6</f>
        <v>3</v>
      </c>
      <c r="M29">
        <f>'H-I.'!M6</f>
        <v>3</v>
      </c>
      <c r="N29">
        <f>'H-I.'!N6</f>
        <v>1</v>
      </c>
      <c r="O29">
        <f>'H-I.'!O6</f>
        <v>1</v>
      </c>
      <c r="P29">
        <f>'H-I.'!P6</f>
        <v>1</v>
      </c>
      <c r="Q29">
        <f>'H-I.'!Q6</f>
        <v>0</v>
      </c>
      <c r="R29">
        <f>'H-I.'!R6</f>
        <v>3</v>
      </c>
      <c r="S29">
        <f>'H-I.'!S6</f>
        <v>0</v>
      </c>
      <c r="T29">
        <f>'H-I.'!T6</f>
        <v>0</v>
      </c>
      <c r="U29">
        <f>'H-I.'!U6</f>
        <v>2</v>
      </c>
      <c r="V29">
        <f>'H-I.'!V6</f>
        <v>4</v>
      </c>
      <c r="W29">
        <f>'H-I.'!X6</f>
        <v>5</v>
      </c>
      <c r="X29">
        <f>'H-I.'!Y6</f>
        <v>0</v>
      </c>
      <c r="Y29">
        <f>'H-I.'!Z6</f>
        <v>2</v>
      </c>
      <c r="Z29">
        <f>'H-I.'!AA6</f>
        <v>4</v>
      </c>
    </row>
    <row r="31" spans="1:26" x14ac:dyDescent="0.25">
      <c r="A31" s="14" t="s">
        <v>123</v>
      </c>
      <c r="B31" s="14">
        <f>CORREL(B28:Z28,B29:Z29)</f>
        <v>-0.56421565650820471</v>
      </c>
      <c r="D31" s="37" t="s">
        <v>183</v>
      </c>
    </row>
    <row r="49" spans="1:27" s="34" customFormat="1" ht="23.25" x14ac:dyDescent="0.35">
      <c r="A49" s="34" t="s">
        <v>124</v>
      </c>
      <c r="B49" s="34" t="s">
        <v>125</v>
      </c>
    </row>
    <row r="51" spans="1:27" x14ac:dyDescent="0.25">
      <c r="A51" s="35" t="s">
        <v>121</v>
      </c>
      <c r="B51">
        <f>B5</f>
        <v>5</v>
      </c>
      <c r="C51">
        <f t="shared" ref="C51:Z51" si="0">C5</f>
        <v>6</v>
      </c>
      <c r="D51">
        <f t="shared" si="0"/>
        <v>4</v>
      </c>
      <c r="E51">
        <f t="shared" si="0"/>
        <v>7</v>
      </c>
      <c r="F51">
        <f t="shared" si="0"/>
        <v>6</v>
      </c>
      <c r="G51">
        <f t="shared" si="0"/>
        <v>4</v>
      </c>
      <c r="H51">
        <f t="shared" si="0"/>
        <v>4</v>
      </c>
      <c r="I51">
        <f t="shared" si="0"/>
        <v>6</v>
      </c>
      <c r="J51">
        <f t="shared" si="0"/>
        <v>6</v>
      </c>
      <c r="K51">
        <f t="shared" si="0"/>
        <v>8</v>
      </c>
      <c r="L51">
        <f t="shared" si="0"/>
        <v>3</v>
      </c>
      <c r="M51">
        <f t="shared" si="0"/>
        <v>4</v>
      </c>
      <c r="N51">
        <f t="shared" si="0"/>
        <v>7</v>
      </c>
      <c r="O51">
        <f t="shared" si="0"/>
        <v>7</v>
      </c>
      <c r="P51">
        <f t="shared" si="0"/>
        <v>8</v>
      </c>
      <c r="Q51">
        <f t="shared" si="0"/>
        <v>4</v>
      </c>
      <c r="R51">
        <f t="shared" si="0"/>
        <v>6</v>
      </c>
      <c r="S51">
        <f t="shared" si="0"/>
        <v>6</v>
      </c>
      <c r="T51">
        <f t="shared" si="0"/>
        <v>7</v>
      </c>
      <c r="U51">
        <f t="shared" si="0"/>
        <v>5</v>
      </c>
      <c r="V51">
        <f t="shared" si="0"/>
        <v>4</v>
      </c>
      <c r="W51">
        <f t="shared" si="0"/>
        <v>3</v>
      </c>
      <c r="X51">
        <f t="shared" si="0"/>
        <v>4</v>
      </c>
      <c r="Y51">
        <f t="shared" si="0"/>
        <v>9</v>
      </c>
      <c r="Z51">
        <f t="shared" si="0"/>
        <v>6</v>
      </c>
      <c r="AA51">
        <f>AA5</f>
        <v>4</v>
      </c>
    </row>
    <row r="52" spans="1:27" x14ac:dyDescent="0.25">
      <c r="A52" t="s">
        <v>126</v>
      </c>
      <c r="B52">
        <f>COUNTIFS(odpovedi!B7:B11,"x")</f>
        <v>1</v>
      </c>
      <c r="C52">
        <f>COUNTIFS(odpovedi!C7:C11,"x")</f>
        <v>1</v>
      </c>
      <c r="D52">
        <f>COUNTIFS(odpovedi!D7:D11,"x")</f>
        <v>1</v>
      </c>
      <c r="E52">
        <f>COUNTIFS(odpovedi!E7:E11,"x")</f>
        <v>2</v>
      </c>
      <c r="F52">
        <f>COUNTIFS(odpovedi!F7:F11,"x")</f>
        <v>1</v>
      </c>
      <c r="G52">
        <f>COUNTIFS(odpovedi!G7:G11,"x")</f>
        <v>1</v>
      </c>
      <c r="H52">
        <f>COUNTIFS(odpovedi!H7:H11,"x")</f>
        <v>3</v>
      </c>
      <c r="I52">
        <f>COUNTIFS(odpovedi!I7:I11,"x")</f>
        <v>2</v>
      </c>
      <c r="J52">
        <f>COUNTIFS(odpovedi!J7:J11,"x")</f>
        <v>2</v>
      </c>
      <c r="K52">
        <f>COUNTIFS(odpovedi!K7:K11,"x")</f>
        <v>1</v>
      </c>
      <c r="L52">
        <f>COUNTIFS(odpovedi!L7:L11,"x")</f>
        <v>3</v>
      </c>
      <c r="M52">
        <f>COUNTIFS(odpovedi!M7:M11,"x")</f>
        <v>2</v>
      </c>
      <c r="N52">
        <f>COUNTIFS(odpovedi!N7:N11,"x")</f>
        <v>1</v>
      </c>
      <c r="O52">
        <f>COUNTIFS(odpovedi!O7:O11,"x")</f>
        <v>1</v>
      </c>
      <c r="P52">
        <f>COUNTIFS(odpovedi!P7:P11,"x")</f>
        <v>1</v>
      </c>
      <c r="Q52">
        <f>COUNTIFS(odpovedi!Q7:Q11,"x")</f>
        <v>0</v>
      </c>
      <c r="R52">
        <f>COUNTIFS(odpovedi!R7:R11,"x")</f>
        <v>3</v>
      </c>
      <c r="S52">
        <f>COUNTIFS(odpovedi!S7:S11,"x")</f>
        <v>0</v>
      </c>
      <c r="T52">
        <f>COUNTIFS(odpovedi!T7:T11,"x")</f>
        <v>0</v>
      </c>
      <c r="U52">
        <f>COUNTIFS(odpovedi!U7:U11,"x")</f>
        <v>2</v>
      </c>
      <c r="V52">
        <f>COUNTIFS(odpovedi!V7:V11,"x")</f>
        <v>4</v>
      </c>
      <c r="W52">
        <f>COUNTIFS(odpovedi!W7:W11,"x")</f>
        <v>0</v>
      </c>
      <c r="X52">
        <f>COUNTIFS(odpovedi!X7:X11,"x")</f>
        <v>5</v>
      </c>
      <c r="Y52">
        <f>COUNTIFS(odpovedi!Y7:Y11,"x")</f>
        <v>0</v>
      </c>
      <c r="Z52">
        <f>COUNTIFS(odpovedi!Z7:Z11,"x")</f>
        <v>2</v>
      </c>
      <c r="AA52">
        <f>COUNTIFS(odpovedi!AA7:AA11,"x")</f>
        <v>4</v>
      </c>
    </row>
    <row r="54" spans="1:27" x14ac:dyDescent="0.25">
      <c r="A54" s="14" t="s">
        <v>123</v>
      </c>
      <c r="B54" s="14">
        <f>CORREL(B51:AA51,B52:AA52)</f>
        <v>-0.40732226267700067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6"/>
  <sheetViews>
    <sheetView workbookViewId="0">
      <selection activeCell="N18" sqref="N18"/>
    </sheetView>
  </sheetViews>
  <sheetFormatPr defaultRowHeight="15" x14ac:dyDescent="0.25"/>
  <cols>
    <col min="1" max="1" width="22.85546875" customWidth="1"/>
    <col min="2" max="27" width="5.7109375" customWidth="1"/>
  </cols>
  <sheetData>
    <row r="1" spans="1:27" x14ac:dyDescent="0.25">
      <c r="A1" t="s">
        <v>127</v>
      </c>
      <c r="B1" t="s">
        <v>128</v>
      </c>
    </row>
    <row r="2" spans="1:27" x14ac:dyDescent="0.25">
      <c r="B2" s="41" t="s">
        <v>129</v>
      </c>
      <c r="C2" s="41" t="s">
        <v>191</v>
      </c>
      <c r="D2" s="41"/>
      <c r="E2" s="41"/>
      <c r="F2" s="41"/>
      <c r="G2" s="41"/>
      <c r="H2" s="41" t="s">
        <v>142</v>
      </c>
      <c r="I2" s="41"/>
      <c r="J2" s="41"/>
      <c r="K2" s="41"/>
      <c r="L2" s="41"/>
      <c r="M2" s="41"/>
      <c r="N2" s="41"/>
    </row>
    <row r="3" spans="1:27" x14ac:dyDescent="0.25">
      <c r="B3" t="s">
        <v>130</v>
      </c>
      <c r="C3" t="s">
        <v>131</v>
      </c>
      <c r="H3" t="s">
        <v>143</v>
      </c>
    </row>
    <row r="4" spans="1:27" x14ac:dyDescent="0.25">
      <c r="B4" t="s">
        <v>132</v>
      </c>
      <c r="C4" t="s">
        <v>133</v>
      </c>
    </row>
    <row r="6" spans="1:27" x14ac:dyDescent="0.25">
      <c r="B6" t="str">
        <f>odpovedi!B2</f>
        <v>r1</v>
      </c>
      <c r="C6" t="str">
        <f>odpovedi!C2</f>
        <v>r2</v>
      </c>
      <c r="D6" t="str">
        <f>odpovedi!D2</f>
        <v>r3</v>
      </c>
      <c r="E6" t="str">
        <f>odpovedi!E2</f>
        <v>r4</v>
      </c>
      <c r="F6" t="str">
        <f>odpovedi!F2</f>
        <v>r5</v>
      </c>
      <c r="G6" t="str">
        <f>odpovedi!G2</f>
        <v>r6</v>
      </c>
      <c r="H6" t="str">
        <f>odpovedi!H2</f>
        <v>r7</v>
      </c>
      <c r="I6" t="str">
        <f>odpovedi!I2</f>
        <v>r8</v>
      </c>
      <c r="J6" t="str">
        <f>odpovedi!J2</f>
        <v>r9</v>
      </c>
      <c r="K6" t="str">
        <f>odpovedi!K2</f>
        <v>r10</v>
      </c>
      <c r="L6" t="str">
        <f>odpovedi!L2</f>
        <v>r11</v>
      </c>
      <c r="M6" t="str">
        <f>odpovedi!M2</f>
        <v>r12</v>
      </c>
      <c r="N6" t="str">
        <f>odpovedi!N2</f>
        <v>r13</v>
      </c>
      <c r="O6" t="str">
        <f>odpovedi!O2</f>
        <v>r14</v>
      </c>
      <c r="P6" t="str">
        <f>odpovedi!P2</f>
        <v>r15</v>
      </c>
      <c r="Q6" t="str">
        <f>odpovedi!Q2</f>
        <v>r16</v>
      </c>
      <c r="R6" t="str">
        <f>odpovedi!R2</f>
        <v>r17</v>
      </c>
      <c r="S6" t="str">
        <f>odpovedi!S2</f>
        <v>r18</v>
      </c>
      <c r="T6" t="str">
        <f>odpovedi!T2</f>
        <v>r19</v>
      </c>
      <c r="U6" t="str">
        <f>odpovedi!U2</f>
        <v>r20</v>
      </c>
      <c r="V6" t="str">
        <f>odpovedi!V2</f>
        <v>r21</v>
      </c>
      <c r="W6" t="str">
        <f>odpovedi!W2</f>
        <v>r22</v>
      </c>
      <c r="X6" t="str">
        <f>odpovedi!X2</f>
        <v>r23</v>
      </c>
      <c r="Y6" t="str">
        <f>odpovedi!Y2</f>
        <v>r24</v>
      </c>
      <c r="Z6" t="str">
        <f>odpovedi!Z2</f>
        <v>r25</v>
      </c>
      <c r="AA6" t="str">
        <f>odpovedi!AA2</f>
        <v>r26</v>
      </c>
    </row>
    <row r="7" spans="1:27" x14ac:dyDescent="0.25">
      <c r="A7" t="s">
        <v>134</v>
      </c>
      <c r="B7">
        <f>odpovedi!B12</f>
        <v>1</v>
      </c>
      <c r="C7">
        <f>odpovedi!C12</f>
        <v>0</v>
      </c>
      <c r="D7">
        <f>odpovedi!D12</f>
        <v>1</v>
      </c>
      <c r="E7">
        <f>odpovedi!E12</f>
        <v>1</v>
      </c>
      <c r="F7">
        <f>odpovedi!F12</f>
        <v>1</v>
      </c>
      <c r="G7">
        <f>odpovedi!G12</f>
        <v>0</v>
      </c>
      <c r="H7">
        <f>odpovedi!H12</f>
        <v>1</v>
      </c>
      <c r="I7">
        <f>odpovedi!I12</f>
        <v>1</v>
      </c>
      <c r="J7">
        <f>odpovedi!J12</f>
        <v>1</v>
      </c>
      <c r="K7">
        <f>odpovedi!K12</f>
        <v>0</v>
      </c>
      <c r="L7">
        <f>odpovedi!L12</f>
        <v>0.5</v>
      </c>
      <c r="M7">
        <f>odpovedi!M12</f>
        <v>0</v>
      </c>
      <c r="N7">
        <f>odpovedi!N12</f>
        <v>1</v>
      </c>
      <c r="O7">
        <f>odpovedi!O12</f>
        <v>1</v>
      </c>
      <c r="P7">
        <f>odpovedi!P12</f>
        <v>0.5</v>
      </c>
      <c r="Q7">
        <f>odpovedi!Q12</f>
        <v>0.5</v>
      </c>
      <c r="R7">
        <f>odpovedi!R12</f>
        <v>0</v>
      </c>
      <c r="S7">
        <f>odpovedi!S12</f>
        <v>0</v>
      </c>
      <c r="T7">
        <f>odpovedi!T12</f>
        <v>0</v>
      </c>
      <c r="U7">
        <f>odpovedi!U12</f>
        <v>0</v>
      </c>
      <c r="V7">
        <f>odpovedi!V12</f>
        <v>0</v>
      </c>
      <c r="W7">
        <f>odpovedi!W12</f>
        <v>1</v>
      </c>
      <c r="X7">
        <f>odpovedi!X12</f>
        <v>1</v>
      </c>
      <c r="Y7">
        <f>odpovedi!Y12</f>
        <v>1</v>
      </c>
      <c r="Z7">
        <f>odpovedi!Z12</f>
        <v>0</v>
      </c>
      <c r="AA7">
        <f>odpovedi!AA12</f>
        <v>0</v>
      </c>
    </row>
    <row r="8" spans="1:27" x14ac:dyDescent="0.25">
      <c r="A8" t="s">
        <v>135</v>
      </c>
      <c r="B8">
        <f>100-(COUNTIFS(odpovedi!B7:B11,"x")*100/4)</f>
        <v>75</v>
      </c>
      <c r="C8">
        <f>100-(COUNTIFS(odpovedi!C7:C11,"x")*100/4)</f>
        <v>75</v>
      </c>
      <c r="D8">
        <f>100-(COUNTIFS(odpovedi!D7:D11,"x")*100/4)</f>
        <v>75</v>
      </c>
      <c r="E8">
        <f>100-(COUNTIFS(odpovedi!E7:E11,"x")*100/4)</f>
        <v>50</v>
      </c>
      <c r="F8">
        <f>100-(COUNTIFS(odpovedi!F7:F11,"x")*100/4)</f>
        <v>75</v>
      </c>
      <c r="G8">
        <f>100-(COUNTIFS(odpovedi!G7:G11,"x")*100/4)</f>
        <v>75</v>
      </c>
      <c r="H8">
        <f>100-(COUNTIFS(odpovedi!H7:H11,"x")*100/4)</f>
        <v>25</v>
      </c>
      <c r="I8">
        <f>100-(COUNTIFS(odpovedi!I7:I11,"x")*100/4)</f>
        <v>50</v>
      </c>
      <c r="J8">
        <f>100-(COUNTIFS(odpovedi!J7:J11,"x")*100/4)</f>
        <v>50</v>
      </c>
      <c r="K8">
        <f>100-(COUNTIFS(odpovedi!K7:K11,"x")*100/4)</f>
        <v>75</v>
      </c>
      <c r="L8">
        <f>100-(COUNTIFS(odpovedi!L7:L11,"x")*100/4)</f>
        <v>25</v>
      </c>
      <c r="M8">
        <f>100-(COUNTIFS(odpovedi!M7:M11,"x")*100/4)</f>
        <v>50</v>
      </c>
      <c r="N8">
        <f>100-(COUNTIFS(odpovedi!N7:N11,"x")*100/4)</f>
        <v>75</v>
      </c>
      <c r="O8">
        <f>100-(COUNTIFS(odpovedi!O7:O11,"x")*100/4)</f>
        <v>75</v>
      </c>
      <c r="P8">
        <f>100-(COUNTIFS(odpovedi!P7:P11,"x")*100/4)</f>
        <v>75</v>
      </c>
      <c r="Q8">
        <f>100-(COUNTIFS(odpovedi!Q7:Q11,"x")*100/4)</f>
        <v>100</v>
      </c>
      <c r="R8">
        <f>100-(COUNTIFS(odpovedi!R7:R11,"x")*100/5)</f>
        <v>40</v>
      </c>
      <c r="S8">
        <f>100-(COUNTIFS(odpovedi!S7:S11,"x")*100/5)</f>
        <v>100</v>
      </c>
      <c r="T8">
        <f>100-(COUNTIFS(odpovedi!T7:T11,"x")*100/5)</f>
        <v>100</v>
      </c>
      <c r="U8">
        <f>100-(COUNTIFS(odpovedi!U7:U11,"x")*100/5)</f>
        <v>60</v>
      </c>
      <c r="V8">
        <f>100-(COUNTIFS(odpovedi!V7:V11,"x")*100/5)</f>
        <v>20</v>
      </c>
      <c r="W8">
        <f>100-(COUNTIFS(odpovedi!W7:W11,"x")*100/5)</f>
        <v>100</v>
      </c>
      <c r="X8">
        <f>100-(COUNTIFS(odpovedi!X7:X11,"x")*100/5)</f>
        <v>0</v>
      </c>
      <c r="Y8">
        <f>100-(COUNTIFS(odpovedi!Y7:Y11,"x")*100/5)</f>
        <v>100</v>
      </c>
      <c r="Z8">
        <f>100-(COUNTIFS(odpovedi!Z7:Z11,"x")*100/5)</f>
        <v>60</v>
      </c>
      <c r="AA8">
        <f>100-(COUNTIFS(odpovedi!AA7:AA11,"x")*100/5)</f>
        <v>20</v>
      </c>
    </row>
    <row r="9" spans="1:27" x14ac:dyDescent="0.25">
      <c r="A9" t="s">
        <v>136</v>
      </c>
      <c r="B9">
        <f>100-(COUNTIFS(odpovedi!B3:B6,"x")*100/5)</f>
        <v>100</v>
      </c>
      <c r="C9">
        <f>100-(COUNTIFS(odpovedi!C3:C6,"x")*100/5)</f>
        <v>60</v>
      </c>
      <c r="D9">
        <f>100-(COUNTIFS(odpovedi!D3:D6,"x")*100/5)</f>
        <v>100</v>
      </c>
      <c r="E9">
        <f>100-(COUNTIFS(odpovedi!E3:E6,"x")*100/5)</f>
        <v>100</v>
      </c>
      <c r="F9">
        <f>100-(COUNTIFS(odpovedi!F3:F6,"x")*100/5)</f>
        <v>100</v>
      </c>
      <c r="G9">
        <f>100-(COUNTIFS(odpovedi!G3:G6,"x")*100/5)</f>
        <v>80</v>
      </c>
      <c r="H9">
        <f>100-(COUNTIFS(odpovedi!H3:H6,"x")*100/5)</f>
        <v>100</v>
      </c>
      <c r="I9">
        <f>100-(COUNTIFS(odpovedi!I3:I6,"x")*100/5)</f>
        <v>100</v>
      </c>
      <c r="J9">
        <f>100-(COUNTIFS(odpovedi!J3:J6,"x")*100/5)</f>
        <v>100</v>
      </c>
      <c r="K9">
        <f>100-(COUNTIFS(odpovedi!K3:K6,"x")*100/5)</f>
        <v>100</v>
      </c>
      <c r="L9">
        <f>100-(COUNTIFS(odpovedi!L3:L6,"x")*100/5)</f>
        <v>100</v>
      </c>
      <c r="M9">
        <f>100-(COUNTIFS(odpovedi!M3:M6,"x")*100/5)</f>
        <v>80</v>
      </c>
      <c r="N9">
        <f>100-(COUNTIFS(odpovedi!N3:N6,"x")*100/5)</f>
        <v>100</v>
      </c>
      <c r="O9">
        <f>100-(COUNTIFS(odpovedi!O3:O6,"x")*100/5)</f>
        <v>100</v>
      </c>
      <c r="P9">
        <f>100-(COUNTIFS(odpovedi!P3:P6,"x")*100/5)</f>
        <v>100</v>
      </c>
      <c r="Q9">
        <f>100-(COUNTIFS(odpovedi!Q3:Q6,"x")*100/5)</f>
        <v>100</v>
      </c>
      <c r="R9">
        <f>100-(COUNTIFS(odpovedi!R3:R6,"x")*100/5)</f>
        <v>100</v>
      </c>
      <c r="S9">
        <f>100-(COUNTIFS(odpovedi!S3:S6,"x")*100/5)</f>
        <v>100</v>
      </c>
      <c r="T9">
        <f>100-(COUNTIFS(odpovedi!T3:T6,"x")*100/5)</f>
        <v>100</v>
      </c>
      <c r="U9">
        <f>100-(COUNTIFS(odpovedi!U3:U6,"x")*100/5)</f>
        <v>100</v>
      </c>
      <c r="V9">
        <f>100-(COUNTIFS(odpovedi!V3:V6,"x")*100/5)</f>
        <v>100</v>
      </c>
      <c r="W9">
        <f>100-(COUNTIFS(odpovedi!W3:W6,"x")*100/5)</f>
        <v>100</v>
      </c>
      <c r="X9">
        <f>100-(COUNTIFS(odpovedi!X3:X6,"x")*100/5)</f>
        <v>100</v>
      </c>
      <c r="Y9">
        <f>100-(COUNTIFS(odpovedi!Y3:Y6,"x")*100/5)</f>
        <v>100</v>
      </c>
      <c r="Z9">
        <f>100-(COUNTIFS(odpovedi!Z3:Z6,"x")*100/5)</f>
        <v>100</v>
      </c>
      <c r="AA9">
        <f>100-(COUNTIFS(odpovedi!AA3:AA6,"x")*100/5)</f>
        <v>100</v>
      </c>
    </row>
    <row r="10" spans="1:27" x14ac:dyDescent="0.25">
      <c r="A10" t="s">
        <v>137</v>
      </c>
      <c r="B10">
        <f>('ANA1'!B8+'ANA1'!B16)/2</f>
        <v>62.5</v>
      </c>
      <c r="C10">
        <f>('ANA1'!C8+'ANA1'!C16)/2</f>
        <v>100</v>
      </c>
      <c r="D10">
        <f>('ANA1'!D8+'ANA1'!D16)/2</f>
        <v>50</v>
      </c>
      <c r="E10">
        <f>('ANA1'!E8+'ANA1'!E16)/2</f>
        <v>100</v>
      </c>
      <c r="F10">
        <f>('ANA1'!F8+'ANA1'!F16)/2</f>
        <v>75</v>
      </c>
      <c r="G10">
        <f>('ANA1'!G8+'ANA1'!G16)/2</f>
        <v>58.333333333333336</v>
      </c>
      <c r="H10">
        <f>('ANA1'!H8+'ANA1'!H16)/2</f>
        <v>62.5</v>
      </c>
      <c r="I10">
        <f>('ANA1'!I8+'ANA1'!I16)/2</f>
        <v>87.5</v>
      </c>
      <c r="J10">
        <f>('ANA1'!J8+'ANA1'!J16)/2</f>
        <v>83.333333333333343</v>
      </c>
      <c r="K10">
        <f>('ANA1'!K8+'ANA1'!K16)/2</f>
        <v>100</v>
      </c>
      <c r="L10">
        <f>('ANA1'!L8+'ANA1'!L16)/2</f>
        <v>37.5</v>
      </c>
      <c r="M10">
        <f>('ANA1'!M8+'ANA1'!M16)/2</f>
        <v>66.666666666666671</v>
      </c>
      <c r="N10">
        <f>('ANA1'!N8+'ANA1'!N16)/2</f>
        <v>87.5</v>
      </c>
      <c r="O10">
        <f>('ANA1'!O8+'ANA1'!O16)/2</f>
        <v>87.5</v>
      </c>
      <c r="P10">
        <f>('ANA1'!P8+'ANA1'!P16)/2</f>
        <v>100</v>
      </c>
      <c r="Q10">
        <f>('ANA1'!Q8+'ANA1'!Q16)/2</f>
        <v>45</v>
      </c>
      <c r="R10">
        <f>('ANA1'!R8+'ANA1'!R16)/2</f>
        <v>100</v>
      </c>
      <c r="S10">
        <f>('ANA1'!S8+'ANA1'!S16)/2</f>
        <v>65</v>
      </c>
      <c r="T10">
        <f>('ANA1'!T8+'ANA1'!T16)/2</f>
        <v>77.5</v>
      </c>
      <c r="U10">
        <f>('ANA1'!U8+'ANA1'!U16)/2</f>
        <v>75</v>
      </c>
      <c r="V10">
        <f>('ANA1'!V8+'ANA1'!V16)/2</f>
        <v>87.5</v>
      </c>
      <c r="W10">
        <f>('ANA1'!W8+'ANA1'!W16)/2</f>
        <v>35</v>
      </c>
      <c r="X10" s="19">
        <f>'ANA1'!X8</f>
        <v>100</v>
      </c>
      <c r="Y10">
        <f>('ANA1'!Y8+'ANA1'!Y16)/2</f>
        <v>100</v>
      </c>
      <c r="Z10">
        <f>('ANA1'!Z8+'ANA1'!Z16)/2</f>
        <v>87.5</v>
      </c>
      <c r="AA10">
        <f>('ANA1'!AA8+'ANA1'!AA16)/2</f>
        <v>87.5</v>
      </c>
    </row>
    <row r="12" spans="1:27" x14ac:dyDescent="0.25">
      <c r="A12" t="s">
        <v>138</v>
      </c>
      <c r="B12">
        <f>CORREL(B7:AA7,B8:AA8)</f>
        <v>1.8486156570670147E-2</v>
      </c>
    </row>
    <row r="13" spans="1:27" x14ac:dyDescent="0.25">
      <c r="A13" t="s">
        <v>139</v>
      </c>
      <c r="B13">
        <f>CORREL(B7:AA7,B9:AA9)</f>
        <v>0.37357049862691843</v>
      </c>
    </row>
    <row r="14" spans="1:27" x14ac:dyDescent="0.25">
      <c r="A14" t="s">
        <v>140</v>
      </c>
      <c r="B14">
        <f>CORREL(B7:AA7,B10:AA10)</f>
        <v>-0.10548736871453479</v>
      </c>
    </row>
    <row r="16" spans="1:27" x14ac:dyDescent="0.25">
      <c r="A16" t="s">
        <v>141</v>
      </c>
      <c r="B16" t="s">
        <v>144</v>
      </c>
    </row>
  </sheetData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6" sqref="C6"/>
    </sheetView>
  </sheetViews>
  <sheetFormatPr defaultRowHeight="15" x14ac:dyDescent="0.25"/>
  <cols>
    <col min="1" max="1" width="30.7109375" customWidth="1"/>
  </cols>
  <sheetData>
    <row r="1" spans="1:3" x14ac:dyDescent="0.25">
      <c r="A1" s="11" t="s">
        <v>147</v>
      </c>
    </row>
    <row r="2" spans="1:3" x14ac:dyDescent="0.25">
      <c r="A2" s="1" t="str">
        <f>odpovedi!A12</f>
        <v xml:space="preserve">Aplikace na „váš problém“ </v>
      </c>
      <c r="B2" s="1">
        <f>odpovedi!AB12</f>
        <v>13.5</v>
      </c>
    </row>
    <row r="3" spans="1:3" x14ac:dyDescent="0.25">
      <c r="A3" s="1" t="str">
        <f>odpovedi!A13</f>
        <v xml:space="preserve">Všichni by řešili stejný problém </v>
      </c>
      <c r="B3" s="1">
        <f>odpovedi!AB13</f>
        <v>11.5</v>
      </c>
    </row>
    <row r="5" spans="1:3" x14ac:dyDescent="0.25">
      <c r="A5" t="s">
        <v>145</v>
      </c>
      <c r="B5" t="s">
        <v>146</v>
      </c>
    </row>
    <row r="6" spans="1:3" x14ac:dyDescent="0.25">
      <c r="A6" t="s">
        <v>150</v>
      </c>
    </row>
    <row r="8" spans="1:3" x14ac:dyDescent="0.25">
      <c r="A8" t="s">
        <v>148</v>
      </c>
    </row>
    <row r="9" spans="1:3" x14ac:dyDescent="0.25">
      <c r="A9" t="s">
        <v>149</v>
      </c>
    </row>
    <row r="11" spans="1:3" x14ac:dyDescent="0.25">
      <c r="A11" s="1" t="s">
        <v>151</v>
      </c>
      <c r="B11" s="1" t="s">
        <v>153</v>
      </c>
      <c r="C11" s="1"/>
    </row>
    <row r="12" spans="1:3" x14ac:dyDescent="0.25">
      <c r="A12" s="1" t="s">
        <v>154</v>
      </c>
      <c r="B12" s="1" t="s">
        <v>152</v>
      </c>
      <c r="C12" s="1"/>
    </row>
    <row r="13" spans="1:3" x14ac:dyDescent="0.25">
      <c r="A13" s="1" t="s">
        <v>155</v>
      </c>
      <c r="B13" s="1" t="s">
        <v>157</v>
      </c>
      <c r="C13" s="1" t="s">
        <v>171</v>
      </c>
    </row>
    <row r="14" spans="1:3" x14ac:dyDescent="0.25">
      <c r="A14" s="1"/>
      <c r="B14" s="1"/>
      <c r="C14" s="1" t="s">
        <v>172</v>
      </c>
    </row>
    <row r="15" spans="1:3" x14ac:dyDescent="0.25">
      <c r="A15" s="1"/>
      <c r="B15" s="1" t="s">
        <v>158</v>
      </c>
      <c r="C15" s="1" t="s">
        <v>156</v>
      </c>
    </row>
    <row r="16" spans="1:3" x14ac:dyDescent="0.25">
      <c r="A16" s="1"/>
      <c r="B16" s="1" t="s">
        <v>159</v>
      </c>
      <c r="C16" s="1" t="s">
        <v>160</v>
      </c>
    </row>
    <row r="17" spans="1:3" x14ac:dyDescent="0.25">
      <c r="A17" s="1"/>
      <c r="B17" s="1" t="s">
        <v>161</v>
      </c>
      <c r="C17" s="1" t="s">
        <v>160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odpovedi</vt:lpstr>
      <vt:lpstr>volne odpovedi</vt:lpstr>
      <vt:lpstr>ANA1</vt:lpstr>
      <vt:lpstr>ANA2</vt:lpstr>
      <vt:lpstr>H-I.</vt:lpstr>
      <vt:lpstr>H-II.</vt:lpstr>
      <vt:lpstr>D-I.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 Marek</dc:creator>
  <cp:lastModifiedBy>Marek</cp:lastModifiedBy>
  <dcterms:created xsi:type="dcterms:W3CDTF">2016-03-23T11:33:56Z</dcterms:created>
  <dcterms:modified xsi:type="dcterms:W3CDTF">2016-03-29T19:33:21Z</dcterms:modified>
</cp:coreProperties>
</file>