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8190" activeTab="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O73" i="2" l="1"/>
  <c r="U72" i="2"/>
  <c r="T67" i="2"/>
  <c r="U67" i="2"/>
  <c r="V67" i="2"/>
  <c r="W67" i="2"/>
  <c r="X67" i="2"/>
  <c r="T68" i="2"/>
  <c r="U68" i="2"/>
  <c r="V68" i="2"/>
  <c r="W68" i="2"/>
  <c r="X68" i="2"/>
  <c r="T69" i="2"/>
  <c r="U69" i="2"/>
  <c r="V69" i="2"/>
  <c r="W69" i="2"/>
  <c r="X69" i="2"/>
  <c r="T70" i="2"/>
  <c r="U70" i="2"/>
  <c r="V70" i="2"/>
  <c r="W70" i="2"/>
  <c r="X70" i="2"/>
  <c r="U66" i="2"/>
  <c r="V66" i="2"/>
  <c r="W66" i="2"/>
  <c r="X66" i="2"/>
  <c r="T66" i="2"/>
  <c r="T64" i="2" a="1"/>
  <c r="T64" i="2"/>
  <c r="U64" i="2"/>
  <c r="V64" i="2"/>
  <c r="W64" i="2"/>
  <c r="X64" i="2"/>
  <c r="O71" i="2"/>
  <c r="R66" i="2"/>
  <c r="R67" i="2"/>
  <c r="R68" i="2"/>
  <c r="R69" i="2"/>
  <c r="R65" i="2"/>
  <c r="N63" i="2"/>
  <c r="O67" i="2"/>
  <c r="V61" i="2"/>
  <c r="U56" i="2"/>
  <c r="V56" i="2"/>
  <c r="W56" i="2"/>
  <c r="X56" i="2"/>
  <c r="Y56" i="2"/>
  <c r="U57" i="2"/>
  <c r="V57" i="2"/>
  <c r="W57" i="2"/>
  <c r="X57" i="2"/>
  <c r="Y57" i="2"/>
  <c r="U58" i="2"/>
  <c r="V58" i="2"/>
  <c r="W58" i="2"/>
  <c r="X58" i="2"/>
  <c r="Y58" i="2"/>
  <c r="U59" i="2"/>
  <c r="V59" i="2"/>
  <c r="W59" i="2"/>
  <c r="X59" i="2"/>
  <c r="Y59" i="2"/>
  <c r="V55" i="2"/>
  <c r="W55" i="2"/>
  <c r="X55" i="2"/>
  <c r="Y55" i="2"/>
  <c r="U55" i="2"/>
  <c r="T53" i="2" a="1"/>
  <c r="T53" i="2"/>
  <c r="U53" i="2"/>
  <c r="V53" i="2"/>
  <c r="W53" i="2"/>
  <c r="X53" i="2"/>
  <c r="O65" i="2"/>
  <c r="Q62" i="2"/>
  <c r="Q56" i="2"/>
  <c r="Q57" i="2"/>
  <c r="Q58" i="2"/>
  <c r="Q59" i="2"/>
  <c r="Q55" i="2"/>
  <c r="N55" i="2" a="1"/>
  <c r="N55" i="2"/>
  <c r="N56" i="2"/>
  <c r="N57" i="2"/>
  <c r="N58" i="2"/>
  <c r="N59" i="2"/>
  <c r="S56" i="2"/>
  <c r="S57" i="2"/>
  <c r="S58" i="2"/>
  <c r="S59" i="2"/>
  <c r="S55" i="2"/>
  <c r="O21" i="2" a="1"/>
  <c r="O21" i="2"/>
  <c r="O22" i="2"/>
  <c r="O23" i="2"/>
  <c r="O24" i="2"/>
  <c r="O25" i="2"/>
  <c r="H55" i="2" a="1"/>
  <c r="H55" i="2"/>
  <c r="I55" i="2"/>
  <c r="J55" i="2"/>
  <c r="K55" i="2"/>
  <c r="L55" i="2"/>
  <c r="H56" i="2"/>
  <c r="I56" i="2"/>
  <c r="J56" i="2"/>
  <c r="K56" i="2"/>
  <c r="L56" i="2"/>
  <c r="H57" i="2"/>
  <c r="I57" i="2"/>
  <c r="J57" i="2"/>
  <c r="K57" i="2"/>
  <c r="L57" i="2"/>
  <c r="H58" i="2"/>
  <c r="I58" i="2"/>
  <c r="J58" i="2"/>
  <c r="K58" i="2"/>
  <c r="L58" i="2"/>
  <c r="H59" i="2"/>
  <c r="I59" i="2"/>
  <c r="J59" i="2"/>
  <c r="K59" i="2"/>
  <c r="L59" i="2"/>
  <c r="C23" i="2"/>
  <c r="O51" i="2"/>
  <c r="O53" i="2"/>
  <c r="R50" i="2"/>
  <c r="Q44" i="2"/>
  <c r="R44" i="2"/>
  <c r="S44" i="2"/>
  <c r="T44" i="2"/>
  <c r="U44" i="2"/>
  <c r="Q45" i="2"/>
  <c r="R45" i="2"/>
  <c r="S45" i="2"/>
  <c r="T45" i="2"/>
  <c r="U45" i="2"/>
  <c r="Q46" i="2"/>
  <c r="R46" i="2"/>
  <c r="S46" i="2"/>
  <c r="T46" i="2"/>
  <c r="U46" i="2"/>
  <c r="Q47" i="2"/>
  <c r="R47" i="2"/>
  <c r="S47" i="2"/>
  <c r="T47" i="2"/>
  <c r="U47" i="2"/>
  <c r="R43" i="2"/>
  <c r="S43" i="2"/>
  <c r="T43" i="2"/>
  <c r="U43" i="2"/>
  <c r="Q43" i="2"/>
  <c r="Q41" i="2" a="1"/>
  <c r="Q41" i="2"/>
  <c r="R41" i="2"/>
  <c r="S41" i="2"/>
  <c r="T41" i="2"/>
  <c r="U41" i="2"/>
  <c r="O49" i="2"/>
  <c r="O42" i="2" a="1"/>
  <c r="O42" i="2"/>
  <c r="O43" i="2"/>
  <c r="O44" i="2"/>
  <c r="O45" i="2"/>
  <c r="O46" i="2"/>
  <c r="O47" i="2"/>
  <c r="H42" i="2" a="1"/>
  <c r="H42" i="2"/>
  <c r="I42" i="2"/>
  <c r="J42" i="2"/>
  <c r="K42" i="2"/>
  <c r="L42" i="2"/>
  <c r="M42" i="2"/>
  <c r="H43" i="2"/>
  <c r="I43" i="2"/>
  <c r="J43" i="2"/>
  <c r="K43" i="2"/>
  <c r="L43" i="2"/>
  <c r="M43" i="2"/>
  <c r="H44" i="2"/>
  <c r="I44" i="2"/>
  <c r="J44" i="2"/>
  <c r="K44" i="2"/>
  <c r="L44" i="2"/>
  <c r="M44" i="2"/>
  <c r="H45" i="2"/>
  <c r="I45" i="2"/>
  <c r="J45" i="2"/>
  <c r="K45" i="2"/>
  <c r="L45" i="2"/>
  <c r="M45" i="2"/>
  <c r="H46" i="2"/>
  <c r="I46" i="2"/>
  <c r="J46" i="2"/>
  <c r="K46" i="2"/>
  <c r="L46" i="2"/>
  <c r="M46" i="2"/>
  <c r="H47" i="2"/>
  <c r="I47" i="2"/>
  <c r="J47" i="2"/>
  <c r="K47" i="2"/>
  <c r="L47" i="2"/>
  <c r="M47" i="2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38" i="2"/>
  <c r="I38" i="2"/>
  <c r="J38" i="2"/>
  <c r="K38" i="2"/>
  <c r="L38" i="2"/>
  <c r="I34" i="2"/>
  <c r="J34" i="2"/>
  <c r="K34" i="2"/>
  <c r="L34" i="2"/>
  <c r="H34" i="2"/>
  <c r="H24" i="2"/>
  <c r="I23" i="2"/>
  <c r="J23" i="2"/>
  <c r="K23" i="2"/>
  <c r="L23" i="2"/>
  <c r="M23" i="2"/>
  <c r="H23" i="2"/>
  <c r="I24" i="2"/>
  <c r="J24" i="2"/>
  <c r="K24" i="2"/>
  <c r="L24" i="2"/>
  <c r="M24" i="2"/>
  <c r="I31" i="2"/>
  <c r="J31" i="2"/>
  <c r="K31" i="2"/>
  <c r="L31" i="2"/>
  <c r="M31" i="2"/>
  <c r="H31" i="2"/>
  <c r="I30" i="2"/>
  <c r="J30" i="2"/>
  <c r="K30" i="2"/>
  <c r="L30" i="2"/>
  <c r="M30" i="2"/>
  <c r="H30" i="2"/>
  <c r="I29" i="2"/>
  <c r="J29" i="2"/>
  <c r="K29" i="2"/>
  <c r="L29" i="2"/>
  <c r="M29" i="2"/>
  <c r="H29" i="2"/>
  <c r="I28" i="2"/>
  <c r="J28" i="2"/>
  <c r="K28" i="2"/>
  <c r="L28" i="2"/>
  <c r="M28" i="2"/>
  <c r="H28" i="2"/>
  <c r="I27" i="2"/>
  <c r="J27" i="2"/>
  <c r="K27" i="2"/>
  <c r="L27" i="2"/>
  <c r="M27" i="2"/>
  <c r="H27" i="2"/>
  <c r="I26" i="2"/>
  <c r="J26" i="2"/>
  <c r="K26" i="2"/>
  <c r="L26" i="2"/>
  <c r="M26" i="2"/>
  <c r="H26" i="2"/>
  <c r="I22" i="2"/>
  <c r="J22" i="2"/>
  <c r="K22" i="2"/>
  <c r="L22" i="2"/>
  <c r="M22" i="2"/>
  <c r="H22" i="2"/>
  <c r="I2" i="2"/>
  <c r="J2" i="2"/>
  <c r="K2" i="2"/>
  <c r="L2" i="2"/>
  <c r="M2" i="2"/>
  <c r="I3" i="2"/>
  <c r="J3" i="2"/>
  <c r="K3" i="2"/>
  <c r="L3" i="2"/>
  <c r="M3" i="2"/>
  <c r="I4" i="2"/>
  <c r="J4" i="2"/>
  <c r="K4" i="2"/>
  <c r="L4" i="2"/>
  <c r="M4" i="2"/>
  <c r="I5" i="2"/>
  <c r="J5" i="2"/>
  <c r="K5" i="2"/>
  <c r="L5" i="2"/>
  <c r="M5" i="2"/>
  <c r="I6" i="2"/>
  <c r="J6" i="2"/>
  <c r="K6" i="2"/>
  <c r="L6" i="2"/>
  <c r="M6" i="2"/>
  <c r="I7" i="2"/>
  <c r="J7" i="2"/>
  <c r="K7" i="2"/>
  <c r="L7" i="2"/>
  <c r="M7" i="2"/>
  <c r="I8" i="2"/>
  <c r="J8" i="2"/>
  <c r="K8" i="2"/>
  <c r="L8" i="2"/>
  <c r="M8" i="2"/>
  <c r="I9" i="2"/>
  <c r="J9" i="2"/>
  <c r="K9" i="2"/>
  <c r="L9" i="2"/>
  <c r="M9" i="2"/>
  <c r="I10" i="2"/>
  <c r="J10" i="2"/>
  <c r="K10" i="2"/>
  <c r="L10" i="2"/>
  <c r="M10" i="2"/>
  <c r="I11" i="2"/>
  <c r="J11" i="2"/>
  <c r="K11" i="2"/>
  <c r="L11" i="2"/>
  <c r="M11" i="2"/>
  <c r="I12" i="2"/>
  <c r="J12" i="2"/>
  <c r="K12" i="2"/>
  <c r="L12" i="2"/>
  <c r="M12" i="2"/>
  <c r="I13" i="2"/>
  <c r="J13" i="2"/>
  <c r="K13" i="2"/>
  <c r="L13" i="2"/>
  <c r="M13" i="2"/>
  <c r="I14" i="2"/>
  <c r="J14" i="2"/>
  <c r="K14" i="2"/>
  <c r="L14" i="2"/>
  <c r="M14" i="2"/>
  <c r="I15" i="2"/>
  <c r="J15" i="2"/>
  <c r="K15" i="2"/>
  <c r="L15" i="2"/>
  <c r="M15" i="2"/>
  <c r="I16" i="2"/>
  <c r="J16" i="2"/>
  <c r="K16" i="2"/>
  <c r="L16" i="2"/>
  <c r="M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" i="2"/>
  <c r="D21" i="1"/>
  <c r="C24" i="1" a="1"/>
  <c r="C24" i="1"/>
  <c r="F24" i="1" s="1" a="1"/>
  <c r="D24" i="1"/>
  <c r="C25" i="1"/>
  <c r="D25" i="1"/>
  <c r="F21" i="1"/>
  <c r="F20" i="1"/>
  <c r="C21" i="1"/>
  <c r="D20" i="1"/>
  <c r="C20" i="1"/>
  <c r="C14" i="1"/>
  <c r="C12" i="1"/>
  <c r="B12" i="1"/>
  <c r="N62" i="2" l="1"/>
  <c r="F24" i="1"/>
  <c r="F25" i="1"/>
</calcChain>
</file>

<file path=xl/sharedStrings.xml><?xml version="1.0" encoding="utf-8"?>
<sst xmlns="http://schemas.openxmlformats.org/spreadsheetml/2006/main" count="42" uniqueCount="31">
  <si>
    <t>Year</t>
  </si>
  <si>
    <t>covar</t>
  </si>
  <si>
    <t>beta</t>
  </si>
  <si>
    <t>alfa</t>
  </si>
  <si>
    <t>Day</t>
  </si>
  <si>
    <t>A</t>
  </si>
  <si>
    <t>B</t>
  </si>
  <si>
    <t>C</t>
  </si>
  <si>
    <t>D</t>
  </si>
  <si>
    <t>E</t>
  </si>
  <si>
    <t>Market Index</t>
  </si>
  <si>
    <t>Min. Variance</t>
  </si>
  <si>
    <t>returns!!!</t>
  </si>
  <si>
    <t>sigma_i</t>
  </si>
  <si>
    <t>CM</t>
  </si>
  <si>
    <t>VRS</t>
  </si>
  <si>
    <t>wi</t>
  </si>
  <si>
    <t>lambda1</t>
  </si>
  <si>
    <t>proof</t>
  </si>
  <si>
    <t>Rp</t>
  </si>
  <si>
    <t>sigma_p</t>
  </si>
  <si>
    <t>VarP</t>
  </si>
  <si>
    <t>rf</t>
  </si>
  <si>
    <t>3%p.a.</t>
  </si>
  <si>
    <t>Tangency P</t>
  </si>
  <si>
    <t>Zi</t>
  </si>
  <si>
    <t>sum_Zi</t>
  </si>
  <si>
    <t>Proof</t>
  </si>
  <si>
    <t>abs_val</t>
  </si>
  <si>
    <t>wi_absV</t>
  </si>
  <si>
    <t>abs_V_in_sumZi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</si>
</sst>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39649278215223099"/>
                  <c:y val="-0.16695902595508894"/>
                </c:manualLayout>
              </c:layout>
              <c:numFmt formatCode="General" sourceLinked="0"/>
            </c:trendlineLbl>
          </c:trendline>
          <c:xVal>
            <c:numRef>
              <c:f>Sheet1!$B$2:$B$11</c:f>
              <c:numCache>
                <c:formatCode>General</c:formatCode>
                <c:ptCount val="10"/>
                <c:pt idx="0">
                  <c:v>10</c:v>
                </c:pt>
                <c:pt idx="1">
                  <c:v>32</c:v>
                </c:pt>
                <c:pt idx="2">
                  <c:v>20</c:v>
                </c:pt>
                <c:pt idx="3">
                  <c:v>18</c:v>
                </c:pt>
                <c:pt idx="4">
                  <c:v>17</c:v>
                </c:pt>
                <c:pt idx="5">
                  <c:v>3</c:v>
                </c:pt>
                <c:pt idx="6">
                  <c:v>12</c:v>
                </c:pt>
                <c:pt idx="7">
                  <c:v>-5</c:v>
                </c:pt>
                <c:pt idx="8">
                  <c:v>18</c:v>
                </c:pt>
                <c:pt idx="9">
                  <c:v>21</c:v>
                </c:pt>
              </c:numCache>
            </c:numRef>
          </c:xVal>
          <c:yVal>
            <c:numRef>
              <c:f>Sheet1!$C$2:$C$11</c:f>
              <c:numCache>
                <c:formatCode>General</c:formatCode>
                <c:ptCount val="10"/>
                <c:pt idx="0">
                  <c:v>9</c:v>
                </c:pt>
                <c:pt idx="1">
                  <c:v>24</c:v>
                </c:pt>
                <c:pt idx="2">
                  <c:v>14</c:v>
                </c:pt>
                <c:pt idx="3">
                  <c:v>-2</c:v>
                </c:pt>
                <c:pt idx="4">
                  <c:v>16</c:v>
                </c:pt>
                <c:pt idx="5">
                  <c:v>4</c:v>
                </c:pt>
                <c:pt idx="6">
                  <c:v>8</c:v>
                </c:pt>
                <c:pt idx="7">
                  <c:v>0</c:v>
                </c:pt>
                <c:pt idx="8">
                  <c:v>12</c:v>
                </c:pt>
                <c:pt idx="9">
                  <c:v>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228992"/>
        <c:axId val="198227456"/>
      </c:scatterChart>
      <c:valAx>
        <c:axId val="1982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227456"/>
        <c:crosses val="autoZero"/>
        <c:crossBetween val="midCat"/>
      </c:valAx>
      <c:valAx>
        <c:axId val="19822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228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200025</xdr:colOff>
          <xdr:row>1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123825</xdr:colOff>
          <xdr:row>1</xdr:row>
          <xdr:rowOff>9525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152400</xdr:colOff>
          <xdr:row>1</xdr:row>
          <xdr:rowOff>19050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200025</xdr:colOff>
          <xdr:row>1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257175</xdr:colOff>
          <xdr:row>1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514350</xdr:colOff>
      <xdr:row>5</xdr:row>
      <xdr:rowOff>152400</xdr:rowOff>
    </xdr:from>
    <xdr:to>
      <xdr:col>15</xdr:col>
      <xdr:colOff>209550</xdr:colOff>
      <xdr:row>21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5"/>
  <sheetViews>
    <sheetView workbookViewId="0">
      <selection activeCell="D22" sqref="D22"/>
    </sheetView>
  </sheetViews>
  <sheetFormatPr defaultRowHeight="12.75" x14ac:dyDescent="0.2"/>
  <sheetData>
    <row r="1" spans="1:6" ht="17.25" thickTop="1" thickBot="1" x14ac:dyDescent="0.25">
      <c r="A1" s="1" t="s">
        <v>0</v>
      </c>
      <c r="B1" s="2"/>
      <c r="C1" s="2"/>
      <c r="D1" s="2"/>
      <c r="E1" s="2"/>
      <c r="F1" s="3"/>
    </row>
    <row r="2" spans="1:6" ht="16.5" thickBot="1" x14ac:dyDescent="0.25">
      <c r="A2" s="4">
        <v>1</v>
      </c>
      <c r="B2" s="5">
        <v>10</v>
      </c>
      <c r="C2" s="5">
        <v>9</v>
      </c>
      <c r="D2" s="5">
        <v>22</v>
      </c>
      <c r="E2" s="5"/>
      <c r="F2" s="6"/>
    </row>
    <row r="3" spans="1:6" ht="16.5" thickBot="1" x14ac:dyDescent="0.25">
      <c r="A3" s="4">
        <v>2</v>
      </c>
      <c r="B3" s="5">
        <v>32</v>
      </c>
      <c r="C3" s="5">
        <v>24</v>
      </c>
      <c r="D3" s="5">
        <v>48</v>
      </c>
      <c r="E3" s="5"/>
      <c r="F3" s="6"/>
    </row>
    <row r="4" spans="1:6" ht="16.5" thickBot="1" x14ac:dyDescent="0.25">
      <c r="A4" s="4">
        <v>3</v>
      </c>
      <c r="B4" s="5">
        <v>20</v>
      </c>
      <c r="C4" s="5">
        <v>14</v>
      </c>
      <c r="D4" s="5">
        <v>30</v>
      </c>
      <c r="E4" s="5"/>
      <c r="F4" s="6"/>
    </row>
    <row r="5" spans="1:6" ht="16.5" thickBot="1" x14ac:dyDescent="0.25">
      <c r="A5" s="4">
        <v>4</v>
      </c>
      <c r="B5" s="5">
        <v>18</v>
      </c>
      <c r="C5" s="5">
        <v>-2</v>
      </c>
      <c r="D5" s="5">
        <v>-20</v>
      </c>
      <c r="E5" s="5"/>
      <c r="F5" s="6"/>
    </row>
    <row r="6" spans="1:6" ht="16.5" thickBot="1" x14ac:dyDescent="0.25">
      <c r="A6" s="4">
        <v>5</v>
      </c>
      <c r="B6" s="5">
        <v>17</v>
      </c>
      <c r="C6" s="5">
        <v>16</v>
      </c>
      <c r="D6" s="5">
        <v>29</v>
      </c>
      <c r="E6" s="5"/>
      <c r="F6" s="6"/>
    </row>
    <row r="7" spans="1:6" ht="16.5" thickBot="1" x14ac:dyDescent="0.25">
      <c r="A7" s="4">
        <v>6</v>
      </c>
      <c r="B7" s="5">
        <v>3</v>
      </c>
      <c r="C7" s="5">
        <v>4</v>
      </c>
      <c r="D7" s="5">
        <v>-3</v>
      </c>
      <c r="E7" s="5"/>
      <c r="F7" s="6"/>
    </row>
    <row r="8" spans="1:6" ht="16.5" thickBot="1" x14ac:dyDescent="0.25">
      <c r="A8" s="4">
        <v>7</v>
      </c>
      <c r="B8" s="5">
        <v>12</v>
      </c>
      <c r="C8" s="5">
        <v>8</v>
      </c>
      <c r="D8" s="5">
        <v>21</v>
      </c>
      <c r="E8" s="5"/>
      <c r="F8" s="6"/>
    </row>
    <row r="9" spans="1:6" ht="16.5" thickBot="1" x14ac:dyDescent="0.25">
      <c r="A9" s="4">
        <v>8</v>
      </c>
      <c r="B9" s="5">
        <v>-5</v>
      </c>
      <c r="C9" s="5">
        <v>0</v>
      </c>
      <c r="D9" s="5">
        <v>-15</v>
      </c>
      <c r="E9" s="5"/>
      <c r="F9" s="6"/>
    </row>
    <row r="10" spans="1:6" ht="16.5" thickBot="1" x14ac:dyDescent="0.25">
      <c r="A10" s="4">
        <v>9</v>
      </c>
      <c r="B10" s="5">
        <v>18</v>
      </c>
      <c r="C10" s="5">
        <v>12</v>
      </c>
      <c r="D10" s="5">
        <v>28</v>
      </c>
      <c r="E10" s="5"/>
      <c r="F10" s="6"/>
    </row>
    <row r="11" spans="1:6" ht="16.5" thickBot="1" x14ac:dyDescent="0.25">
      <c r="A11" s="7">
        <v>10</v>
      </c>
      <c r="B11" s="8">
        <v>21</v>
      </c>
      <c r="C11" s="8">
        <v>15</v>
      </c>
      <c r="D11" s="8">
        <v>36</v>
      </c>
      <c r="E11" s="8"/>
      <c r="F11" s="9"/>
    </row>
    <row r="12" spans="1:6" ht="13.5" thickTop="1" x14ac:dyDescent="0.2">
      <c r="A12" t="s">
        <v>1</v>
      </c>
      <c r="B12">
        <f>COVAR($B$2:$B$11,B2:B11)*10/9</f>
        <v>105.37777777777779</v>
      </c>
      <c r="C12">
        <f>COVAR($B$2:$B$11,C2:C11)*10/9</f>
        <v>61.444444444444429</v>
      </c>
    </row>
    <row r="14" spans="1:6" x14ac:dyDescent="0.2">
      <c r="B14" t="s">
        <v>2</v>
      </c>
      <c r="C14">
        <f>C12/B12</f>
        <v>0.58308730493462646</v>
      </c>
    </row>
    <row r="16" spans="1:6" x14ac:dyDescent="0.2">
      <c r="C16" t="s">
        <v>3</v>
      </c>
    </row>
    <row r="17" spans="3:6" x14ac:dyDescent="0.2">
      <c r="C17" t="s">
        <v>2</v>
      </c>
    </row>
    <row r="20" spans="3:6" x14ac:dyDescent="0.2">
      <c r="C20">
        <f>COUNT(B2:B11)</f>
        <v>10</v>
      </c>
      <c r="D20">
        <f>SUM(B2:B11)</f>
        <v>146</v>
      </c>
      <c r="F20">
        <f>SUM(C2:C11)</f>
        <v>100</v>
      </c>
    </row>
    <row r="21" spans="3:6" x14ac:dyDescent="0.2">
      <c r="C21">
        <f>D20</f>
        <v>146</v>
      </c>
      <c r="D21">
        <f>SUMPRODUCT(B2:B11,B2:B11)</f>
        <v>3080</v>
      </c>
      <c r="F21">
        <f>SUMPRODUCT(B2:B11,C2:C11)</f>
        <v>2013</v>
      </c>
    </row>
    <row r="24" spans="3:6" x14ac:dyDescent="0.2">
      <c r="C24">
        <f t="array" ref="C24:D25">MINVERSE(C20:D21)</f>
        <v>0.32475748629270351</v>
      </c>
      <c r="D24">
        <v>-1.5394348376212568E-2</v>
      </c>
      <c r="E24" t="s">
        <v>3</v>
      </c>
      <c r="F24">
        <f t="array" ref="F24:F25">MMULT(C24:D25,F20:F21)</f>
        <v>1.4869253479544504</v>
      </c>
    </row>
    <row r="25" spans="3:6" x14ac:dyDescent="0.2">
      <c r="C25">
        <v>-1.5394348376212568E-2</v>
      </c>
      <c r="D25">
        <v>1.0544074230282581E-3</v>
      </c>
      <c r="E25" t="s">
        <v>2</v>
      </c>
      <c r="F25">
        <v>0.58308730493462679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9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200025</xdr:colOff>
                <xdr:row>1</xdr:row>
                <xdr:rowOff>0</xdr:rowOff>
              </to>
            </anchor>
          </objectPr>
        </oleObject>
      </mc:Choice>
      <mc:Fallback>
        <oleObject progId="Equation.3" shapeId="1029" r:id="rId4"/>
      </mc:Fallback>
    </mc:AlternateContent>
    <mc:AlternateContent xmlns:mc="http://schemas.openxmlformats.org/markup-compatibility/2006">
      <mc:Choice Requires="x14">
        <oleObject progId="Equation.3" shapeId="1028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9525</xdr:rowOff>
              </to>
            </anchor>
          </objectPr>
        </oleObject>
      </mc:Choice>
      <mc:Fallback>
        <oleObject progId="Equation.3" shapeId="1028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152400</xdr:colOff>
                <xdr:row>1</xdr:row>
                <xdr:rowOff>19050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6" r:id="rId10">
          <objectPr defaultSize="0" autoPict="0" r:id="rId11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200025</xdr:colOff>
                <xdr:row>1</xdr:row>
                <xdr:rowOff>47625</xdr:rowOff>
              </to>
            </anchor>
          </objectPr>
        </oleObject>
      </mc:Choice>
      <mc:Fallback>
        <oleObject progId="Equation.3" shapeId="1026" r:id="rId10"/>
      </mc:Fallback>
    </mc:AlternateContent>
    <mc:AlternateContent xmlns:mc="http://schemas.openxmlformats.org/markup-compatibility/2006">
      <mc:Choice Requires="x14">
        <oleObject progId="Equation.3" shapeId="1025" r:id="rId12">
          <objectPr defaultSize="0" autoPict="0" r:id="rId13">
            <anchor moveWithCells="1" sizeWithCells="1">
              <from>
                <xdr:col>5</xdr:col>
                <xdr:colOff>0</xdr:colOff>
                <xdr:row>0</xdr:row>
                <xdr:rowOff>0</xdr:rowOff>
              </from>
              <to>
                <xdr:col>5</xdr:col>
                <xdr:colOff>257175</xdr:colOff>
                <xdr:row>1</xdr:row>
                <xdr:rowOff>85725</xdr:rowOff>
              </to>
            </anchor>
          </objectPr>
        </oleObject>
      </mc:Choice>
      <mc:Fallback>
        <oleObject progId="Equation.3" shapeId="1025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tabSelected="1" topLeftCell="L26" workbookViewId="0">
      <selection activeCell="N73" sqref="N73:O73"/>
    </sheetView>
  </sheetViews>
  <sheetFormatPr defaultRowHeight="12.75" x14ac:dyDescent="0.2"/>
  <cols>
    <col min="8" max="8" width="13.140625" bestFit="1" customWidth="1"/>
    <col min="17" max="17" width="12.42578125" bestFit="1" customWidth="1"/>
  </cols>
  <sheetData>
    <row r="1" spans="1:13" ht="13.5" thickBot="1" x14ac:dyDescent="0.25">
      <c r="A1" s="10" t="s">
        <v>4</v>
      </c>
      <c r="B1" s="11" t="s">
        <v>5</v>
      </c>
      <c r="C1" s="11" t="s">
        <v>6</v>
      </c>
      <c r="D1" s="11" t="s">
        <v>7</v>
      </c>
      <c r="E1" s="11" t="s">
        <v>8</v>
      </c>
      <c r="F1" s="11" t="s">
        <v>9</v>
      </c>
      <c r="G1" s="11" t="s">
        <v>10</v>
      </c>
      <c r="H1" s="14" t="s">
        <v>12</v>
      </c>
    </row>
    <row r="2" spans="1:13" ht="13.5" thickBot="1" x14ac:dyDescent="0.25">
      <c r="A2" s="12">
        <v>1</v>
      </c>
      <c r="B2" s="13">
        <v>570</v>
      </c>
      <c r="C2" s="13">
        <v>98.4</v>
      </c>
      <c r="D2" s="13">
        <v>669.1</v>
      </c>
      <c r="E2" s="13">
        <v>53.9</v>
      </c>
      <c r="F2" s="13">
        <v>103.5</v>
      </c>
      <c r="G2" s="13">
        <v>333.4</v>
      </c>
      <c r="H2">
        <f>LN(B2/B3)</f>
        <v>1.7559267022650125E-3</v>
      </c>
      <c r="I2">
        <f t="shared" ref="I2:M17" si="0">LN(C2/C3)</f>
        <v>2.0345886977874567E-3</v>
      </c>
      <c r="J2">
        <f t="shared" si="0"/>
        <v>-6.6349016905236369E-2</v>
      </c>
      <c r="K2">
        <f t="shared" si="0"/>
        <v>1.8570107472126892E-3</v>
      </c>
      <c r="L2">
        <f t="shared" si="0"/>
        <v>4.8426244757879908E-3</v>
      </c>
      <c r="M2">
        <f t="shared" si="0"/>
        <v>-1.6362108296312045E-2</v>
      </c>
    </row>
    <row r="3" spans="1:13" ht="13.5" thickBot="1" x14ac:dyDescent="0.25">
      <c r="A3" s="12">
        <v>2</v>
      </c>
      <c r="B3" s="13">
        <v>569</v>
      </c>
      <c r="C3" s="13">
        <v>98.2</v>
      </c>
      <c r="D3" s="13">
        <v>715</v>
      </c>
      <c r="E3" s="13">
        <v>53.8</v>
      </c>
      <c r="F3" s="13">
        <v>103</v>
      </c>
      <c r="G3" s="13">
        <v>338.9</v>
      </c>
      <c r="H3">
        <f t="shared" ref="H3:H21" si="1">LN(B3/B4)</f>
        <v>9.1808554463188689E-3</v>
      </c>
      <c r="I3">
        <f t="shared" si="0"/>
        <v>1.6427474141947996E-2</v>
      </c>
      <c r="J3">
        <f t="shared" si="0"/>
        <v>-1.388911216066715E-2</v>
      </c>
      <c r="K3">
        <f t="shared" si="0"/>
        <v>1.1215070820140003E-2</v>
      </c>
      <c r="L3">
        <f t="shared" si="0"/>
        <v>1.0737048000956656E-2</v>
      </c>
      <c r="M3">
        <f t="shared" si="0"/>
        <v>-2.3043166293381247E-2</v>
      </c>
    </row>
    <row r="4" spans="1:13" ht="13.5" thickBot="1" x14ac:dyDescent="0.25">
      <c r="A4" s="12">
        <v>3</v>
      </c>
      <c r="B4" s="13">
        <v>563.79999999999995</v>
      </c>
      <c r="C4" s="13">
        <v>96.6</v>
      </c>
      <c r="D4" s="13">
        <v>725</v>
      </c>
      <c r="E4" s="13">
        <v>53.2</v>
      </c>
      <c r="F4" s="13">
        <v>101.9</v>
      </c>
      <c r="G4" s="13">
        <v>346.8</v>
      </c>
      <c r="H4">
        <f t="shared" si="1"/>
        <v>-2.019206518923557E-2</v>
      </c>
      <c r="I4">
        <f t="shared" si="0"/>
        <v>1.0357328735321183E-3</v>
      </c>
      <c r="J4">
        <f t="shared" si="0"/>
        <v>1.2491487894029053E-2</v>
      </c>
      <c r="K4">
        <f t="shared" si="0"/>
        <v>-1.3072081567352662E-2</v>
      </c>
      <c r="L4">
        <f t="shared" si="0"/>
        <v>1.8821754240587886E-2</v>
      </c>
      <c r="M4">
        <f t="shared" si="0"/>
        <v>-2.8793570137958832E-3</v>
      </c>
    </row>
    <row r="5" spans="1:13" ht="13.5" thickBot="1" x14ac:dyDescent="0.25">
      <c r="A5" s="12">
        <v>4</v>
      </c>
      <c r="B5" s="13">
        <v>575.29999999999995</v>
      </c>
      <c r="C5" s="13">
        <v>96.5</v>
      </c>
      <c r="D5" s="13">
        <v>716</v>
      </c>
      <c r="E5" s="13">
        <v>53.9</v>
      </c>
      <c r="F5" s="13">
        <v>100</v>
      </c>
      <c r="G5" s="13">
        <v>347.8</v>
      </c>
      <c r="H5">
        <f t="shared" si="1"/>
        <v>-3.3837814781558714E-2</v>
      </c>
      <c r="I5">
        <f t="shared" si="0"/>
        <v>-5.1679701584425612E-3</v>
      </c>
      <c r="J5">
        <f t="shared" si="0"/>
        <v>-1.2491487894029141E-2</v>
      </c>
      <c r="K5">
        <f t="shared" si="0"/>
        <v>-3.1052723341585254E-2</v>
      </c>
      <c r="L5">
        <f t="shared" si="0"/>
        <v>-1.5873349156290122E-2</v>
      </c>
      <c r="M5">
        <f t="shared" si="0"/>
        <v>-8.873680668986729E-3</v>
      </c>
    </row>
    <row r="6" spans="1:13" ht="13.5" thickBot="1" x14ac:dyDescent="0.25">
      <c r="A6" s="12">
        <v>5</v>
      </c>
      <c r="B6" s="13">
        <v>595.1</v>
      </c>
      <c r="C6" s="13">
        <v>97</v>
      </c>
      <c r="D6" s="13">
        <v>725</v>
      </c>
      <c r="E6" s="13">
        <v>55.6</v>
      </c>
      <c r="F6" s="13">
        <v>101.6</v>
      </c>
      <c r="G6" s="13">
        <v>350.9</v>
      </c>
      <c r="H6">
        <f t="shared" si="1"/>
        <v>-1.2856008101533912E-2</v>
      </c>
      <c r="I6">
        <f t="shared" si="0"/>
        <v>-1.4329825554824968E-2</v>
      </c>
      <c r="J6">
        <f t="shared" si="0"/>
        <v>-3.4423441909727901E-3</v>
      </c>
      <c r="K6">
        <f t="shared" si="0"/>
        <v>-2.4868066578013423E-2</v>
      </c>
      <c r="L6">
        <f t="shared" si="0"/>
        <v>3.9447782910163251E-3</v>
      </c>
      <c r="M6">
        <f t="shared" si="0"/>
        <v>8.0114877717760765E-3</v>
      </c>
    </row>
    <row r="7" spans="1:13" ht="13.5" thickBot="1" x14ac:dyDescent="0.25">
      <c r="A7" s="12">
        <v>6</v>
      </c>
      <c r="B7" s="13">
        <v>602.79999999999995</v>
      </c>
      <c r="C7" s="13">
        <v>98.4</v>
      </c>
      <c r="D7" s="13">
        <v>727.5</v>
      </c>
      <c r="E7" s="13">
        <v>57</v>
      </c>
      <c r="F7" s="13">
        <v>101.2</v>
      </c>
      <c r="G7" s="13">
        <v>348.1</v>
      </c>
      <c r="H7">
        <f t="shared" si="1"/>
        <v>1.660302556395642E-3</v>
      </c>
      <c r="I7">
        <f t="shared" si="0"/>
        <v>-6.0790460763821153E-3</v>
      </c>
      <c r="J7">
        <f t="shared" si="0"/>
        <v>1.5096194174794096E-2</v>
      </c>
      <c r="K7">
        <f t="shared" si="0"/>
        <v>4.1187558406614644E-2</v>
      </c>
      <c r="L7">
        <f t="shared" si="0"/>
        <v>-7.874056430905883E-3</v>
      </c>
      <c r="M7">
        <f t="shared" si="0"/>
        <v>-3.7276028825628436E-3</v>
      </c>
    </row>
    <row r="8" spans="1:13" ht="13.5" thickBot="1" x14ac:dyDescent="0.25">
      <c r="A8" s="12">
        <v>7</v>
      </c>
      <c r="B8" s="13">
        <v>601.79999999999995</v>
      </c>
      <c r="C8" s="13">
        <v>99</v>
      </c>
      <c r="D8" s="13">
        <v>716.6</v>
      </c>
      <c r="E8" s="13">
        <v>54.7</v>
      </c>
      <c r="F8" s="13">
        <v>102</v>
      </c>
      <c r="G8" s="13">
        <v>349.4</v>
      </c>
      <c r="H8">
        <f t="shared" si="1"/>
        <v>8.3118615042176297E-4</v>
      </c>
      <c r="I8">
        <f t="shared" si="0"/>
        <v>-6.2642785972672088E-2</v>
      </c>
      <c r="J8">
        <f t="shared" si="0"/>
        <v>-6.8145733430721072E-3</v>
      </c>
      <c r="K8">
        <f t="shared" si="0"/>
        <v>-1.6319491828601183E-2</v>
      </c>
      <c r="L8">
        <f t="shared" si="0"/>
        <v>3.929278139889557E-3</v>
      </c>
      <c r="M8">
        <f t="shared" si="0"/>
        <v>-1.364432764877696E-2</v>
      </c>
    </row>
    <row r="9" spans="1:13" ht="13.5" thickBot="1" x14ac:dyDescent="0.25">
      <c r="A9" s="12">
        <v>8</v>
      </c>
      <c r="B9" s="13">
        <v>601.29999999999995</v>
      </c>
      <c r="C9" s="13">
        <v>105.4</v>
      </c>
      <c r="D9" s="13">
        <v>721.5</v>
      </c>
      <c r="E9" s="13">
        <v>55.6</v>
      </c>
      <c r="F9" s="13">
        <v>101.6</v>
      </c>
      <c r="G9" s="13">
        <v>354.2</v>
      </c>
      <c r="H9">
        <f t="shared" si="1"/>
        <v>-2.2203033618917782E-2</v>
      </c>
      <c r="I9">
        <f t="shared" si="0"/>
        <v>-0.1035562323707608</v>
      </c>
      <c r="J9">
        <f t="shared" si="0"/>
        <v>4.0275035345072405E-3</v>
      </c>
      <c r="K9">
        <f t="shared" si="0"/>
        <v>-5.3811789045167075E-3</v>
      </c>
      <c r="L9">
        <f t="shared" si="0"/>
        <v>-9.8376791013283799E-4</v>
      </c>
      <c r="M9">
        <f t="shared" si="0"/>
        <v>-1.9293202934679007E-2</v>
      </c>
    </row>
    <row r="10" spans="1:13" ht="13.5" thickBot="1" x14ac:dyDescent="0.25">
      <c r="A10" s="12">
        <v>9</v>
      </c>
      <c r="B10" s="13">
        <v>614.79999999999995</v>
      </c>
      <c r="C10" s="13">
        <v>116.9</v>
      </c>
      <c r="D10" s="13">
        <v>718.6</v>
      </c>
      <c r="E10" s="13">
        <v>55.9</v>
      </c>
      <c r="F10" s="13">
        <v>101.7</v>
      </c>
      <c r="G10" s="13">
        <v>361.1</v>
      </c>
      <c r="H10">
        <f t="shared" si="1"/>
        <v>-2.1402377795894365E-2</v>
      </c>
      <c r="I10">
        <f t="shared" si="0"/>
        <v>-2.2833973038508561E-2</v>
      </c>
      <c r="J10">
        <f t="shared" si="0"/>
        <v>1.1138959659114476E-3</v>
      </c>
      <c r="K10">
        <f t="shared" si="0"/>
        <v>-1.0676257991341755E-2</v>
      </c>
      <c r="L10">
        <f t="shared" si="0"/>
        <v>1.1869575555383947E-2</v>
      </c>
      <c r="M10">
        <f t="shared" si="0"/>
        <v>-3.1618878201800565E-2</v>
      </c>
    </row>
    <row r="11" spans="1:13" ht="13.5" thickBot="1" x14ac:dyDescent="0.25">
      <c r="A11" s="12">
        <v>10</v>
      </c>
      <c r="B11" s="13">
        <v>628.1</v>
      </c>
      <c r="C11" s="13">
        <v>119.6</v>
      </c>
      <c r="D11" s="13">
        <v>717.8</v>
      </c>
      <c r="E11" s="13">
        <v>56.5</v>
      </c>
      <c r="F11" s="13">
        <v>100.5</v>
      </c>
      <c r="G11" s="13">
        <v>372.7</v>
      </c>
      <c r="H11">
        <f t="shared" si="1"/>
        <v>-1.4318672401054397E-3</v>
      </c>
      <c r="I11">
        <f t="shared" si="0"/>
        <v>5.4996675747448764E-2</v>
      </c>
      <c r="J11">
        <f t="shared" si="0"/>
        <v>-1.6168389249333465E-2</v>
      </c>
      <c r="K11">
        <f t="shared" si="0"/>
        <v>1.7714796483820209E-3</v>
      </c>
      <c r="L11">
        <f t="shared" si="0"/>
        <v>-2.8447234575198332E-2</v>
      </c>
      <c r="M11">
        <f t="shared" si="0"/>
        <v>2.9557995455291282E-3</v>
      </c>
    </row>
    <row r="12" spans="1:13" ht="13.5" thickBot="1" x14ac:dyDescent="0.25">
      <c r="A12" s="12">
        <v>11</v>
      </c>
      <c r="B12" s="13">
        <v>629</v>
      </c>
      <c r="C12" s="13">
        <v>113.2</v>
      </c>
      <c r="D12" s="13">
        <v>729.5</v>
      </c>
      <c r="E12" s="13">
        <v>56.4</v>
      </c>
      <c r="F12" s="13">
        <v>103.4</v>
      </c>
      <c r="G12" s="13">
        <v>371.6</v>
      </c>
      <c r="H12">
        <f t="shared" si="1"/>
        <v>1.6672396449471265E-2</v>
      </c>
      <c r="I12">
        <f t="shared" si="0"/>
        <v>3.3231616512527165E-2</v>
      </c>
      <c r="J12">
        <f t="shared" si="0"/>
        <v>3.7571628131113588E-2</v>
      </c>
      <c r="K12">
        <f t="shared" si="0"/>
        <v>2.6955809988528295E-2</v>
      </c>
      <c r="L12">
        <f t="shared" si="0"/>
        <v>1.069528911674795E-2</v>
      </c>
      <c r="M12">
        <f t="shared" si="0"/>
        <v>-6.334364717240136E-2</v>
      </c>
    </row>
    <row r="13" spans="1:13" ht="13.5" thickBot="1" x14ac:dyDescent="0.25">
      <c r="A13" s="12">
        <v>12</v>
      </c>
      <c r="B13" s="13">
        <v>618.6</v>
      </c>
      <c r="C13" s="13">
        <v>109.5</v>
      </c>
      <c r="D13" s="13">
        <v>702.6</v>
      </c>
      <c r="E13" s="13">
        <v>54.9</v>
      </c>
      <c r="F13" s="13">
        <v>102.3</v>
      </c>
      <c r="G13" s="13">
        <v>395.9</v>
      </c>
      <c r="H13">
        <f t="shared" si="1"/>
        <v>-3.0879423093820607E-2</v>
      </c>
      <c r="I13">
        <f t="shared" si="0"/>
        <v>4.1964199099032207E-2</v>
      </c>
      <c r="J13">
        <f t="shared" si="0"/>
        <v>-6.6351564880627045E-2</v>
      </c>
      <c r="K13">
        <f t="shared" si="0"/>
        <v>-1.8198367169859828E-3</v>
      </c>
      <c r="L13">
        <f t="shared" si="0"/>
        <v>-4.8756800634839181E-3</v>
      </c>
      <c r="M13">
        <f t="shared" si="0"/>
        <v>-4.2848206703341345E-3</v>
      </c>
    </row>
    <row r="14" spans="1:13" ht="13.5" thickBot="1" x14ac:dyDescent="0.25">
      <c r="A14" s="12">
        <v>13</v>
      </c>
      <c r="B14" s="13">
        <v>638</v>
      </c>
      <c r="C14" s="13">
        <v>105</v>
      </c>
      <c r="D14" s="13">
        <v>750.8</v>
      </c>
      <c r="E14" s="13">
        <v>55</v>
      </c>
      <c r="F14" s="13">
        <v>102.8</v>
      </c>
      <c r="G14" s="13">
        <v>397.6</v>
      </c>
      <c r="H14">
        <f t="shared" si="1"/>
        <v>-2.7822505599299188E-2</v>
      </c>
      <c r="I14">
        <f t="shared" si="0"/>
        <v>9.5283475527184578E-4</v>
      </c>
      <c r="J14">
        <f t="shared" si="0"/>
        <v>-5.0513821791181607E-2</v>
      </c>
      <c r="K14">
        <f t="shared" si="0"/>
        <v>-2.8675799976666309E-2</v>
      </c>
      <c r="L14">
        <f t="shared" si="0"/>
        <v>2.9617169703646362E-2</v>
      </c>
      <c r="M14">
        <f t="shared" si="0"/>
        <v>-2.1152959909833104E-2</v>
      </c>
    </row>
    <row r="15" spans="1:13" ht="13.5" thickBot="1" x14ac:dyDescent="0.25">
      <c r="A15" s="12">
        <v>14</v>
      </c>
      <c r="B15" s="13">
        <v>656</v>
      </c>
      <c r="C15" s="13">
        <v>104.9</v>
      </c>
      <c r="D15" s="13">
        <v>789.7</v>
      </c>
      <c r="E15" s="13">
        <v>56.6</v>
      </c>
      <c r="F15" s="13">
        <v>99.8</v>
      </c>
      <c r="G15" s="13">
        <v>406.1</v>
      </c>
      <c r="H15">
        <f t="shared" si="1"/>
        <v>-9.1047669929192037E-3</v>
      </c>
      <c r="I15">
        <f t="shared" si="0"/>
        <v>-3.8059037376783006E-3</v>
      </c>
      <c r="J15">
        <f t="shared" si="0"/>
        <v>-1.1832967876881841E-2</v>
      </c>
      <c r="K15">
        <f t="shared" si="0"/>
        <v>-5.2863559231479491E-3</v>
      </c>
      <c r="L15">
        <f t="shared" si="0"/>
        <v>-1.590490783966458E-2</v>
      </c>
      <c r="M15">
        <f t="shared" si="0"/>
        <v>1.3386417050153252E-2</v>
      </c>
    </row>
    <row r="16" spans="1:13" ht="13.5" thickBot="1" x14ac:dyDescent="0.25">
      <c r="A16" s="12">
        <v>15</v>
      </c>
      <c r="B16" s="13">
        <v>662</v>
      </c>
      <c r="C16" s="13">
        <v>105.3</v>
      </c>
      <c r="D16" s="13">
        <v>799.1</v>
      </c>
      <c r="E16" s="13">
        <v>56.9</v>
      </c>
      <c r="F16" s="13">
        <v>101.4</v>
      </c>
      <c r="G16" s="13">
        <v>400.7</v>
      </c>
      <c r="H16">
        <f t="shared" si="1"/>
        <v>-1.1116232840218029E-2</v>
      </c>
      <c r="I16">
        <f t="shared" si="0"/>
        <v>-3.791473736262136E-3</v>
      </c>
      <c r="J16">
        <f t="shared" si="0"/>
        <v>-7.3561830381462289E-3</v>
      </c>
      <c r="K16">
        <f t="shared" si="0"/>
        <v>1.5943650397135946E-2</v>
      </c>
      <c r="L16">
        <f t="shared" si="0"/>
        <v>4.9431637975195092E-3</v>
      </c>
      <c r="M16">
        <f t="shared" si="0"/>
        <v>1.0284801556403149E-2</v>
      </c>
    </row>
    <row r="17" spans="1:15" ht="13.5" thickBot="1" x14ac:dyDescent="0.25">
      <c r="A17" s="12">
        <v>16</v>
      </c>
      <c r="B17" s="13">
        <v>669.4</v>
      </c>
      <c r="C17" s="13">
        <v>105.7</v>
      </c>
      <c r="D17" s="13">
        <v>805</v>
      </c>
      <c r="E17" s="13">
        <v>56</v>
      </c>
      <c r="F17" s="13">
        <v>100.9</v>
      </c>
      <c r="G17" s="13">
        <v>396.6</v>
      </c>
      <c r="H17">
        <f t="shared" si="1"/>
        <v>-4.5698046599262097E-2</v>
      </c>
      <c r="I17">
        <f t="shared" si="0"/>
        <v>-2.6145280104322245E-2</v>
      </c>
      <c r="J17">
        <f t="shared" si="0"/>
        <v>-7.7650934230065999E-2</v>
      </c>
      <c r="K17">
        <f t="shared" si="0"/>
        <v>-1.2422519998557209E-2</v>
      </c>
      <c r="L17">
        <f t="shared" si="0"/>
        <v>5.7100116699406858E-2</v>
      </c>
      <c r="M17">
        <f t="shared" si="0"/>
        <v>-4.0261755444002123E-3</v>
      </c>
    </row>
    <row r="18" spans="1:15" ht="13.5" thickBot="1" x14ac:dyDescent="0.25">
      <c r="A18" s="12">
        <v>17</v>
      </c>
      <c r="B18" s="13">
        <v>700.7</v>
      </c>
      <c r="C18" s="13">
        <v>108.5</v>
      </c>
      <c r="D18" s="13">
        <v>870</v>
      </c>
      <c r="E18" s="13">
        <v>56.7</v>
      </c>
      <c r="F18" s="13">
        <v>95.3</v>
      </c>
      <c r="G18" s="13">
        <v>398.2</v>
      </c>
      <c r="H18">
        <f t="shared" si="1"/>
        <v>-1.1775691155639208E-2</v>
      </c>
      <c r="I18">
        <f t="shared" ref="I18:I21" si="2">LN(C18/C19)</f>
        <v>-1.6453753278942482E-2</v>
      </c>
      <c r="J18">
        <f t="shared" ref="J18:J21" si="3">LN(D18/D19)</f>
        <v>-7.4830207174118757E-2</v>
      </c>
      <c r="K18">
        <f t="shared" ref="K18:K21" si="4">LN(E18/E19)</f>
        <v>-5.2770571008436693E-3</v>
      </c>
      <c r="L18">
        <f t="shared" ref="L18:L21" si="5">LN(F18/F19)</f>
        <v>0.37193088516959161</v>
      </c>
      <c r="M18">
        <f t="shared" ref="M18:M21" si="6">LN(G18/G19)</f>
        <v>-6.7576280183653491E-3</v>
      </c>
    </row>
    <row r="19" spans="1:15" ht="13.5" thickBot="1" x14ac:dyDescent="0.25">
      <c r="A19" s="12">
        <v>18</v>
      </c>
      <c r="B19" s="13">
        <v>709</v>
      </c>
      <c r="C19" s="13">
        <v>110.3</v>
      </c>
      <c r="D19" s="13">
        <v>937.6</v>
      </c>
      <c r="E19" s="13">
        <v>57</v>
      </c>
      <c r="F19" s="13">
        <v>65.7</v>
      </c>
      <c r="G19" s="13">
        <v>400.9</v>
      </c>
      <c r="H19">
        <f t="shared" si="1"/>
        <v>-5.6258938821684371E-3</v>
      </c>
      <c r="I19">
        <f t="shared" si="2"/>
        <v>-2.0637789446133144E-2</v>
      </c>
      <c r="J19">
        <f t="shared" si="3"/>
        <v>-1.187460942071274E-2</v>
      </c>
      <c r="K19">
        <f t="shared" si="4"/>
        <v>3.5149421074445919E-3</v>
      </c>
      <c r="L19">
        <f t="shared" si="5"/>
        <v>-0.41405318817196363</v>
      </c>
      <c r="M19">
        <f t="shared" si="6"/>
        <v>4.5000075937729322E-3</v>
      </c>
    </row>
    <row r="20" spans="1:15" ht="13.5" thickBot="1" x14ac:dyDescent="0.25">
      <c r="A20" s="12">
        <v>19</v>
      </c>
      <c r="B20" s="13">
        <v>713</v>
      </c>
      <c r="C20" s="13">
        <v>112.6</v>
      </c>
      <c r="D20" s="13">
        <v>948.8</v>
      </c>
      <c r="E20" s="13">
        <v>56.8</v>
      </c>
      <c r="F20" s="13">
        <v>99.4</v>
      </c>
      <c r="G20" s="13">
        <v>399.1</v>
      </c>
      <c r="H20">
        <f t="shared" si="1"/>
        <v>7.037326720576084E-3</v>
      </c>
      <c r="I20">
        <f t="shared" si="2"/>
        <v>-1.1479154747546521E-2</v>
      </c>
      <c r="J20">
        <f t="shared" si="3"/>
        <v>-2.8416584927432602E-3</v>
      </c>
      <c r="K20">
        <f t="shared" si="4"/>
        <v>5.2956875747102823E-3</v>
      </c>
      <c r="L20">
        <f t="shared" si="5"/>
        <v>2.0140993717011856E-3</v>
      </c>
      <c r="M20">
        <f t="shared" si="6"/>
        <v>-4.9987607213190111E-3</v>
      </c>
    </row>
    <row r="21" spans="1:15" ht="13.5" thickBot="1" x14ac:dyDescent="0.25">
      <c r="A21" s="12">
        <v>20</v>
      </c>
      <c r="B21" s="13">
        <v>708</v>
      </c>
      <c r="C21" s="13">
        <v>113.9</v>
      </c>
      <c r="D21" s="13">
        <v>951.5</v>
      </c>
      <c r="E21" s="13">
        <v>56.5</v>
      </c>
      <c r="F21" s="13">
        <v>99.2</v>
      </c>
      <c r="G21" s="13">
        <v>401.1</v>
      </c>
      <c r="O21">
        <f t="array" ref="O21:O25">TRANSPOSE(H22:L22)</f>
        <v>-1.1410933308690734E-2</v>
      </c>
    </row>
    <row r="22" spans="1:15" x14ac:dyDescent="0.2">
      <c r="H22">
        <f>AVERAGE(H2:H20)</f>
        <v>-1.1410933308690734E-2</v>
      </c>
      <c r="I22">
        <f t="shared" ref="I22:M22" si="7">AVERAGE(I2:I20)</f>
        <v>-7.6989508628909674E-3</v>
      </c>
      <c r="J22">
        <f t="shared" si="7"/>
        <v>-1.8531903207759635E-2</v>
      </c>
      <c r="K22">
        <f t="shared" si="7"/>
        <v>-2.4794821177601908E-3</v>
      </c>
      <c r="L22">
        <f t="shared" si="7"/>
        <v>2.2333472849787668E-3</v>
      </c>
      <c r="M22">
        <f t="shared" si="7"/>
        <v>-9.7298843399638915E-3</v>
      </c>
      <c r="O22">
        <v>-7.6989508628909674E-3</v>
      </c>
    </row>
    <row r="23" spans="1:15" x14ac:dyDescent="0.2">
      <c r="A23" t="s">
        <v>22</v>
      </c>
      <c r="B23" t="s">
        <v>23</v>
      </c>
      <c r="C23">
        <f>0.03/252</f>
        <v>1.1904761904761905E-4</v>
      </c>
      <c r="H23" s="15">
        <f>_xlfn.VAR.S(H2:H20)</f>
        <v>2.6711894287500648E-4</v>
      </c>
      <c r="I23" s="15">
        <f t="shared" ref="I23:M23" si="8">_xlfn.VAR.S(I2:I20)</f>
        <v>1.2232782093107263E-3</v>
      </c>
      <c r="J23" s="15">
        <f t="shared" si="8"/>
        <v>1.0714046291855389E-3</v>
      </c>
      <c r="K23" s="15">
        <f t="shared" si="8"/>
        <v>3.2954153790590453E-4</v>
      </c>
      <c r="L23" s="15">
        <f t="shared" si="8"/>
        <v>1.7556896333961434E-2</v>
      </c>
      <c r="M23" s="15">
        <f t="shared" si="8"/>
        <v>3.11237380085E-4</v>
      </c>
      <c r="O23">
        <v>-1.8531903207759635E-2</v>
      </c>
    </row>
    <row r="24" spans="1:15" x14ac:dyDescent="0.2">
      <c r="E24" t="s">
        <v>11</v>
      </c>
      <c r="G24" t="s">
        <v>13</v>
      </c>
      <c r="H24">
        <f t="shared" ref="H24:M24" si="9">H23^0.5</f>
        <v>1.6343773825986656E-2</v>
      </c>
      <c r="I24">
        <f t="shared" si="9"/>
        <v>3.4975394341032473E-2</v>
      </c>
      <c r="J24">
        <f t="shared" si="9"/>
        <v>3.2732317809552366E-2</v>
      </c>
      <c r="K24">
        <f t="shared" si="9"/>
        <v>1.8153278984963144E-2</v>
      </c>
      <c r="L24">
        <f t="shared" si="9"/>
        <v>0.13250243897363337</v>
      </c>
      <c r="M24">
        <f t="shared" si="9"/>
        <v>1.7641921099613839E-2</v>
      </c>
      <c r="O24">
        <v>-2.4794821177601908E-3</v>
      </c>
    </row>
    <row r="25" spans="1:15" x14ac:dyDescent="0.2">
      <c r="O25">
        <v>2.2333472849787668E-3</v>
      </c>
    </row>
    <row r="26" spans="1:15" x14ac:dyDescent="0.2">
      <c r="G26" t="s">
        <v>14</v>
      </c>
      <c r="H26" s="15">
        <f>COVAR($H$2:$H$20,H2:H20)*19/18</f>
        <v>2.6711894287500653E-4</v>
      </c>
      <c r="I26">
        <f t="shared" ref="I26:M26" si="10">COVAR($H$2:$H$20,I2:I20)*19/18</f>
        <v>1.2237846205907676E-4</v>
      </c>
      <c r="J26">
        <f t="shared" si="10"/>
        <v>2.5715775576645792E-4</v>
      </c>
      <c r="K26">
        <f t="shared" si="10"/>
        <v>1.9027708453487246E-4</v>
      </c>
      <c r="L26">
        <f t="shared" si="10"/>
        <v>-2.53023928742308E-4</v>
      </c>
      <c r="M26">
        <f t="shared" si="10"/>
        <v>-7.6636330919703386E-5</v>
      </c>
    </row>
    <row r="27" spans="1:15" x14ac:dyDescent="0.2">
      <c r="H27">
        <f>COVAR($I$2:$I$20,H2:H20)*19/18</f>
        <v>1.2237846205907676E-4</v>
      </c>
      <c r="I27" s="15">
        <f t="shared" ref="I27:M27" si="11">COVAR($I$2:$I$20,I2:I20)*19/18</f>
        <v>1.2232782093107265E-3</v>
      </c>
      <c r="J27">
        <f t="shared" si="11"/>
        <v>-1.0642696717067405E-4</v>
      </c>
      <c r="K27">
        <f t="shared" si="11"/>
        <v>1.682799610544733E-4</v>
      </c>
      <c r="L27">
        <f t="shared" si="11"/>
        <v>-1.3539415363571866E-5</v>
      </c>
      <c r="M27">
        <f t="shared" si="11"/>
        <v>-2.0063592006871555E-5</v>
      </c>
    </row>
    <row r="28" spans="1:15" x14ac:dyDescent="0.2">
      <c r="H28">
        <f>COVAR($J$2:$J$20,H2:H20)*19/18</f>
        <v>2.5715775576645792E-4</v>
      </c>
      <c r="I28">
        <f t="shared" ref="I28:M28" si="12">COVAR($J$2:$J$20,I2:I20)*19/18</f>
        <v>-1.0642696717067405E-4</v>
      </c>
      <c r="J28" s="15">
        <f t="shared" si="12"/>
        <v>1.0714046291855389E-3</v>
      </c>
      <c r="K28">
        <f t="shared" si="12"/>
        <v>2.0327785300413862E-4</v>
      </c>
      <c r="L28">
        <f t="shared" si="12"/>
        <v>-1.495228661303189E-3</v>
      </c>
      <c r="M28">
        <f t="shared" si="12"/>
        <v>-1.4328225370453454E-4</v>
      </c>
    </row>
    <row r="29" spans="1:15" x14ac:dyDescent="0.2">
      <c r="H29">
        <f>COVAR($K$2:$K$20,H2:H20)*19/18</f>
        <v>1.9027708453487246E-4</v>
      </c>
      <c r="I29">
        <f t="shared" ref="I29:M29" si="13">COVAR($K$2:$K$20,I2:I20)*19/18</f>
        <v>1.682799610544733E-4</v>
      </c>
      <c r="J29">
        <f t="shared" si="13"/>
        <v>2.0327785300413862E-4</v>
      </c>
      <c r="K29" s="15">
        <f t="shared" si="13"/>
        <v>3.2954153790590453E-4</v>
      </c>
      <c r="L29">
        <f t="shared" si="13"/>
        <v>-2.6015727910692486E-4</v>
      </c>
      <c r="M29">
        <f t="shared" si="13"/>
        <v>-5.7907568866576979E-5</v>
      </c>
    </row>
    <row r="30" spans="1:15" x14ac:dyDescent="0.2">
      <c r="H30">
        <f>COVAR($L$2:$L$20,H2:H20)*19/18</f>
        <v>-2.53023928742308E-4</v>
      </c>
      <c r="I30">
        <f t="shared" ref="I30:M30" si="14">COVAR($L$2:$L$20,I2:I20)*19/18</f>
        <v>-1.3539415363571866E-5</v>
      </c>
      <c r="J30">
        <f t="shared" si="14"/>
        <v>-1.495228661303189E-3</v>
      </c>
      <c r="K30">
        <f t="shared" si="14"/>
        <v>-2.6015727910692486E-4</v>
      </c>
      <c r="L30" s="15">
        <f t="shared" si="14"/>
        <v>1.7556896333961434E-2</v>
      </c>
      <c r="M30">
        <f t="shared" si="14"/>
        <v>-3.5121697170657274E-4</v>
      </c>
    </row>
    <row r="31" spans="1:15" x14ac:dyDescent="0.2">
      <c r="H31">
        <f>COVAR($M$2:$M$20,H2:H20)*19/18</f>
        <v>-7.6636330919703386E-5</v>
      </c>
      <c r="I31">
        <f t="shared" ref="I31:M31" si="15">COVAR($M$2:$M$20,I2:I20)*19/18</f>
        <v>-2.0063592006871555E-5</v>
      </c>
      <c r="J31">
        <f t="shared" si="15"/>
        <v>-1.4328225370453454E-4</v>
      </c>
      <c r="K31">
        <f t="shared" si="15"/>
        <v>-5.7907568866576979E-5</v>
      </c>
      <c r="L31">
        <f t="shared" si="15"/>
        <v>-3.5121697170657274E-4</v>
      </c>
      <c r="M31" s="15">
        <f t="shared" si="15"/>
        <v>3.11237380085E-4</v>
      </c>
    </row>
    <row r="33" spans="8:21" x14ac:dyDescent="0.2">
      <c r="O33" t="s">
        <v>15</v>
      </c>
    </row>
    <row r="34" spans="8:21" x14ac:dyDescent="0.2">
      <c r="H34">
        <f>2*H26</f>
        <v>5.3423788575001306E-4</v>
      </c>
      <c r="I34">
        <f t="shared" ref="I34:M34" si="16">2*I26</f>
        <v>2.4475692411815353E-4</v>
      </c>
      <c r="J34">
        <f t="shared" si="16"/>
        <v>5.1431551153291585E-4</v>
      </c>
      <c r="K34">
        <f t="shared" si="16"/>
        <v>3.8055416906974493E-4</v>
      </c>
      <c r="L34">
        <f t="shared" si="16"/>
        <v>-5.06047857484616E-4</v>
      </c>
      <c r="M34">
        <v>1</v>
      </c>
      <c r="O34">
        <v>0</v>
      </c>
    </row>
    <row r="35" spans="8:21" x14ac:dyDescent="0.2">
      <c r="H35">
        <f t="shared" ref="H35:L35" si="17">2*H27</f>
        <v>2.4475692411815353E-4</v>
      </c>
      <c r="I35">
        <f t="shared" si="17"/>
        <v>2.4465564186214529E-3</v>
      </c>
      <c r="J35">
        <f t="shared" si="17"/>
        <v>-2.128539343413481E-4</v>
      </c>
      <c r="K35">
        <f t="shared" si="17"/>
        <v>3.365599221089466E-4</v>
      </c>
      <c r="L35">
        <f t="shared" si="17"/>
        <v>-2.7078830727143732E-5</v>
      </c>
      <c r="M35">
        <v>1</v>
      </c>
      <c r="O35">
        <v>0</v>
      </c>
    </row>
    <row r="36" spans="8:21" x14ac:dyDescent="0.2">
      <c r="H36">
        <f t="shared" ref="H36:L36" si="18">2*H28</f>
        <v>5.1431551153291585E-4</v>
      </c>
      <c r="I36">
        <f t="shared" si="18"/>
        <v>-2.128539343413481E-4</v>
      </c>
      <c r="J36">
        <f t="shared" si="18"/>
        <v>2.1428092583710779E-3</v>
      </c>
      <c r="K36">
        <f t="shared" si="18"/>
        <v>4.0655570600827724E-4</v>
      </c>
      <c r="L36">
        <f t="shared" si="18"/>
        <v>-2.990457322606378E-3</v>
      </c>
      <c r="M36">
        <v>1</v>
      </c>
      <c r="O36">
        <v>0</v>
      </c>
    </row>
    <row r="37" spans="8:21" x14ac:dyDescent="0.2">
      <c r="H37">
        <f t="shared" ref="H37:L37" si="19">2*H29</f>
        <v>3.8055416906974493E-4</v>
      </c>
      <c r="I37">
        <f t="shared" si="19"/>
        <v>3.365599221089466E-4</v>
      </c>
      <c r="J37">
        <f t="shared" si="19"/>
        <v>4.0655570600827724E-4</v>
      </c>
      <c r="K37">
        <f t="shared" si="19"/>
        <v>6.5908307581180907E-4</v>
      </c>
      <c r="L37">
        <f t="shared" si="19"/>
        <v>-5.2031455821384973E-4</v>
      </c>
      <c r="M37">
        <v>1</v>
      </c>
      <c r="O37">
        <v>0</v>
      </c>
    </row>
    <row r="38" spans="8:21" x14ac:dyDescent="0.2">
      <c r="H38">
        <f t="shared" ref="H38:L38" si="20">2*H30</f>
        <v>-5.06047857484616E-4</v>
      </c>
      <c r="I38">
        <f t="shared" si="20"/>
        <v>-2.7078830727143732E-5</v>
      </c>
      <c r="J38">
        <f t="shared" si="20"/>
        <v>-2.990457322606378E-3</v>
      </c>
      <c r="K38">
        <f t="shared" si="20"/>
        <v>-5.2031455821384973E-4</v>
      </c>
      <c r="L38">
        <f t="shared" si="20"/>
        <v>3.5113792667922868E-2</v>
      </c>
      <c r="M38">
        <v>1</v>
      </c>
      <c r="O38">
        <v>0</v>
      </c>
    </row>
    <row r="39" spans="8:21" x14ac:dyDescent="0.2"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O39">
        <v>1</v>
      </c>
    </row>
    <row r="41" spans="8:21" x14ac:dyDescent="0.2">
      <c r="N41" t="s">
        <v>16</v>
      </c>
      <c r="Q41">
        <f t="array" ref="Q41:U41">TRANSPOSE(O42:O46)</f>
        <v>0.51833613710676385</v>
      </c>
      <c r="R41">
        <v>9.1635004303178225E-2</v>
      </c>
      <c r="S41">
        <v>7.3795973918641886E-2</v>
      </c>
      <c r="T41">
        <v>0.28590352284181447</v>
      </c>
      <c r="U41">
        <v>3.0329361829601675E-2</v>
      </c>
    </row>
    <row r="42" spans="8:21" x14ac:dyDescent="0.2">
      <c r="H42">
        <f t="array" ref="H42:M47">MINVERSE(H34:M39)</f>
        <v>3135.6882083703126</v>
      </c>
      <c r="I42">
        <v>-308.35835458325153</v>
      </c>
      <c r="J42">
        <v>-723.90396861463273</v>
      </c>
      <c r="K42">
        <v>-2041.7118413424819</v>
      </c>
      <c r="L42">
        <v>-61.714043829945439</v>
      </c>
      <c r="M42">
        <v>0.51833613710676385</v>
      </c>
      <c r="N42">
        <v>1</v>
      </c>
      <c r="O42">
        <f t="array" ref="O42:O47">MMULT(H42:M47,O34:O39)</f>
        <v>0.51833613710676385</v>
      </c>
    </row>
    <row r="43" spans="8:21" x14ac:dyDescent="0.2">
      <c r="H43">
        <v>-308.35835458325181</v>
      </c>
      <c r="I43">
        <v>450.25179432127828</v>
      </c>
      <c r="J43">
        <v>127.26548605981272</v>
      </c>
      <c r="K43">
        <v>-269.30058503039089</v>
      </c>
      <c r="L43">
        <v>0.14165923255158458</v>
      </c>
      <c r="M43">
        <v>9.1635004303178225E-2</v>
      </c>
      <c r="N43">
        <v>2</v>
      </c>
      <c r="O43">
        <v>9.1635004303178225E-2</v>
      </c>
      <c r="Q43">
        <f>$O42*Q$41*H26</f>
        <v>7.1767474387079782E-5</v>
      </c>
      <c r="R43">
        <f t="shared" ref="R43:U43" si="21">$O42*R$41*I26</f>
        <v>5.8126996570905785E-6</v>
      </c>
      <c r="S43">
        <f t="shared" si="21"/>
        <v>9.8365721889023775E-6</v>
      </c>
      <c r="T43">
        <f t="shared" si="21"/>
        <v>2.8197946547778933E-5</v>
      </c>
      <c r="U43">
        <f t="shared" si="21"/>
        <v>-3.9777396547460862E-6</v>
      </c>
    </row>
    <row r="44" spans="8:21" x14ac:dyDescent="0.2">
      <c r="H44">
        <v>-723.90396861463284</v>
      </c>
      <c r="I44">
        <v>127.26548605981269</v>
      </c>
      <c r="J44">
        <v>713.63629452489556</v>
      </c>
      <c r="K44">
        <v>-162.92413142858112</v>
      </c>
      <c r="L44">
        <v>45.926319458505652</v>
      </c>
      <c r="M44">
        <v>7.3795973918641886E-2</v>
      </c>
      <c r="N44">
        <v>3</v>
      </c>
      <c r="O44">
        <v>7.3795973918641886E-2</v>
      </c>
      <c r="Q44">
        <f t="shared" ref="Q44:Q47" si="22">$O43*Q$41*H27</f>
        <v>5.8126996570905785E-6</v>
      </c>
      <c r="R44">
        <f t="shared" ref="R44:R47" si="23">$O43*R$41*I27</f>
        <v>1.0271835335038515E-5</v>
      </c>
      <c r="S44">
        <f t="shared" ref="S44:S47" si="24">$O43*S$41*J27</f>
        <v>-7.1969048278668466E-7</v>
      </c>
      <c r="T44">
        <f t="shared" ref="T44:T47" si="25">$O43*T$41*K27</f>
        <v>4.4087280871397204E-6</v>
      </c>
      <c r="U44">
        <f t="shared" ref="U44:U47" si="26">$O43*U$41*L27</f>
        <v>-3.7629165632138652E-8</v>
      </c>
    </row>
    <row r="45" spans="8:21" x14ac:dyDescent="0.2">
      <c r="H45">
        <v>-2041.7118413424828</v>
      </c>
      <c r="I45">
        <v>-269.30058503039095</v>
      </c>
      <c r="J45">
        <v>-162.92413142858106</v>
      </c>
      <c r="K45">
        <v>2488.7087035467848</v>
      </c>
      <c r="L45">
        <v>-14.772145745330713</v>
      </c>
      <c r="M45">
        <v>0.28590352284181447</v>
      </c>
      <c r="N45">
        <v>4</v>
      </c>
      <c r="O45">
        <v>0.28590352284181447</v>
      </c>
      <c r="Q45">
        <f t="shared" si="22"/>
        <v>9.8365721889023775E-6</v>
      </c>
      <c r="R45">
        <f t="shared" si="23"/>
        <v>-7.1969048278668466E-7</v>
      </c>
      <c r="S45">
        <f t="shared" si="24"/>
        <v>5.8347043641666456E-6</v>
      </c>
      <c r="T45">
        <f t="shared" si="25"/>
        <v>4.2888636593630283E-6</v>
      </c>
      <c r="U45">
        <f t="shared" si="26"/>
        <v>-3.346598054098674E-6</v>
      </c>
    </row>
    <row r="46" spans="8:21" x14ac:dyDescent="0.2">
      <c r="H46">
        <v>-61.714043829945204</v>
      </c>
      <c r="I46">
        <v>0.14165923255154797</v>
      </c>
      <c r="J46">
        <v>45.926319458505482</v>
      </c>
      <c r="K46">
        <v>-14.772145745330745</v>
      </c>
      <c r="L46">
        <v>30.418210884218915</v>
      </c>
      <c r="M46">
        <v>3.0329361829601675E-2</v>
      </c>
      <c r="N46">
        <v>5</v>
      </c>
      <c r="O46">
        <v>3.0329361829601675E-2</v>
      </c>
      <c r="Q46">
        <f t="shared" si="22"/>
        <v>2.8197946547778933E-5</v>
      </c>
      <c r="R46">
        <f t="shared" si="23"/>
        <v>4.4087280871397204E-6</v>
      </c>
      <c r="S46">
        <f t="shared" si="24"/>
        <v>4.2888636593630283E-6</v>
      </c>
      <c r="T46">
        <f t="shared" si="25"/>
        <v>2.6936996973693476E-5</v>
      </c>
      <c r="U46">
        <f t="shared" si="26"/>
        <v>-2.2558943719036019E-6</v>
      </c>
    </row>
    <row r="47" spans="8:21" x14ac:dyDescent="0.2">
      <c r="H47">
        <v>0.51833613710676429</v>
      </c>
      <c r="I47">
        <v>9.1635004303178169E-2</v>
      </c>
      <c r="J47">
        <v>7.3795973918641733E-2</v>
      </c>
      <c r="K47">
        <v>0.28590352284181431</v>
      </c>
      <c r="L47">
        <v>3.0329361829601664E-2</v>
      </c>
      <c r="M47">
        <v>-4.3075118686201615E-4</v>
      </c>
      <c r="N47" t="s">
        <v>17</v>
      </c>
      <c r="O47">
        <v>-4.3075118686201615E-4</v>
      </c>
      <c r="Q47">
        <f t="shared" si="22"/>
        <v>-3.9777396547460862E-6</v>
      </c>
      <c r="R47">
        <f t="shared" si="23"/>
        <v>-3.7629165632138652E-8</v>
      </c>
      <c r="S47">
        <f t="shared" si="24"/>
        <v>-3.346598054098674E-6</v>
      </c>
      <c r="T47">
        <f t="shared" si="25"/>
        <v>-2.2558943719036019E-6</v>
      </c>
      <c r="U47">
        <f t="shared" si="26"/>
        <v>1.6150065548814728E-5</v>
      </c>
    </row>
    <row r="49" spans="6:25" x14ac:dyDescent="0.2">
      <c r="N49" t="s">
        <v>18</v>
      </c>
      <c r="O49">
        <f>SUM(O42:O46)</f>
        <v>1</v>
      </c>
    </row>
    <row r="50" spans="6:25" x14ac:dyDescent="0.2">
      <c r="Q50" t="s">
        <v>21</v>
      </c>
      <c r="R50">
        <f>SUM(Q43:U47)</f>
        <v>2.1537559343100807E-4</v>
      </c>
    </row>
    <row r="51" spans="6:25" x14ac:dyDescent="0.2">
      <c r="N51" t="s">
        <v>19</v>
      </c>
      <c r="O51">
        <f>SUMPRODUCT(Q41:U41,H22:L22)</f>
        <v>-8.6289290076368985E-3</v>
      </c>
    </row>
    <row r="53" spans="6:25" x14ac:dyDescent="0.2">
      <c r="N53" t="s">
        <v>20</v>
      </c>
      <c r="O53">
        <f>R50^0.5</f>
        <v>1.467568033963019E-2</v>
      </c>
      <c r="T53">
        <f t="array" ref="T53:X53">TRANSPOSE(Q55:Q59)</f>
        <v>1.2602472523946073</v>
      </c>
      <c r="U53">
        <v>0.17230205227071108</v>
      </c>
      <c r="V53">
        <v>0.3415583168498611</v>
      </c>
      <c r="W53">
        <v>-0.80657480089943312</v>
      </c>
      <c r="X53">
        <v>3.2467179384253794E-2</v>
      </c>
    </row>
    <row r="54" spans="6:25" x14ac:dyDescent="0.2">
      <c r="N54" t="s">
        <v>25</v>
      </c>
      <c r="P54" t="s">
        <v>16</v>
      </c>
      <c r="S54" t="s">
        <v>15</v>
      </c>
    </row>
    <row r="55" spans="6:25" x14ac:dyDescent="0.2">
      <c r="F55" t="s">
        <v>24</v>
      </c>
      <c r="H55">
        <f t="array" ref="H55:L59">MINVERSE(H26:L30)</f>
        <v>7518.8360139527258</v>
      </c>
      <c r="I55">
        <v>-396.18227721153755</v>
      </c>
      <c r="J55">
        <v>-1270.2060119337082</v>
      </c>
      <c r="K55">
        <v>-3395.3506970032659</v>
      </c>
      <c r="L55">
        <v>-50.435581864636532</v>
      </c>
      <c r="M55">
        <v>1</v>
      </c>
      <c r="N55">
        <f t="array" ref="N55:N59">MMULT(H55:L59,S55:S59)</f>
        <v>-51.187849710199231</v>
      </c>
      <c r="P55">
        <v>1</v>
      </c>
      <c r="Q55">
        <f>N55/$N$62</f>
        <v>1.2602472523946073</v>
      </c>
      <c r="S55">
        <f>O21-$C$23</f>
        <v>-1.1529980927738354E-2</v>
      </c>
      <c r="U55">
        <f>$Q55*T$53*H26</f>
        <v>4.2424448544998463E-4</v>
      </c>
      <c r="V55">
        <f t="shared" ref="V55:Y55" si="27">$Q55*U$53*I26</f>
        <v>2.6573649388674475E-5</v>
      </c>
      <c r="W55">
        <f t="shared" si="27"/>
        <v>1.1069302374121041E-4</v>
      </c>
      <c r="X55">
        <f t="shared" si="27"/>
        <v>-1.9341355047676473E-4</v>
      </c>
      <c r="Y55">
        <f t="shared" si="27"/>
        <v>-1.0352897508377158E-5</v>
      </c>
    </row>
    <row r="56" spans="6:25" x14ac:dyDescent="0.2">
      <c r="H56">
        <v>-396.18227721153755</v>
      </c>
      <c r="I56">
        <v>939.49117251813334</v>
      </c>
      <c r="J56">
        <v>285.92865409401389</v>
      </c>
      <c r="K56">
        <v>-416.95892579090935</v>
      </c>
      <c r="L56">
        <v>13.187432424786609</v>
      </c>
      <c r="M56">
        <v>2</v>
      </c>
      <c r="N56">
        <v>-6.99844537620179</v>
      </c>
      <c r="P56">
        <v>2</v>
      </c>
      <c r="Q56">
        <f t="shared" ref="Q56:Q59" si="28">N56/$N$62</f>
        <v>0.17230205227071108</v>
      </c>
      <c r="S56">
        <f>O22-$C$23</f>
        <v>-7.8179984819385859E-3</v>
      </c>
      <c r="U56">
        <f t="shared" ref="U56:U59" si="29">$Q56*T$53*H27</f>
        <v>2.6573649388674475E-5</v>
      </c>
      <c r="V56">
        <f t="shared" ref="V56:V59" si="30">$Q56*U$53*I27</f>
        <v>3.6316680073265202E-5</v>
      </c>
      <c r="W56">
        <f t="shared" ref="W56:W59" si="31">$Q56*V$53*J27</f>
        <v>-6.263354620028413E-6</v>
      </c>
      <c r="X56">
        <f t="shared" ref="X56:X59" si="32">$Q56*W$53*K27</f>
        <v>-2.3386622354554999E-5</v>
      </c>
      <c r="Y56">
        <f t="shared" ref="Y56:Y59" si="33">$Q56*X$53*L27</f>
        <v>-7.5741678046096076E-8</v>
      </c>
    </row>
    <row r="57" spans="6:25" x14ac:dyDescent="0.2">
      <c r="H57">
        <v>-1270.2060119337079</v>
      </c>
      <c r="I57">
        <v>285.92865409401389</v>
      </c>
      <c r="J57">
        <v>1452.5579321095443</v>
      </c>
      <c r="K57">
        <v>-227.88670380223226</v>
      </c>
      <c r="L57">
        <v>102.24464647409411</v>
      </c>
      <c r="M57">
        <v>3</v>
      </c>
      <c r="N57">
        <v>-13.873179058282794</v>
      </c>
      <c r="P57">
        <v>3</v>
      </c>
      <c r="Q57">
        <f t="shared" si="28"/>
        <v>0.3415583168498611</v>
      </c>
      <c r="S57">
        <f>O23-$C$23</f>
        <v>-1.8650950826807254E-2</v>
      </c>
      <c r="U57">
        <f t="shared" si="29"/>
        <v>1.1069302374121041E-4</v>
      </c>
      <c r="V57">
        <f t="shared" si="30"/>
        <v>-6.263354620028413E-6</v>
      </c>
      <c r="W57">
        <f t="shared" si="31"/>
        <v>1.2499229664372617E-4</v>
      </c>
      <c r="X57">
        <f t="shared" si="32"/>
        <v>-5.6001489647869676E-5</v>
      </c>
      <c r="Y57">
        <f t="shared" si="33"/>
        <v>-1.6581241263997122E-5</v>
      </c>
    </row>
    <row r="58" spans="6:25" x14ac:dyDescent="0.2">
      <c r="H58">
        <v>-3395.3506970032659</v>
      </c>
      <c r="I58">
        <v>-416.95892579090929</v>
      </c>
      <c r="J58">
        <v>-227.88670380223226</v>
      </c>
      <c r="K58">
        <v>5356.9442748839283</v>
      </c>
      <c r="L58">
        <v>10.716869277329007</v>
      </c>
      <c r="M58">
        <v>4</v>
      </c>
      <c r="N58">
        <v>32.76089641141813</v>
      </c>
      <c r="P58">
        <v>4</v>
      </c>
      <c r="Q58">
        <f t="shared" si="28"/>
        <v>-0.80657480089943312</v>
      </c>
      <c r="S58">
        <f>O24-$C$23</f>
        <v>-2.5985297368078097E-3</v>
      </c>
      <c r="U58">
        <f t="shared" si="29"/>
        <v>-1.9341355047676473E-4</v>
      </c>
      <c r="V58">
        <f t="shared" si="30"/>
        <v>-2.3386622354554999E-5</v>
      </c>
      <c r="W58">
        <f t="shared" si="31"/>
        <v>-5.6001489647869676E-5</v>
      </c>
      <c r="X58">
        <f t="shared" si="32"/>
        <v>2.1438750168336143E-4</v>
      </c>
      <c r="Y58">
        <f t="shared" si="33"/>
        <v>6.8127929751860583E-6</v>
      </c>
    </row>
    <row r="59" spans="6:25" x14ac:dyDescent="0.2">
      <c r="H59">
        <v>-50.435581864636639</v>
      </c>
      <c r="I59">
        <v>13.187432424786632</v>
      </c>
      <c r="J59">
        <v>102.24464647409424</v>
      </c>
      <c r="K59">
        <v>10.716869277328987</v>
      </c>
      <c r="L59">
        <v>65.107426548213652</v>
      </c>
      <c r="M59">
        <v>5</v>
      </c>
      <c r="N59">
        <v>-1.3187293966937226</v>
      </c>
      <c r="P59">
        <v>5</v>
      </c>
      <c r="Q59">
        <f t="shared" si="28"/>
        <v>3.2467179384253794E-2</v>
      </c>
      <c r="S59">
        <f>O25-$C$23</f>
        <v>2.1142996659311479E-3</v>
      </c>
      <c r="U59">
        <f t="shared" si="29"/>
        <v>-1.0352897508377158E-5</v>
      </c>
      <c r="V59">
        <f t="shared" si="30"/>
        <v>-7.5741678046096076E-8</v>
      </c>
      <c r="W59">
        <f t="shared" si="31"/>
        <v>-1.6581241263997122E-5</v>
      </c>
      <c r="X59">
        <f t="shared" si="32"/>
        <v>6.8127929751860583E-6</v>
      </c>
      <c r="Y59">
        <f t="shared" si="33"/>
        <v>1.8507035835271661E-5</v>
      </c>
    </row>
    <row r="61" spans="6:25" x14ac:dyDescent="0.2">
      <c r="U61" t="s">
        <v>21</v>
      </c>
      <c r="V61">
        <f>SUM(U55:Y59)</f>
        <v>4.9445713679647444E-4</v>
      </c>
    </row>
    <row r="62" spans="6:25" x14ac:dyDescent="0.2">
      <c r="M62" t="s">
        <v>26</v>
      </c>
      <c r="N62">
        <f>SUM(N55:N59)</f>
        <v>-40.6173071299594</v>
      </c>
      <c r="P62" t="s">
        <v>27</v>
      </c>
      <c r="Q62">
        <f>SUM(Q55:Q59)</f>
        <v>1</v>
      </c>
    </row>
    <row r="63" spans="6:25" x14ac:dyDescent="0.2">
      <c r="M63" t="s">
        <v>28</v>
      </c>
      <c r="N63">
        <f>ABS(N62)</f>
        <v>40.6173071299594</v>
      </c>
    </row>
    <row r="64" spans="6:25" x14ac:dyDescent="0.2">
      <c r="R64" t="s">
        <v>29</v>
      </c>
      <c r="T64">
        <f t="array" ref="T64:X64">TRANSPOSE(R65:R69)</f>
        <v>-1.2602472523946073</v>
      </c>
      <c r="U64">
        <v>-0.17230205227071108</v>
      </c>
      <c r="V64">
        <v>-0.3415583168498611</v>
      </c>
      <c r="W64">
        <v>0.80657480089943312</v>
      </c>
      <c r="X64">
        <v>-3.2467179384253794E-2</v>
      </c>
    </row>
    <row r="65" spans="14:24" x14ac:dyDescent="0.2">
      <c r="N65" t="s">
        <v>19</v>
      </c>
      <c r="O65">
        <f>SUMPRODUCT(Q55:Q59,O21:O25)</f>
        <v>-1.9964469768815132E-2</v>
      </c>
      <c r="R65">
        <f>N55/$N$63</f>
        <v>-1.2602472523946073</v>
      </c>
    </row>
    <row r="66" spans="14:24" x14ac:dyDescent="0.2">
      <c r="R66">
        <f t="shared" ref="R66:R69" si="34">N56/$N$63</f>
        <v>-0.17230205227071108</v>
      </c>
      <c r="T66">
        <f>$R65*T$64*H26</f>
        <v>4.2424448544998463E-4</v>
      </c>
      <c r="U66">
        <f t="shared" ref="U66:X66" si="35">$R65*U$64*I26</f>
        <v>2.6573649388674475E-5</v>
      </c>
      <c r="V66">
        <f t="shared" si="35"/>
        <v>1.1069302374121041E-4</v>
      </c>
      <c r="W66">
        <f t="shared" si="35"/>
        <v>-1.9341355047676473E-4</v>
      </c>
      <c r="X66">
        <f t="shared" si="35"/>
        <v>-1.0352897508377158E-5</v>
      </c>
    </row>
    <row r="67" spans="14:24" x14ac:dyDescent="0.2">
      <c r="N67" t="s">
        <v>20</v>
      </c>
      <c r="O67">
        <f>V61^0.5</f>
        <v>2.2236392171313998E-2</v>
      </c>
      <c r="R67">
        <f t="shared" si="34"/>
        <v>-0.3415583168498611</v>
      </c>
      <c r="T67">
        <f t="shared" ref="T67:T70" si="36">$R66*T$64*H27</f>
        <v>2.6573649388674475E-5</v>
      </c>
      <c r="U67">
        <f t="shared" ref="U67:U70" si="37">$R66*U$64*I27</f>
        <v>3.6316680073265202E-5</v>
      </c>
      <c r="V67">
        <f t="shared" ref="V67:V70" si="38">$R66*V$64*J27</f>
        <v>-6.263354620028413E-6</v>
      </c>
      <c r="W67">
        <f t="shared" ref="W67:W70" si="39">$R66*W$64*K27</f>
        <v>-2.3386622354554999E-5</v>
      </c>
      <c r="X67">
        <f t="shared" ref="X67:X70" si="40">$R66*X$64*L27</f>
        <v>-7.5741678046096076E-8</v>
      </c>
    </row>
    <row r="68" spans="14:24" x14ac:dyDescent="0.2">
      <c r="R68">
        <f t="shared" si="34"/>
        <v>0.80657480089943312</v>
      </c>
      <c r="T68">
        <f t="shared" si="36"/>
        <v>1.1069302374121041E-4</v>
      </c>
      <c r="U68">
        <f t="shared" si="37"/>
        <v>-6.263354620028413E-6</v>
      </c>
      <c r="V68">
        <f t="shared" si="38"/>
        <v>1.2499229664372617E-4</v>
      </c>
      <c r="W68">
        <f t="shared" si="39"/>
        <v>-5.6001489647869676E-5</v>
      </c>
      <c r="X68">
        <f t="shared" si="40"/>
        <v>-1.6581241263997122E-5</v>
      </c>
    </row>
    <row r="69" spans="14:24" x14ac:dyDescent="0.2">
      <c r="R69">
        <f t="shared" si="34"/>
        <v>-3.2467179384253794E-2</v>
      </c>
      <c r="T69">
        <f t="shared" si="36"/>
        <v>-1.9341355047676473E-4</v>
      </c>
      <c r="U69">
        <f t="shared" si="37"/>
        <v>-2.3386622354554999E-5</v>
      </c>
      <c r="V69">
        <f t="shared" si="38"/>
        <v>-5.6001489647869676E-5</v>
      </c>
      <c r="W69">
        <f t="shared" si="39"/>
        <v>2.1438750168336143E-4</v>
      </c>
      <c r="X69">
        <f t="shared" si="40"/>
        <v>6.8127929751860583E-6</v>
      </c>
    </row>
    <row r="70" spans="14:24" x14ac:dyDescent="0.2">
      <c r="N70" t="s">
        <v>30</v>
      </c>
      <c r="T70">
        <f t="shared" si="36"/>
        <v>-1.0352897508377158E-5</v>
      </c>
      <c r="U70">
        <f t="shared" si="37"/>
        <v>-7.5741678046096076E-8</v>
      </c>
      <c r="V70">
        <f t="shared" si="38"/>
        <v>-1.6581241263997122E-5</v>
      </c>
      <c r="W70">
        <f t="shared" si="39"/>
        <v>6.8127929751860583E-6</v>
      </c>
      <c r="X70">
        <f t="shared" si="40"/>
        <v>1.8507035835271661E-5</v>
      </c>
    </row>
    <row r="71" spans="14:24" x14ac:dyDescent="0.2">
      <c r="N71" t="s">
        <v>19</v>
      </c>
      <c r="O71">
        <f>SUMPRODUCT(R65:R69,O21:O25)</f>
        <v>1.9964469768815132E-2</v>
      </c>
    </row>
    <row r="72" spans="14:24" x14ac:dyDescent="0.2">
      <c r="T72" t="s">
        <v>21</v>
      </c>
      <c r="U72">
        <f>SUM(T66:X70)</f>
        <v>4.9445713679647444E-4</v>
      </c>
    </row>
    <row r="73" spans="14:24" x14ac:dyDescent="0.2">
      <c r="N73" t="s">
        <v>20</v>
      </c>
      <c r="O73">
        <f>U72^0.5</f>
        <v>2.2236392171313998E-2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ESF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2017-05-09T16:34:19Z</dcterms:created>
  <dcterms:modified xsi:type="dcterms:W3CDTF">2017-05-09T17:29:41Z</dcterms:modified>
</cp:coreProperties>
</file>