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8190"/>
  </bookViews>
  <sheets>
    <sheet name="Ex01" sheetId="1" r:id="rId1"/>
  </sheets>
  <calcPr calcId="145621"/>
</workbook>
</file>

<file path=xl/calcChain.xml><?xml version="1.0" encoding="utf-8"?>
<calcChain xmlns="http://schemas.openxmlformats.org/spreadsheetml/2006/main">
  <c r="W48" i="1" l="1"/>
  <c r="V48" i="1"/>
  <c r="Q41" i="1"/>
  <c r="Q40" i="1"/>
  <c r="Q43" i="1"/>
  <c r="P43" i="1"/>
  <c r="Q42" i="1"/>
  <c r="P42" i="1"/>
  <c r="O42" i="1"/>
  <c r="N42" i="1"/>
  <c r="P41" i="1"/>
  <c r="O41" i="1"/>
  <c r="N41" i="1"/>
  <c r="N43" i="1" a="1"/>
  <c r="P40" i="1"/>
  <c r="O40" i="1"/>
  <c r="N40" i="1"/>
  <c r="V34" i="1"/>
  <c r="W34" i="1"/>
  <c r="Q27" i="1"/>
  <c r="Q26" i="1"/>
  <c r="S29" i="1"/>
  <c r="Q29" i="1"/>
  <c r="P29" i="1"/>
  <c r="Q28" i="1"/>
  <c r="P28" i="1"/>
  <c r="O28" i="1"/>
  <c r="N28" i="1"/>
  <c r="P27" i="1"/>
  <c r="O27" i="1"/>
  <c r="N27" i="1"/>
  <c r="N29" i="1" a="1"/>
  <c r="P26" i="1"/>
  <c r="O26" i="1"/>
  <c r="N26" i="1"/>
  <c r="H19" i="1" a="1"/>
  <c r="H19" i="1"/>
  <c r="H20" i="1"/>
  <c r="H21" i="1"/>
  <c r="C19" i="1" a="1"/>
  <c r="C19" i="1"/>
  <c r="D19" i="1"/>
  <c r="E19" i="1"/>
  <c r="C20" i="1"/>
  <c r="D20" i="1"/>
  <c r="E20" i="1"/>
  <c r="C21" i="1"/>
  <c r="D21" i="1"/>
  <c r="E21" i="1"/>
  <c r="N16" i="1" a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S12" i="1"/>
  <c r="Q11" i="1"/>
  <c r="Q12" i="1"/>
  <c r="P12" i="1"/>
  <c r="N12" i="1" a="1"/>
  <c r="N12" i="1"/>
  <c r="O12" i="1"/>
  <c r="Q10" i="1"/>
  <c r="Q9" i="1"/>
  <c r="N10" i="1"/>
  <c r="O10" i="1"/>
  <c r="P10" i="1"/>
  <c r="N11" i="1"/>
  <c r="O11" i="1"/>
  <c r="P11" i="1"/>
  <c r="O9" i="1"/>
  <c r="P9" i="1"/>
  <c r="N9" i="1"/>
  <c r="L3" i="1"/>
  <c r="L4" i="1"/>
  <c r="K3" i="1"/>
  <c r="K4" i="1"/>
  <c r="J4" i="1"/>
  <c r="I4" i="1"/>
  <c r="J3" i="1"/>
  <c r="I3" i="1"/>
  <c r="K52" i="1"/>
  <c r="J52" i="1"/>
  <c r="H55" i="1"/>
  <c r="H51" i="1" a="1"/>
  <c r="H53" i="1" s="1"/>
  <c r="C51" i="1" a="1"/>
  <c r="C51" i="1"/>
  <c r="D51" i="1"/>
  <c r="E51" i="1"/>
  <c r="C52" i="1"/>
  <c r="D52" i="1"/>
  <c r="E52" i="1"/>
  <c r="C53" i="1"/>
  <c r="D53" i="1"/>
  <c r="E53" i="1"/>
  <c r="C47" i="1"/>
  <c r="D47" i="1"/>
  <c r="D46" i="1"/>
  <c r="C46" i="1"/>
  <c r="C44" i="1"/>
  <c r="D43" i="1"/>
  <c r="D44" i="1"/>
  <c r="C43" i="1"/>
  <c r="K38" i="1"/>
  <c r="J38" i="1"/>
  <c r="H41" i="1"/>
  <c r="H37" i="1" a="1"/>
  <c r="H37" i="1"/>
  <c r="H38" i="1"/>
  <c r="H39" i="1"/>
  <c r="C37" i="1" a="1"/>
  <c r="C37" i="1"/>
  <c r="D37" i="1"/>
  <c r="E37" i="1"/>
  <c r="C38" i="1"/>
  <c r="D38" i="1"/>
  <c r="E38" i="1"/>
  <c r="C39" i="1"/>
  <c r="D39" i="1"/>
  <c r="E39" i="1"/>
  <c r="C33" i="1"/>
  <c r="D33" i="1"/>
  <c r="D32" i="1"/>
  <c r="C32" i="1"/>
  <c r="C29" i="1"/>
  <c r="D28" i="1"/>
  <c r="D29" i="1"/>
  <c r="C28" i="1"/>
  <c r="I8" i="1" a="1"/>
  <c r="I8" i="1"/>
  <c r="J8" i="1"/>
  <c r="K8" i="1"/>
  <c r="I9" i="1"/>
  <c r="J9" i="1"/>
  <c r="K9" i="1"/>
  <c r="I10" i="1"/>
  <c r="J10" i="1"/>
  <c r="K10" i="1"/>
  <c r="K20" i="1"/>
  <c r="J2" i="1" s="1"/>
  <c r="C23" i="1" a="1"/>
  <c r="C23" i="1"/>
  <c r="D23" i="1"/>
  <c r="E23" i="1"/>
  <c r="C24" i="1"/>
  <c r="D24" i="1"/>
  <c r="E24" i="1"/>
  <c r="C25" i="1"/>
  <c r="D25" i="1"/>
  <c r="E25" i="1"/>
  <c r="C16" i="1"/>
  <c r="D16" i="1"/>
  <c r="D15" i="1"/>
  <c r="C15" i="1"/>
  <c r="C12" i="1"/>
  <c r="D11" i="1"/>
  <c r="D12" i="1"/>
  <c r="C11" i="1"/>
  <c r="O43" i="1" l="1"/>
  <c r="N43" i="1"/>
  <c r="N47" i="1" s="1" a="1"/>
  <c r="O29" i="1"/>
  <c r="N29" i="1"/>
  <c r="N33" i="1" s="1" a="1"/>
  <c r="T16" i="1" a="1"/>
  <c r="T16" i="1"/>
  <c r="T17" i="1"/>
  <c r="T18" i="1"/>
  <c r="T19" i="1"/>
  <c r="H23" i="1"/>
  <c r="J20" i="1"/>
  <c r="I2" i="1" s="1"/>
  <c r="K2" i="1" s="1"/>
  <c r="H51" i="1"/>
  <c r="H52" i="1"/>
  <c r="Q50" i="1" l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T47" i="1" s="1" a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T33" i="1" s="1" a="1"/>
  <c r="W17" i="1"/>
  <c r="V17" i="1"/>
  <c r="T21" i="1"/>
  <c r="L2" i="1"/>
  <c r="T50" i="1" l="1"/>
  <c r="T49" i="1"/>
  <c r="T48" i="1"/>
  <c r="T47" i="1"/>
  <c r="T36" i="1"/>
  <c r="T35" i="1"/>
  <c r="T34" i="1"/>
  <c r="T33" i="1"/>
  <c r="T38" i="1" s="1"/>
  <c r="T52" i="1" l="1"/>
</calcChain>
</file>

<file path=xl/sharedStrings.xml><?xml version="1.0" encoding="utf-8"?>
<sst xmlns="http://schemas.openxmlformats.org/spreadsheetml/2006/main" count="87" uniqueCount="28">
  <si>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</si>
  <si>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</si>
  <si>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</si>
  <si>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</si>
  <si>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</si>
  <si>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</si>
  <si>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</si>
  <si>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</si>
  <si>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</si>
  <si>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</si>
  <si>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Cov_M</t>
  </si>
  <si>
    <t>Sys Eq</t>
  </si>
  <si>
    <t>VRS</t>
  </si>
  <si>
    <t>Proof</t>
  </si>
  <si>
    <t>wi</t>
  </si>
  <si>
    <t>w1</t>
  </si>
  <si>
    <t>w2</t>
  </si>
  <si>
    <t>lambda1</t>
  </si>
  <si>
    <t>Rp</t>
  </si>
  <si>
    <t>Sigma_p</t>
  </si>
  <si>
    <t>I Market</t>
  </si>
  <si>
    <t>II Market</t>
  </si>
  <si>
    <t>Inv Matr</t>
  </si>
  <si>
    <t>Market III</t>
  </si>
  <si>
    <t>Inv_M</t>
  </si>
  <si>
    <t>Exp_port_ret</t>
  </si>
  <si>
    <t>lambda2</t>
  </si>
  <si>
    <t>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</si>
</sst>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4" workbookViewId="0">
      <selection activeCell="E12" sqref="E12"/>
    </sheetView>
  </sheetViews>
  <sheetFormatPr defaultRowHeight="12.75" x14ac:dyDescent="0.2"/>
  <cols>
    <col min="5" max="5" width="14.7109375" bestFit="1" customWidth="1"/>
  </cols>
  <sheetData>
    <row r="1" spans="1:23" ht="18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H1" t="s">
        <v>0</v>
      </c>
      <c r="I1" s="10" t="s">
        <v>18</v>
      </c>
      <c r="J1" s="11" t="s">
        <v>19</v>
      </c>
    </row>
    <row r="2" spans="1:23" ht="16.5" thickBot="1" x14ac:dyDescent="0.25">
      <c r="A2" s="16" t="s">
        <v>5</v>
      </c>
      <c r="B2" s="4" t="s">
        <v>6</v>
      </c>
      <c r="C2" s="5">
        <v>0.22</v>
      </c>
      <c r="D2" s="5">
        <v>0.3</v>
      </c>
      <c r="E2" s="18">
        <v>0.15</v>
      </c>
      <c r="H2" t="s">
        <v>5</v>
      </c>
      <c r="I2" s="10">
        <f>J20</f>
        <v>0.26158924205378975</v>
      </c>
      <c r="J2" s="11">
        <f>K20</f>
        <v>0.2346594056815465</v>
      </c>
      <c r="K2">
        <f>I2/J2</f>
        <v>1.1147613763617445</v>
      </c>
      <c r="L2">
        <f>J2/I2</f>
        <v>0.89705296685440239</v>
      </c>
    </row>
    <row r="3" spans="1:23" ht="16.5" thickBot="1" x14ac:dyDescent="0.25">
      <c r="A3" s="17"/>
      <c r="B3" s="4" t="s">
        <v>7</v>
      </c>
      <c r="C3" s="5">
        <v>0.31</v>
      </c>
      <c r="D3" s="5">
        <v>0.32</v>
      </c>
      <c r="E3" s="19"/>
      <c r="H3" t="s">
        <v>8</v>
      </c>
      <c r="I3" s="10">
        <f>J38</f>
        <v>0.29514876469552631</v>
      </c>
      <c r="J3" s="11">
        <f>K38</f>
        <v>0.2112511740270491</v>
      </c>
      <c r="K3">
        <f t="shared" ref="K3:K4" si="0">I3/J3</f>
        <v>1.3971461510445133</v>
      </c>
      <c r="L3">
        <f t="shared" ref="L3:L4" si="1">J3/I3</f>
        <v>0.71574473382930992</v>
      </c>
    </row>
    <row r="4" spans="1:23" ht="16.5" thickBot="1" x14ac:dyDescent="0.25">
      <c r="A4" s="16" t="s">
        <v>8</v>
      </c>
      <c r="B4" s="4" t="s">
        <v>6</v>
      </c>
      <c r="C4" s="5">
        <v>0.26</v>
      </c>
      <c r="D4" s="5">
        <v>0.28999999999999998</v>
      </c>
      <c r="E4" s="18">
        <v>-0.06</v>
      </c>
      <c r="H4" t="s">
        <v>9</v>
      </c>
      <c r="I4" s="10">
        <f>J52</f>
        <v>0.22467432052483599</v>
      </c>
      <c r="J4" s="11">
        <f>K52</f>
        <v>0.18319150743791543</v>
      </c>
      <c r="K4">
        <f t="shared" si="0"/>
        <v>1.2264450665158662</v>
      </c>
      <c r="L4">
        <f t="shared" si="1"/>
        <v>0.81536468880814994</v>
      </c>
    </row>
    <row r="5" spans="1:23" ht="16.5" thickBot="1" x14ac:dyDescent="0.25">
      <c r="A5" s="17"/>
      <c r="B5" s="4" t="s">
        <v>7</v>
      </c>
      <c r="C5" s="5">
        <v>0.34</v>
      </c>
      <c r="D5" s="5">
        <v>0.33</v>
      </c>
      <c r="E5" s="19"/>
      <c r="N5" t="s">
        <v>25</v>
      </c>
    </row>
    <row r="6" spans="1:23" ht="16.5" thickBot="1" x14ac:dyDescent="0.25">
      <c r="A6" s="16" t="s">
        <v>9</v>
      </c>
      <c r="B6" s="4" t="s">
        <v>6</v>
      </c>
      <c r="C6" s="5">
        <v>0.18</v>
      </c>
      <c r="D6" s="5">
        <v>0.2</v>
      </c>
      <c r="E6" s="18">
        <v>0.09</v>
      </c>
      <c r="N6" t="s">
        <v>18</v>
      </c>
      <c r="O6">
        <v>0.3</v>
      </c>
    </row>
    <row r="7" spans="1:23" ht="16.5" thickBot="1" x14ac:dyDescent="0.25">
      <c r="A7" s="17"/>
      <c r="B7" s="4" t="s">
        <v>7</v>
      </c>
      <c r="C7" s="5">
        <v>0.41</v>
      </c>
      <c r="D7" s="5">
        <v>0.38</v>
      </c>
      <c r="E7" s="19"/>
    </row>
    <row r="8" spans="1:23" x14ac:dyDescent="0.2">
      <c r="I8">
        <f t="array" ref="I8:K10">MINVERSE(C15:E17)</f>
        <v>3.0562347188264058</v>
      </c>
      <c r="J8">
        <v>-3.0562347188264058</v>
      </c>
      <c r="K8">
        <v>0.53789731051344747</v>
      </c>
      <c r="N8" t="s">
        <v>11</v>
      </c>
      <c r="S8" s="8" t="s">
        <v>12</v>
      </c>
    </row>
    <row r="9" spans="1:23" x14ac:dyDescent="0.2">
      <c r="I9">
        <v>-3.0562347188264058</v>
      </c>
      <c r="J9">
        <v>3.0562347188264058</v>
      </c>
      <c r="K9">
        <v>0.46210268948655248</v>
      </c>
      <c r="N9" s="12">
        <f>C15</f>
        <v>0.18</v>
      </c>
      <c r="O9" s="12">
        <f t="shared" ref="O9:P9" si="2">D15</f>
        <v>2.8799999999999999E-2</v>
      </c>
      <c r="P9" s="13">
        <f t="shared" si="2"/>
        <v>1</v>
      </c>
      <c r="Q9" s="14">
        <f>C2</f>
        <v>0.22</v>
      </c>
      <c r="S9" s="8">
        <v>0</v>
      </c>
    </row>
    <row r="10" spans="1:23" ht="15.75" x14ac:dyDescent="0.2">
      <c r="A10" t="s">
        <v>20</v>
      </c>
      <c r="B10" s="6" t="s">
        <v>10</v>
      </c>
      <c r="I10">
        <v>0.53789731051344747</v>
      </c>
      <c r="J10">
        <v>0.46210268948655259</v>
      </c>
      <c r="K10">
        <v>-0.11013007334963325</v>
      </c>
      <c r="N10" s="12">
        <f t="shared" ref="N10:N11" si="3">C16</f>
        <v>2.8799999999999999E-2</v>
      </c>
      <c r="O10" s="12">
        <f t="shared" ref="O10:O11" si="4">D16</f>
        <v>0.20480000000000001</v>
      </c>
      <c r="P10" s="13">
        <f t="shared" ref="P10:Q12" si="5">E16</f>
        <v>1</v>
      </c>
      <c r="Q10" s="14">
        <f>C3</f>
        <v>0.31</v>
      </c>
      <c r="S10" s="8">
        <v>0</v>
      </c>
    </row>
    <row r="11" spans="1:23" x14ac:dyDescent="0.2">
      <c r="C11">
        <f>D2^2</f>
        <v>0.09</v>
      </c>
      <c r="D11">
        <f>D2*E2*D3</f>
        <v>1.44E-2</v>
      </c>
      <c r="N11" s="13">
        <f t="shared" si="3"/>
        <v>1</v>
      </c>
      <c r="O11" s="13">
        <f t="shared" si="4"/>
        <v>1</v>
      </c>
      <c r="P11" s="13">
        <f t="shared" si="5"/>
        <v>0</v>
      </c>
      <c r="Q11" s="14">
        <f t="shared" si="5"/>
        <v>0</v>
      </c>
      <c r="S11" s="8">
        <v>1</v>
      </c>
    </row>
    <row r="12" spans="1:23" x14ac:dyDescent="0.2">
      <c r="C12">
        <f>D11</f>
        <v>1.44E-2</v>
      </c>
      <c r="D12">
        <f>D3^2</f>
        <v>0.1024</v>
      </c>
      <c r="N12" s="14">
        <f t="array" ref="N12:O12">TRANSPOSE(Q9:Q10)</f>
        <v>0.22</v>
      </c>
      <c r="O12" s="14">
        <v>0.31</v>
      </c>
      <c r="P12" s="14">
        <f t="shared" si="5"/>
        <v>0</v>
      </c>
      <c r="Q12" s="14">
        <f t="shared" si="5"/>
        <v>0</v>
      </c>
      <c r="S12" s="15">
        <f>O6</f>
        <v>0.3</v>
      </c>
    </row>
    <row r="14" spans="1:23" x14ac:dyDescent="0.2">
      <c r="B14" s="13" t="s">
        <v>11</v>
      </c>
      <c r="G14" s="8" t="s">
        <v>12</v>
      </c>
    </row>
    <row r="15" spans="1:23" x14ac:dyDescent="0.2">
      <c r="C15" s="12">
        <f>2*C11</f>
        <v>0.18</v>
      </c>
      <c r="D15" s="12">
        <f>2*D11</f>
        <v>2.8799999999999999E-2</v>
      </c>
      <c r="E15" s="13">
        <v>1</v>
      </c>
      <c r="G15" s="8">
        <v>0</v>
      </c>
      <c r="N15" t="s">
        <v>24</v>
      </c>
    </row>
    <row r="16" spans="1:23" x14ac:dyDescent="0.2">
      <c r="C16" s="12">
        <f>2*C12</f>
        <v>2.8799999999999999E-2</v>
      </c>
      <c r="D16" s="12">
        <f>2*D12</f>
        <v>0.20480000000000001</v>
      </c>
      <c r="E16" s="13">
        <v>1</v>
      </c>
      <c r="G16" s="8">
        <v>0</v>
      </c>
      <c r="N16">
        <f t="array" ref="N16:Q19">MINVERSE(N9:Q12)</f>
        <v>0</v>
      </c>
      <c r="O16">
        <v>2.5232341468753557E-15</v>
      </c>
      <c r="P16">
        <v>3.444444444444446</v>
      </c>
      <c r="Q16">
        <v>-11.111111111111111</v>
      </c>
      <c r="S16" t="s">
        <v>15</v>
      </c>
      <c r="T16">
        <f t="array" ref="T16:T19">MMULT(N16:Q19,S9:S12)</f>
        <v>0.11111111111111294</v>
      </c>
      <c r="V16" s="10" t="s">
        <v>18</v>
      </c>
      <c r="W16" s="11" t="s">
        <v>19</v>
      </c>
    </row>
    <row r="17" spans="1:23" x14ac:dyDescent="0.2">
      <c r="C17" s="13">
        <v>1</v>
      </c>
      <c r="D17" s="13">
        <v>1</v>
      </c>
      <c r="E17" s="13">
        <v>0</v>
      </c>
      <c r="G17" s="8">
        <v>1</v>
      </c>
      <c r="N17">
        <v>0</v>
      </c>
      <c r="O17">
        <v>-2.5232341468753557E-15</v>
      </c>
      <c r="P17">
        <v>-2.444444444444446</v>
      </c>
      <c r="Q17">
        <v>11.111111111111111</v>
      </c>
      <c r="S17" t="s">
        <v>16</v>
      </c>
      <c r="T17">
        <v>0.88888888888888706</v>
      </c>
      <c r="V17" s="10">
        <f>T16*C2+C3*T17</f>
        <v>0.29999999999999982</v>
      </c>
      <c r="W17" s="11">
        <f>(T16^2*C11+T17^2*D12+2*T16*T17*D11)^0.5</f>
        <v>0.29131460233030532</v>
      </c>
    </row>
    <row r="18" spans="1:23" x14ac:dyDescent="0.2">
      <c r="G18" t="s">
        <v>14</v>
      </c>
      <c r="N18">
        <v>3.4444444444444464</v>
      </c>
      <c r="O18">
        <v>-2.444444444444446</v>
      </c>
      <c r="P18">
        <v>-2.8743209876543232</v>
      </c>
      <c r="Q18">
        <v>10.566913580246922</v>
      </c>
      <c r="S18" t="s">
        <v>17</v>
      </c>
      <c r="T18">
        <v>0.29575308641975351</v>
      </c>
    </row>
    <row r="19" spans="1:23" x14ac:dyDescent="0.2">
      <c r="C19" s="8">
        <f t="array" ref="C19:E21">MINVERSE(C15:E17)</f>
        <v>3.0562347188264058</v>
      </c>
      <c r="D19" s="8">
        <v>-3.0562347188264058</v>
      </c>
      <c r="E19" s="8">
        <v>0.53789731051344747</v>
      </c>
      <c r="G19" s="9" t="s">
        <v>15</v>
      </c>
      <c r="H19" s="9">
        <f t="array" ref="H19:H21">MMULT(C19:E21,G15:G17)</f>
        <v>0.53789731051344747</v>
      </c>
      <c r="J19" s="10" t="s">
        <v>18</v>
      </c>
      <c r="K19" s="11" t="s">
        <v>19</v>
      </c>
      <c r="N19">
        <v>-11.111111111111118</v>
      </c>
      <c r="O19">
        <v>11.111111111111118</v>
      </c>
      <c r="P19">
        <v>10.566913580246922</v>
      </c>
      <c r="Q19">
        <v>-40.395061728395092</v>
      </c>
      <c r="S19" t="s">
        <v>26</v>
      </c>
      <c r="T19">
        <v>-1.5516049382716055</v>
      </c>
    </row>
    <row r="20" spans="1:23" x14ac:dyDescent="0.2">
      <c r="C20" s="8">
        <v>-3.0562347188264058</v>
      </c>
      <c r="D20" s="8">
        <v>3.0562347188264058</v>
      </c>
      <c r="E20" s="8">
        <v>0.46210268948655248</v>
      </c>
      <c r="G20" s="9" t="s">
        <v>16</v>
      </c>
      <c r="H20" s="9">
        <v>0.46210268948655248</v>
      </c>
      <c r="J20" s="10">
        <f>H19*C2+H20*C3</f>
        <v>0.26158924205378975</v>
      </c>
      <c r="K20" s="11">
        <f>(H19^2*D2^2+H20^2*D3^2+2*H19*H20*D11)^0.5</f>
        <v>0.2346594056815465</v>
      </c>
    </row>
    <row r="21" spans="1:23" x14ac:dyDescent="0.2">
      <c r="C21" s="8">
        <v>0.53789731051344747</v>
      </c>
      <c r="D21" s="8">
        <v>0.46210268948655259</v>
      </c>
      <c r="E21" s="8">
        <v>-0.11013007334963325</v>
      </c>
      <c r="G21" t="s">
        <v>17</v>
      </c>
      <c r="H21">
        <v>-0.11013007334963325</v>
      </c>
      <c r="S21" t="s">
        <v>27</v>
      </c>
      <c r="T21">
        <f>SUM(T16:T17)</f>
        <v>1</v>
      </c>
    </row>
    <row r="23" spans="1:23" x14ac:dyDescent="0.2">
      <c r="B23" t="s">
        <v>13</v>
      </c>
      <c r="C23" s="7">
        <f t="array" ref="C23:E25">MMULT(C19:E21,C15:E17)</f>
        <v>1</v>
      </c>
      <c r="D23" s="7">
        <v>0</v>
      </c>
      <c r="E23" s="7">
        <v>0</v>
      </c>
      <c r="G23" t="s">
        <v>13</v>
      </c>
      <c r="H23">
        <f>SUM(H19:H20)</f>
        <v>1</v>
      </c>
      <c r="N23" t="s">
        <v>18</v>
      </c>
      <c r="O23">
        <v>0.3</v>
      </c>
    </row>
    <row r="24" spans="1:23" x14ac:dyDescent="0.2">
      <c r="C24" s="7">
        <v>0</v>
      </c>
      <c r="D24" s="7">
        <v>1</v>
      </c>
      <c r="E24" s="7">
        <v>0</v>
      </c>
    </row>
    <row r="25" spans="1:23" x14ac:dyDescent="0.2">
      <c r="C25" s="7">
        <v>0</v>
      </c>
      <c r="D25" s="7">
        <v>1.3877787807814457E-17</v>
      </c>
      <c r="E25" s="7">
        <v>1</v>
      </c>
      <c r="N25" t="s">
        <v>11</v>
      </c>
      <c r="S25" s="8" t="s">
        <v>12</v>
      </c>
    </row>
    <row r="26" spans="1:23" x14ac:dyDescent="0.2">
      <c r="N26" s="12">
        <f>C32</f>
        <v>0.16819999999999999</v>
      </c>
      <c r="O26" s="12">
        <f t="shared" ref="O26:O28" si="6">D32</f>
        <v>-1.1483999999999999E-2</v>
      </c>
      <c r="P26" s="13">
        <f t="shared" ref="P26:P29" si="7">E32</f>
        <v>1</v>
      </c>
      <c r="Q26" s="14">
        <f>C4</f>
        <v>0.26</v>
      </c>
      <c r="S26" s="8">
        <v>0</v>
      </c>
    </row>
    <row r="27" spans="1:23" x14ac:dyDescent="0.2">
      <c r="N27" s="12">
        <f t="shared" ref="N27:N28" si="8">C33</f>
        <v>-1.1483999999999999E-2</v>
      </c>
      <c r="O27" s="12">
        <f t="shared" si="6"/>
        <v>0.21780000000000002</v>
      </c>
      <c r="P27" s="13">
        <f t="shared" si="7"/>
        <v>1</v>
      </c>
      <c r="Q27" s="14">
        <f>C5</f>
        <v>0.34</v>
      </c>
      <c r="S27" s="8">
        <v>0</v>
      </c>
    </row>
    <row r="28" spans="1:23" x14ac:dyDescent="0.2">
      <c r="A28" t="s">
        <v>21</v>
      </c>
      <c r="B28" t="s">
        <v>10</v>
      </c>
      <c r="C28">
        <f>D4^2</f>
        <v>8.4099999999999994E-2</v>
      </c>
      <c r="D28">
        <f>D4*E4*D5</f>
        <v>-5.7419999999999997E-3</v>
      </c>
      <c r="N28" s="13">
        <f t="shared" si="8"/>
        <v>1</v>
      </c>
      <c r="O28" s="13">
        <f t="shared" si="6"/>
        <v>1</v>
      </c>
      <c r="P28" s="13">
        <f t="shared" si="7"/>
        <v>0</v>
      </c>
      <c r="Q28" s="14">
        <f t="shared" ref="Q28:Q29" si="9">F34</f>
        <v>0</v>
      </c>
      <c r="S28" s="8">
        <v>1</v>
      </c>
    </row>
    <row r="29" spans="1:23" x14ac:dyDescent="0.2">
      <c r="C29">
        <f>D28</f>
        <v>-5.7419999999999997E-3</v>
      </c>
      <c r="D29">
        <f>D5^2</f>
        <v>0.10890000000000001</v>
      </c>
      <c r="N29" s="14">
        <f t="array" ref="N29:O29">TRANSPOSE(Q26:Q27)</f>
        <v>0.26</v>
      </c>
      <c r="O29" s="14">
        <v>0.34</v>
      </c>
      <c r="P29" s="14">
        <f t="shared" si="7"/>
        <v>0</v>
      </c>
      <c r="Q29" s="14">
        <f t="shared" si="9"/>
        <v>0</v>
      </c>
      <c r="S29" s="15">
        <f>O23</f>
        <v>0.3</v>
      </c>
    </row>
    <row r="31" spans="1:23" x14ac:dyDescent="0.2">
      <c r="B31" t="s">
        <v>11</v>
      </c>
      <c r="G31" t="s">
        <v>12</v>
      </c>
    </row>
    <row r="32" spans="1:23" x14ac:dyDescent="0.2">
      <c r="C32">
        <f>2*C28</f>
        <v>0.16819999999999999</v>
      </c>
      <c r="D32">
        <f>2*D28</f>
        <v>-1.1483999999999999E-2</v>
      </c>
      <c r="E32">
        <v>1</v>
      </c>
      <c r="G32">
        <v>0</v>
      </c>
      <c r="N32" t="s">
        <v>24</v>
      </c>
    </row>
    <row r="33" spans="1:23" x14ac:dyDescent="0.2">
      <c r="C33">
        <f>2*C29</f>
        <v>-1.1483999999999999E-2</v>
      </c>
      <c r="D33">
        <f>2*D29</f>
        <v>0.21780000000000002</v>
      </c>
      <c r="E33">
        <v>1</v>
      </c>
      <c r="G33">
        <v>0</v>
      </c>
      <c r="N33">
        <f t="array" ref="N33:Q36">MINVERSE(N26:Q29)</f>
        <v>0</v>
      </c>
      <c r="O33">
        <v>-3.8737043129922944E-15</v>
      </c>
      <c r="P33">
        <v>4.2499999999999929</v>
      </c>
      <c r="Q33">
        <v>-12.499999999999989</v>
      </c>
      <c r="S33" t="s">
        <v>15</v>
      </c>
      <c r="T33">
        <f t="array" ref="T33:T36">MMULT(N33:Q36,S26:S29)</f>
        <v>0.49999999999999645</v>
      </c>
      <c r="V33" s="10" t="s">
        <v>18</v>
      </c>
      <c r="W33" s="11" t="s">
        <v>19</v>
      </c>
    </row>
    <row r="34" spans="1:23" x14ac:dyDescent="0.2">
      <c r="C34">
        <v>1</v>
      </c>
      <c r="D34">
        <v>1</v>
      </c>
      <c r="E34">
        <v>0</v>
      </c>
      <c r="G34">
        <v>1</v>
      </c>
      <c r="N34">
        <v>0</v>
      </c>
      <c r="O34">
        <v>3.8737043129922944E-15</v>
      </c>
      <c r="P34">
        <v>-3.2499999999999933</v>
      </c>
      <c r="Q34">
        <v>12.499999999999989</v>
      </c>
      <c r="S34" t="s">
        <v>16</v>
      </c>
      <c r="T34">
        <v>0.50000000000000311</v>
      </c>
      <c r="V34" s="10">
        <f>T33*C4+C5*T34</f>
        <v>0.30000000000000016</v>
      </c>
      <c r="W34" s="11">
        <f>(T33^2*C28+T34^2*D29+2*T33*T34*D28)^0.5</f>
        <v>0.21302347288503218</v>
      </c>
    </row>
    <row r="35" spans="1:23" x14ac:dyDescent="0.2">
      <c r="N35">
        <v>4.2499999999999929</v>
      </c>
      <c r="O35">
        <v>-3.2499999999999938</v>
      </c>
      <c r="P35">
        <v>-5.65587049999999</v>
      </c>
      <c r="Q35">
        <v>18.860374999999962</v>
      </c>
      <c r="S35" t="s">
        <v>17</v>
      </c>
      <c r="T35">
        <v>2.2419999999980789E-3</v>
      </c>
    </row>
    <row r="36" spans="1:23" x14ac:dyDescent="0.2">
      <c r="B36" t="s">
        <v>22</v>
      </c>
      <c r="N36">
        <v>-12.499999999999977</v>
      </c>
      <c r="O36">
        <v>12.499999999999979</v>
      </c>
      <c r="P36">
        <v>18.860374999999966</v>
      </c>
      <c r="Q36">
        <v>-63.901249999999877</v>
      </c>
      <c r="S36" t="s">
        <v>26</v>
      </c>
      <c r="T36">
        <v>-0.30999999999999517</v>
      </c>
    </row>
    <row r="37" spans="1:23" x14ac:dyDescent="0.2">
      <c r="C37">
        <f t="array" ref="C37:E39">MINVERSE(C32:E34)</f>
        <v>2.4451790849161794</v>
      </c>
      <c r="D37">
        <v>-2.4451790849161794</v>
      </c>
      <c r="E37">
        <v>0.56064044130592128</v>
      </c>
      <c r="G37" s="9" t="s">
        <v>15</v>
      </c>
      <c r="H37" s="9">
        <f t="array" ref="H37:H39">MMULT(C37:E39,G32:G34)</f>
        <v>0.56064044130592128</v>
      </c>
      <c r="J37" s="10" t="s">
        <v>18</v>
      </c>
      <c r="K37" s="11" t="s">
        <v>19</v>
      </c>
    </row>
    <row r="38" spans="1:23" x14ac:dyDescent="0.2">
      <c r="C38">
        <v>-2.4451790849161794</v>
      </c>
      <c r="D38">
        <v>2.4451790849161794</v>
      </c>
      <c r="E38">
        <v>0.43935955869407872</v>
      </c>
      <c r="G38" s="9" t="s">
        <v>16</v>
      </c>
      <c r="H38" s="9">
        <v>0.43935955869407872</v>
      </c>
      <c r="J38" s="10">
        <f>H37*C4+H38*C5</f>
        <v>0.29514876469552631</v>
      </c>
      <c r="K38" s="11">
        <f>(H37^2*C28+H38^2*D29+2*H37*H38*D28)^0.5</f>
        <v>0.2112511740270491</v>
      </c>
      <c r="S38" t="s">
        <v>27</v>
      </c>
      <c r="T38">
        <f>SUM(T33:T34)</f>
        <v>0.99999999999999956</v>
      </c>
    </row>
    <row r="39" spans="1:23" x14ac:dyDescent="0.2">
      <c r="C39">
        <v>0.56064044130592128</v>
      </c>
      <c r="D39">
        <v>0.43935955869407872</v>
      </c>
      <c r="E39">
        <v>-8.9254117055613161E-2</v>
      </c>
      <c r="G39" t="s">
        <v>17</v>
      </c>
      <c r="H39">
        <v>-8.9254117055613161E-2</v>
      </c>
      <c r="N39" t="s">
        <v>11</v>
      </c>
      <c r="S39" s="8" t="s">
        <v>12</v>
      </c>
    </row>
    <row r="40" spans="1:23" x14ac:dyDescent="0.2">
      <c r="N40" s="12">
        <f>C46</f>
        <v>8.0000000000000016E-2</v>
      </c>
      <c r="O40" s="12">
        <f t="shared" ref="O40:O42" si="10">D46</f>
        <v>1.3679999999999999E-2</v>
      </c>
      <c r="P40" s="13">
        <f t="shared" ref="P40:P43" si="11">E46</f>
        <v>1</v>
      </c>
      <c r="Q40" s="14">
        <f>C6</f>
        <v>0.18</v>
      </c>
      <c r="S40" s="8">
        <v>0</v>
      </c>
    </row>
    <row r="41" spans="1:23" x14ac:dyDescent="0.2">
      <c r="G41" t="s">
        <v>13</v>
      </c>
      <c r="H41">
        <f>SUM(H37:H38)</f>
        <v>1</v>
      </c>
      <c r="N41" s="12">
        <f t="shared" ref="N41:N42" si="12">C47</f>
        <v>1.3679999999999999E-2</v>
      </c>
      <c r="O41" s="12">
        <f t="shared" si="10"/>
        <v>0.2888</v>
      </c>
      <c r="P41" s="13">
        <f t="shared" si="11"/>
        <v>1</v>
      </c>
      <c r="Q41" s="14">
        <f>C7</f>
        <v>0.41</v>
      </c>
      <c r="S41" s="8">
        <v>0</v>
      </c>
    </row>
    <row r="42" spans="1:23" x14ac:dyDescent="0.2">
      <c r="N42" s="13">
        <f t="shared" si="12"/>
        <v>1</v>
      </c>
      <c r="O42" s="13">
        <f t="shared" si="10"/>
        <v>1</v>
      </c>
      <c r="P42" s="13">
        <f t="shared" si="11"/>
        <v>0</v>
      </c>
      <c r="Q42" s="14">
        <f t="shared" ref="Q42:Q43" si="13">F48</f>
        <v>0</v>
      </c>
      <c r="S42" s="8">
        <v>1</v>
      </c>
    </row>
    <row r="43" spans="1:23" x14ac:dyDescent="0.2">
      <c r="A43" t="s">
        <v>23</v>
      </c>
      <c r="B43" t="s">
        <v>10</v>
      </c>
      <c r="C43">
        <f>D6^2</f>
        <v>4.0000000000000008E-2</v>
      </c>
      <c r="D43">
        <f>D6*E6*D7</f>
        <v>6.8399999999999997E-3</v>
      </c>
      <c r="N43" s="14">
        <f t="array" ref="N43:O43">TRANSPOSE(Q40:Q41)</f>
        <v>0.18</v>
      </c>
      <c r="O43" s="14">
        <v>0.41</v>
      </c>
      <c r="P43" s="14">
        <f t="shared" si="11"/>
        <v>0</v>
      </c>
      <c r="Q43" s="14">
        <f t="shared" si="13"/>
        <v>0</v>
      </c>
      <c r="S43" s="15">
        <v>0.3</v>
      </c>
    </row>
    <row r="44" spans="1:23" x14ac:dyDescent="0.2">
      <c r="C44">
        <f>D43</f>
        <v>6.8399999999999997E-3</v>
      </c>
      <c r="D44">
        <f>D7^2</f>
        <v>0.1444</v>
      </c>
    </row>
    <row r="45" spans="1:23" x14ac:dyDescent="0.2">
      <c r="G45" t="s">
        <v>12</v>
      </c>
    </row>
    <row r="46" spans="1:23" x14ac:dyDescent="0.2">
      <c r="B46" t="s">
        <v>11</v>
      </c>
      <c r="C46">
        <f>2*C43</f>
        <v>8.0000000000000016E-2</v>
      </c>
      <c r="D46">
        <f>2*D43</f>
        <v>1.3679999999999999E-2</v>
      </c>
      <c r="E46">
        <v>1</v>
      </c>
      <c r="G46">
        <v>0</v>
      </c>
      <c r="N46" t="s">
        <v>24</v>
      </c>
    </row>
    <row r="47" spans="1:23" x14ac:dyDescent="0.2">
      <c r="C47">
        <f>2*C44</f>
        <v>1.3679999999999999E-2</v>
      </c>
      <c r="D47">
        <f>2*D44</f>
        <v>0.2888</v>
      </c>
      <c r="E47">
        <v>1</v>
      </c>
      <c r="G47">
        <v>0</v>
      </c>
      <c r="N47">
        <f t="array" ref="N47:Q50">MINVERSE(N40:Q43)</f>
        <v>0</v>
      </c>
      <c r="O47">
        <v>8.0708274543846801E-16</v>
      </c>
      <c r="P47">
        <v>1.7826086956521738</v>
      </c>
      <c r="Q47">
        <v>-4.3478260869565224</v>
      </c>
      <c r="S47" t="s">
        <v>15</v>
      </c>
      <c r="T47">
        <f t="array" ref="T47:T50">MMULT(N47:Q50,S40:S43)</f>
        <v>0.47826086956521707</v>
      </c>
      <c r="V47" s="10" t="s">
        <v>18</v>
      </c>
      <c r="W47" s="11" t="s">
        <v>19</v>
      </c>
    </row>
    <row r="48" spans="1:23" x14ac:dyDescent="0.2">
      <c r="C48">
        <v>1</v>
      </c>
      <c r="D48">
        <v>1</v>
      </c>
      <c r="E48">
        <v>0</v>
      </c>
      <c r="G48">
        <v>1</v>
      </c>
      <c r="N48">
        <v>0</v>
      </c>
      <c r="O48">
        <v>-8.0708274543846801E-16</v>
      </c>
      <c r="P48">
        <v>-0.78260869565217372</v>
      </c>
      <c r="Q48">
        <v>4.3478260869565224</v>
      </c>
      <c r="S48" t="s">
        <v>16</v>
      </c>
      <c r="T48">
        <v>0.52173913043478304</v>
      </c>
      <c r="V48" s="10">
        <f>T47*C6+C7*T48</f>
        <v>0.3000000000000001</v>
      </c>
      <c r="W48" s="11">
        <f>(T47^2*C43+T48^2*D44+2*T47*T48*D43)^0.5</f>
        <v>0.22775040229754134</v>
      </c>
    </row>
    <row r="49" spans="2:20" x14ac:dyDescent="0.2">
      <c r="N49">
        <v>1.7826086956521745</v>
      </c>
      <c r="O49">
        <v>-0.78260869565217395</v>
      </c>
      <c r="P49">
        <v>-0.39292914933837447</v>
      </c>
      <c r="Q49">
        <v>1.4501474480151233</v>
      </c>
      <c r="S49" t="s">
        <v>17</v>
      </c>
      <c r="T49">
        <v>4.2115085066162516E-2</v>
      </c>
    </row>
    <row r="50" spans="2:20" x14ac:dyDescent="0.2">
      <c r="B50" t="s">
        <v>24</v>
      </c>
      <c r="N50">
        <v>-4.3478260869565233</v>
      </c>
      <c r="O50">
        <v>4.3478260869565224</v>
      </c>
      <c r="P50">
        <v>1.4501474480151233</v>
      </c>
      <c r="Q50">
        <v>-6.4544423440453702</v>
      </c>
      <c r="S50" t="s">
        <v>26</v>
      </c>
      <c r="T50">
        <v>-0.48618525519848776</v>
      </c>
    </row>
    <row r="51" spans="2:20" x14ac:dyDescent="0.2">
      <c r="C51">
        <f t="array" ref="C51:E53">MINVERSE(C46:E48)</f>
        <v>2.9287722586691665</v>
      </c>
      <c r="D51">
        <v>-2.928772258669166</v>
      </c>
      <c r="E51">
        <v>0.80576382380506084</v>
      </c>
      <c r="G51" s="9" t="s">
        <v>15</v>
      </c>
      <c r="H51" s="9">
        <f t="array" ref="H51:H53">MMULT(C51:E53,G46:G48)</f>
        <v>0.80576382380506084</v>
      </c>
      <c r="J51" s="10" t="s">
        <v>18</v>
      </c>
      <c r="K51" s="11" t="s">
        <v>19</v>
      </c>
    </row>
    <row r="52" spans="2:20" x14ac:dyDescent="0.2">
      <c r="C52">
        <v>-2.9287722586691665</v>
      </c>
      <c r="D52">
        <v>2.928772258669166</v>
      </c>
      <c r="E52">
        <v>0.19423617619493916</v>
      </c>
      <c r="G52" s="9" t="s">
        <v>16</v>
      </c>
      <c r="H52" s="9">
        <v>0.19423617619493916</v>
      </c>
      <c r="J52" s="10">
        <f>H51*C6+H52*C7</f>
        <v>0.22467432052483599</v>
      </c>
      <c r="K52" s="11">
        <f>(H51^2*C43+H52^2*D44+2*H51*H52*D43)^0.5</f>
        <v>0.18319150743791543</v>
      </c>
      <c r="S52" t="s">
        <v>27</v>
      </c>
      <c r="T52">
        <f>SUM(T47:T48)</f>
        <v>1</v>
      </c>
    </row>
    <row r="53" spans="2:20" x14ac:dyDescent="0.2">
      <c r="C53">
        <v>0.80576382380506095</v>
      </c>
      <c r="D53">
        <v>0.19423617619493916</v>
      </c>
      <c r="E53">
        <v>-6.7118256794751655E-2</v>
      </c>
      <c r="G53" t="s">
        <v>17</v>
      </c>
      <c r="H53">
        <v>-6.7118256794751655E-2</v>
      </c>
    </row>
    <row r="55" spans="2:20" x14ac:dyDescent="0.2">
      <c r="G55" t="s">
        <v>13</v>
      </c>
      <c r="H55">
        <f>SUM(H51:H52)</f>
        <v>1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Ex01</vt:lpstr>
    </vt:vector>
  </TitlesOfParts>
  <Company>ESF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2017-03-14T17:07:11Z</dcterms:created>
  <dcterms:modified xsi:type="dcterms:W3CDTF">2017-03-14T18:25:18Z</dcterms:modified>
</cp:coreProperties>
</file>