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195" windowHeight="8190" activeTab="2"/>
  </bookViews>
  <sheets>
    <sheet name="Ex1" sheetId="1" r:id="rId1"/>
    <sheet name="Ex2" sheetId="2" r:id="rId2"/>
    <sheet name="Ex3" sheetId="3" r:id="rId3"/>
  </sheets>
  <calcPr calcId="145621"/>
</workbook>
</file>

<file path=xl/calcChain.xml><?xml version="1.0" encoding="utf-8"?>
<calcChain xmlns="http://schemas.openxmlformats.org/spreadsheetml/2006/main">
  <c r="E15" i="3" l="1"/>
  <c r="F15" i="3"/>
  <c r="E33" i="3" l="1"/>
  <c r="E32" i="3"/>
  <c r="D32" i="3" a="1"/>
  <c r="D32" i="3"/>
  <c r="D33" i="3"/>
  <c r="D27" i="3" a="1"/>
  <c r="D27" i="3"/>
  <c r="D28" i="3"/>
  <c r="E27" i="3" a="1"/>
  <c r="E27" i="3"/>
  <c r="E28" i="3"/>
  <c r="I19" i="3"/>
  <c r="J19" i="3"/>
  <c r="G5" i="3"/>
  <c r="H5" i="3"/>
  <c r="G6" i="3"/>
  <c r="H6" i="3"/>
  <c r="G7" i="3"/>
  <c r="H7" i="3"/>
  <c r="G8" i="3"/>
  <c r="H8" i="3"/>
  <c r="G9" i="3"/>
  <c r="H9" i="3"/>
  <c r="G10" i="3"/>
  <c r="H10" i="3"/>
  <c r="G11" i="3"/>
  <c r="H11" i="3"/>
  <c r="G12" i="3"/>
  <c r="H12" i="3"/>
  <c r="G13" i="3"/>
  <c r="H13" i="3"/>
  <c r="H14" i="3"/>
  <c r="G14" i="3"/>
  <c r="F24" i="3"/>
  <c r="E24" i="3"/>
  <c r="F21" i="3"/>
  <c r="E21" i="3"/>
  <c r="E19" i="3"/>
  <c r="D15" i="3"/>
  <c r="F18" i="3"/>
  <c r="E18" i="3"/>
  <c r="I6" i="3"/>
  <c r="J6" i="3"/>
  <c r="I7" i="3"/>
  <c r="J7" i="3"/>
  <c r="I8" i="3"/>
  <c r="J8" i="3"/>
  <c r="I9" i="3"/>
  <c r="J9" i="3"/>
  <c r="I10" i="3"/>
  <c r="J10" i="3"/>
  <c r="I11" i="3"/>
  <c r="J11" i="3"/>
  <c r="I12" i="3"/>
  <c r="J12" i="3"/>
  <c r="I13" i="3"/>
  <c r="J13" i="3"/>
  <c r="I14" i="3"/>
  <c r="J14" i="3"/>
  <c r="J5" i="3"/>
  <c r="I5" i="3"/>
  <c r="D13" i="2"/>
  <c r="D14" i="2"/>
  <c r="D15" i="2"/>
  <c r="D12" i="2"/>
  <c r="H75" i="1"/>
  <c r="F62" i="1"/>
  <c r="F61" i="1"/>
  <c r="D59" i="1"/>
  <c r="D58" i="1"/>
  <c r="C58" i="1"/>
  <c r="C64" i="1" a="1"/>
  <c r="D62" i="1"/>
  <c r="D61" i="1"/>
  <c r="C61" i="1"/>
  <c r="H51" i="1"/>
  <c r="F38" i="1"/>
  <c r="F37" i="1"/>
  <c r="D35" i="1"/>
  <c r="D34" i="1"/>
  <c r="C34" i="1"/>
  <c r="C40" i="1" a="1"/>
  <c r="D38" i="1"/>
  <c r="D37" i="1"/>
  <c r="C37" i="1"/>
  <c r="J28" i="1"/>
  <c r="J27" i="1" a="1"/>
  <c r="J27" i="1"/>
  <c r="J26" i="1" a="1"/>
  <c r="J26" i="1"/>
  <c r="K26" i="1"/>
  <c r="H29" i="1"/>
  <c r="K23" i="1"/>
  <c r="J21" i="1"/>
  <c r="K21" i="1"/>
  <c r="K20" i="1"/>
  <c r="J20" i="1"/>
  <c r="J18" i="1" a="1"/>
  <c r="J18" i="1"/>
  <c r="K18" i="1"/>
  <c r="H27" i="1"/>
  <c r="H25" i="1"/>
  <c r="H19" i="1" a="1"/>
  <c r="H19" i="1"/>
  <c r="H20" i="1"/>
  <c r="H21" i="1"/>
  <c r="H22" i="1"/>
  <c r="C19" i="1" a="1"/>
  <c r="C19" i="1"/>
  <c r="D19" i="1"/>
  <c r="E19" i="1"/>
  <c r="F19" i="1"/>
  <c r="C20" i="1"/>
  <c r="D20" i="1"/>
  <c r="E20" i="1"/>
  <c r="F20" i="1"/>
  <c r="C21" i="1"/>
  <c r="D21" i="1"/>
  <c r="E21" i="1"/>
  <c r="F21" i="1"/>
  <c r="C22" i="1"/>
  <c r="D22" i="1"/>
  <c r="E22" i="1"/>
  <c r="F22" i="1"/>
  <c r="C16" i="1" a="1"/>
  <c r="C16" i="1"/>
  <c r="D16" i="1"/>
  <c r="D11" i="1"/>
  <c r="D10" i="1"/>
  <c r="F14" i="1"/>
  <c r="F13" i="1"/>
  <c r="D14" i="1"/>
  <c r="D13" i="1"/>
  <c r="C13" i="1"/>
  <c r="C11" i="1"/>
  <c r="C14" i="1" s="1"/>
  <c r="C10" i="1"/>
  <c r="D64" i="1" l="1"/>
  <c r="C64" i="1"/>
  <c r="C59" i="1"/>
  <c r="C62" i="1" s="1"/>
  <c r="C67" i="1" s="1" a="1"/>
  <c r="D40" i="1"/>
  <c r="C40" i="1"/>
  <c r="C35" i="1"/>
  <c r="C38" i="1" s="1"/>
  <c r="C43" i="1" s="1" a="1"/>
  <c r="F70" i="1" l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H67" i="1" s="1" a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H43" i="1" s="1" a="1"/>
  <c r="H70" i="1" l="1"/>
  <c r="H69" i="1"/>
  <c r="H68" i="1"/>
  <c r="H67" i="1"/>
  <c r="H46" i="1"/>
  <c r="H45" i="1"/>
  <c r="H44" i="1"/>
  <c r="H43" i="1"/>
  <c r="H73" i="1" l="1"/>
  <c r="K68" i="1"/>
  <c r="J68" i="1"/>
  <c r="J66" i="1" a="1"/>
  <c r="K69" i="1"/>
  <c r="J69" i="1"/>
  <c r="H49" i="1"/>
  <c r="K44" i="1"/>
  <c r="J44" i="1"/>
  <c r="J42" i="1" a="1"/>
  <c r="K45" i="1"/>
  <c r="J45" i="1"/>
  <c r="K71" i="1" l="1"/>
  <c r="H77" i="1" s="1"/>
  <c r="K66" i="1"/>
  <c r="J66" i="1"/>
  <c r="J74" i="1" s="1" a="1"/>
  <c r="K47" i="1"/>
  <c r="H53" i="1" s="1"/>
  <c r="K42" i="1"/>
  <c r="J42" i="1"/>
  <c r="J50" i="1" s="1" a="1"/>
  <c r="K74" i="1" l="1"/>
  <c r="J74" i="1"/>
  <c r="J75" i="1" s="1" a="1"/>
  <c r="J75" i="1" s="1"/>
  <c r="J76" i="1" s="1"/>
  <c r="K50" i="1"/>
  <c r="J50" i="1"/>
  <c r="J51" i="1" s="1" a="1"/>
  <c r="J51" i="1" s="1"/>
  <c r="J52" i="1" s="1"/>
</calcChain>
</file>

<file path=xl/sharedStrings.xml><?xml version="1.0" encoding="utf-8"?>
<sst xmlns="http://schemas.openxmlformats.org/spreadsheetml/2006/main" count="89" uniqueCount="52">
  <si>
    <t>Market</t>
  </si>
  <si>
    <t>Security</t>
  </si>
  <si>
    <r>
      <t>r</t>
    </r>
    <r>
      <rPr>
        <b/>
        <vertAlign val="subscript"/>
        <sz val="12"/>
        <color theme="1"/>
        <rFont val="Times New Roman"/>
        <family val="1"/>
        <charset val="238"/>
      </rPr>
      <t>i</t>
    </r>
  </si>
  <si>
    <t>risk</t>
  </si>
  <si>
    <r>
      <t>Correlation</t>
    </r>
    <r>
      <rPr>
        <b/>
        <u/>
        <vertAlign val="subscript"/>
        <sz val="12"/>
        <color rgb="FF008080"/>
        <rFont val="Times New Roman"/>
        <family val="1"/>
        <charset val="238"/>
      </rPr>
      <t>A</t>
    </r>
    <r>
      <rPr>
        <b/>
        <vertAlign val="subscript"/>
        <sz val="12"/>
        <color theme="1"/>
        <rFont val="Times New Roman"/>
        <family val="1"/>
        <charset val="238"/>
      </rPr>
      <t>,B</t>
    </r>
  </si>
  <si>
    <t>I</t>
  </si>
  <si>
    <t>A</t>
  </si>
  <si>
    <t>B</t>
  </si>
  <si>
    <t>II</t>
  </si>
  <si>
    <t>III</t>
  </si>
  <si>
    <t>covar_m</t>
  </si>
  <si>
    <t>VRS</t>
  </si>
  <si>
    <t>Inv_M</t>
  </si>
  <si>
    <t>Wi</t>
  </si>
  <si>
    <t>w1</t>
  </si>
  <si>
    <t>w2</t>
  </si>
  <si>
    <t>lambda1</t>
  </si>
  <si>
    <t>lambda2</t>
  </si>
  <si>
    <t>Proof</t>
  </si>
  <si>
    <t>Rp</t>
  </si>
  <si>
    <t>Risk_p</t>
  </si>
  <si>
    <t>Var_P</t>
  </si>
  <si>
    <t>I.Market</t>
  </si>
  <si>
    <t>II.Market</t>
  </si>
  <si>
    <t xml:space="preserve">The betas of the following four stocks are: </t>
  </si>
  <si>
    <t xml:space="preserve">. </t>
  </si>
  <si>
    <t xml:space="preserve">Assume that the market is in equilibrium with available risk-free asset of 6 %. </t>
  </si>
  <si>
    <t>. What will bet he expected return of every of this stocks?</t>
  </si>
  <si>
    <t>CAPM</t>
  </si>
  <si>
    <t>ri</t>
  </si>
  <si>
    <t>ri=rf+beta*(Rm-rf)</t>
  </si>
  <si>
    <t>beta1</t>
  </si>
  <si>
    <t>beta2</t>
  </si>
  <si>
    <t>beta3</t>
  </si>
  <si>
    <t>beta4</t>
  </si>
  <si>
    <t>Rm</t>
  </si>
  <si>
    <t>rf</t>
  </si>
  <si>
    <t>Year</t>
  </si>
  <si>
    <t>Stock_i</t>
  </si>
  <si>
    <t>Stock_j</t>
  </si>
  <si>
    <t>Covar</t>
  </si>
  <si>
    <t>i,m</t>
  </si>
  <si>
    <t>j,m</t>
  </si>
  <si>
    <t>Ri</t>
  </si>
  <si>
    <t>i</t>
  </si>
  <si>
    <t>j</t>
  </si>
  <si>
    <t>E(rm)</t>
  </si>
  <si>
    <t>VarM</t>
  </si>
  <si>
    <t>beta_i</t>
  </si>
  <si>
    <t>beta_j</t>
  </si>
  <si>
    <t>Rf</t>
  </si>
  <si>
    <t>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</si>
</sst>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u/>
      <sz val="12"/>
      <color rgb="FF008080"/>
      <name val="Times New Roman"/>
      <family val="1"/>
      <charset val="238"/>
    </font>
    <font>
      <b/>
      <u/>
      <vertAlign val="subscript"/>
      <sz val="12"/>
      <color rgb="FF00808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2" borderId="0" xfId="0" applyFill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CML</c:v>
          </c:tx>
          <c:spPr>
            <a:ln w="28575">
              <a:noFill/>
            </a:ln>
          </c:spPr>
          <c:trendline>
            <c:trendlineType val="linear"/>
            <c:forward val="100"/>
            <c:dispRSqr val="0"/>
            <c:dispEq val="0"/>
          </c:trendline>
          <c:xVal>
            <c:numRef>
              <c:f>'Ex3'!$I$18:$I$19</c:f>
              <c:numCache>
                <c:formatCode>General</c:formatCode>
                <c:ptCount val="2"/>
                <c:pt idx="0">
                  <c:v>0</c:v>
                </c:pt>
                <c:pt idx="1">
                  <c:v>105.37777777777779</c:v>
                </c:pt>
              </c:numCache>
            </c:numRef>
          </c:xVal>
          <c:yVal>
            <c:numRef>
              <c:f>'Ex3'!$J$18:$J$19</c:f>
              <c:numCache>
                <c:formatCode>General</c:formatCode>
                <c:ptCount val="2"/>
                <c:pt idx="0">
                  <c:v>7</c:v>
                </c:pt>
                <c:pt idx="1">
                  <c:v>14.6</c:v>
                </c:pt>
              </c:numCache>
            </c:numRef>
          </c:yVal>
          <c:smooth val="0"/>
        </c:ser>
        <c:ser>
          <c:idx val="1"/>
          <c:order val="1"/>
          <c:tx>
            <c:v>Stock_i</c:v>
          </c:tx>
          <c:spPr>
            <a:ln w="28575">
              <a:noFill/>
            </a:ln>
          </c:spPr>
          <c:xVal>
            <c:numRef>
              <c:f>'Ex3'!$D$27</c:f>
              <c:numCache>
                <c:formatCode>General</c:formatCode>
                <c:ptCount val="1"/>
                <c:pt idx="0">
                  <c:v>61.444444444444429</c:v>
                </c:pt>
              </c:numCache>
            </c:numRef>
          </c:xVal>
          <c:yVal>
            <c:numRef>
              <c:f>'Ex3'!$E$27</c:f>
              <c:numCache>
                <c:formatCode>General</c:formatCode>
                <c:ptCount val="1"/>
                <c:pt idx="0">
                  <c:v>11.431463517503161</c:v>
                </c:pt>
              </c:numCache>
            </c:numRef>
          </c:yVal>
          <c:smooth val="0"/>
        </c:ser>
        <c:ser>
          <c:idx val="2"/>
          <c:order val="2"/>
          <c:tx>
            <c:v>Stock_j</c:v>
          </c:tx>
          <c:spPr>
            <a:ln w="28575">
              <a:noFill/>
            </a:ln>
          </c:spPr>
          <c:xVal>
            <c:numRef>
              <c:f>'Ex3'!$D$28</c:f>
              <c:numCache>
                <c:formatCode>General</c:formatCode>
                <c:ptCount val="1"/>
                <c:pt idx="0">
                  <c:v>166.37777777777777</c:v>
                </c:pt>
              </c:numCache>
            </c:numRef>
          </c:xVal>
          <c:yVal>
            <c:numRef>
              <c:f>'Ex3'!$E$28</c:f>
              <c:numCache>
                <c:formatCode>General</c:formatCode>
                <c:ptCount val="1"/>
                <c:pt idx="0">
                  <c:v>18.999409531843099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'Ex3'!$E$18:$F$18</c:f>
              <c:numCache>
                <c:formatCode>General</c:formatCode>
                <c:ptCount val="2"/>
                <c:pt idx="0">
                  <c:v>61.444444444444429</c:v>
                </c:pt>
                <c:pt idx="1">
                  <c:v>166.37777777777777</c:v>
                </c:pt>
              </c:numCache>
            </c:numRef>
          </c:xVal>
          <c:yVal>
            <c:numRef>
              <c:f>'Ex3'!$E$15:$F$15</c:f>
              <c:numCache>
                <c:formatCode>General</c:formatCode>
                <c:ptCount val="2"/>
                <c:pt idx="0">
                  <c:v>10</c:v>
                </c:pt>
                <c:pt idx="1">
                  <c:v>17.600000000000001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049088"/>
        <c:axId val="83067264"/>
      </c:scatterChart>
      <c:valAx>
        <c:axId val="830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067264"/>
        <c:crosses val="autoZero"/>
        <c:crossBetween val="midCat"/>
      </c:valAx>
      <c:valAx>
        <c:axId val="83067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049088"/>
        <c:crosses val="autoZero"/>
        <c:crossBetween val="midCat"/>
      </c:valAx>
    </c:plotArea>
    <c:legend>
      <c:legendPos val="r"/>
      <c:legendEntry>
        <c:idx val="3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SML</c:v>
          </c:tx>
          <c:spPr>
            <a:ln w="28575">
              <a:noFill/>
            </a:ln>
          </c:spPr>
          <c:trendline>
            <c:trendlineType val="linear"/>
            <c:backward val="0.60000000000000009"/>
            <c:dispRSqr val="0"/>
            <c:dispEq val="0"/>
          </c:trendline>
          <c:xVal>
            <c:numRef>
              <c:f>'Ex3'!$D$32:$D$33</c:f>
              <c:numCache>
                <c:formatCode>General</c:formatCode>
                <c:ptCount val="2"/>
                <c:pt idx="0">
                  <c:v>0.58308730493462646</c:v>
                </c:pt>
                <c:pt idx="1">
                  <c:v>1.5788696752425133</c:v>
                </c:pt>
              </c:numCache>
            </c:numRef>
          </c:xVal>
          <c:yVal>
            <c:numRef>
              <c:f>'Ex3'!$E$32:$E$33</c:f>
              <c:numCache>
                <c:formatCode>General</c:formatCode>
                <c:ptCount val="2"/>
                <c:pt idx="0">
                  <c:v>11.431463517503161</c:v>
                </c:pt>
                <c:pt idx="1">
                  <c:v>18.999409531843099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00416"/>
        <c:axId val="83101952"/>
      </c:scatterChart>
      <c:valAx>
        <c:axId val="8310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101952"/>
        <c:crosses val="autoZero"/>
        <c:crossBetween val="midCat"/>
      </c:valAx>
      <c:valAx>
        <c:axId val="83101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1004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wmf"/><Relationship Id="rId2" Type="http://schemas.openxmlformats.org/officeDocument/2006/relationships/image" Target="../media/image4.wmf"/><Relationship Id="rId1" Type="http://schemas.openxmlformats.org/officeDocument/2006/relationships/image" Target="../media/image3.wmf"/><Relationship Id="rId5" Type="http://schemas.openxmlformats.org/officeDocument/2006/relationships/image" Target="../media/image7.wmf"/><Relationship Id="rId4" Type="http://schemas.openxmlformats.org/officeDocument/2006/relationships/image" Target="../media/image6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0</xdr:rowOff>
        </xdr:from>
        <xdr:to>
          <xdr:col>6</xdr:col>
          <xdr:colOff>400050</xdr:colOff>
          <xdr:row>3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561975</xdr:colOff>
          <xdr:row>2</xdr:row>
          <xdr:rowOff>190500</xdr:rowOff>
        </xdr:from>
        <xdr:to>
          <xdr:col>1</xdr:col>
          <xdr:colOff>485775</xdr:colOff>
          <xdr:row>3</xdr:row>
          <xdr:rowOff>171450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3</xdr:col>
          <xdr:colOff>200025</xdr:colOff>
          <xdr:row>4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</xdr:row>
          <xdr:rowOff>0</xdr:rowOff>
        </xdr:from>
        <xdr:to>
          <xdr:col>4</xdr:col>
          <xdr:colOff>123825</xdr:colOff>
          <xdr:row>4</xdr:row>
          <xdr:rowOff>9525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</xdr:row>
          <xdr:rowOff>0</xdr:rowOff>
        </xdr:from>
        <xdr:to>
          <xdr:col>5</xdr:col>
          <xdr:colOff>152400</xdr:colOff>
          <xdr:row>4</xdr:row>
          <xdr:rowOff>19050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</xdr:row>
          <xdr:rowOff>0</xdr:rowOff>
        </xdr:from>
        <xdr:to>
          <xdr:col>6</xdr:col>
          <xdr:colOff>200025</xdr:colOff>
          <xdr:row>4</xdr:row>
          <xdr:rowOff>47625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</xdr:row>
          <xdr:rowOff>0</xdr:rowOff>
        </xdr:from>
        <xdr:to>
          <xdr:col>7</xdr:col>
          <xdr:colOff>257175</xdr:colOff>
          <xdr:row>4</xdr:row>
          <xdr:rowOff>85725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866775</xdr:colOff>
      <xdr:row>21</xdr:row>
      <xdr:rowOff>142875</xdr:rowOff>
    </xdr:from>
    <xdr:to>
      <xdr:col>14</xdr:col>
      <xdr:colOff>295275</xdr:colOff>
      <xdr:row>38</xdr:row>
      <xdr:rowOff>133350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39</xdr:row>
      <xdr:rowOff>152400</xdr:rowOff>
    </xdr:from>
    <xdr:to>
      <xdr:col>7</xdr:col>
      <xdr:colOff>352425</xdr:colOff>
      <xdr:row>56</xdr:row>
      <xdr:rowOff>142875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wmf"/><Relationship Id="rId3" Type="http://schemas.openxmlformats.org/officeDocument/2006/relationships/oleObject" Target="../embeddings/oleObject3.bin"/><Relationship Id="rId7" Type="http://schemas.openxmlformats.org/officeDocument/2006/relationships/oleObject" Target="../embeddings/oleObject5.bin"/><Relationship Id="rId12" Type="http://schemas.openxmlformats.org/officeDocument/2006/relationships/image" Target="../media/image7.wmf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4.wmf"/><Relationship Id="rId11" Type="http://schemas.openxmlformats.org/officeDocument/2006/relationships/oleObject" Target="../embeddings/oleObject7.bin"/><Relationship Id="rId5" Type="http://schemas.openxmlformats.org/officeDocument/2006/relationships/oleObject" Target="../embeddings/oleObject4.bin"/><Relationship Id="rId10" Type="http://schemas.openxmlformats.org/officeDocument/2006/relationships/image" Target="../media/image6.wmf"/><Relationship Id="rId4" Type="http://schemas.openxmlformats.org/officeDocument/2006/relationships/image" Target="../media/image3.wmf"/><Relationship Id="rId9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opLeftCell="A41" workbookViewId="0">
      <selection activeCell="H76" sqref="H76"/>
    </sheetView>
  </sheetViews>
  <sheetFormatPr defaultRowHeight="12.75" x14ac:dyDescent="0.2"/>
  <sheetData>
    <row r="1" spans="1:8" ht="18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8" ht="16.5" thickBot="1" x14ac:dyDescent="0.25">
      <c r="A2" s="17" t="s">
        <v>5</v>
      </c>
      <c r="B2" s="4" t="s">
        <v>6</v>
      </c>
      <c r="C2" s="5">
        <v>0.22</v>
      </c>
      <c r="D2" s="5">
        <v>0.3</v>
      </c>
      <c r="E2" s="19">
        <v>0.15</v>
      </c>
    </row>
    <row r="3" spans="1:8" ht="16.5" thickBot="1" x14ac:dyDescent="0.25">
      <c r="A3" s="18"/>
      <c r="B3" s="4" t="s">
        <v>7</v>
      </c>
      <c r="C3" s="5">
        <v>0.31</v>
      </c>
      <c r="D3" s="5">
        <v>0.32</v>
      </c>
      <c r="E3" s="20"/>
    </row>
    <row r="4" spans="1:8" ht="16.5" thickBot="1" x14ac:dyDescent="0.25">
      <c r="A4" s="17" t="s">
        <v>8</v>
      </c>
      <c r="B4" s="4" t="s">
        <v>6</v>
      </c>
      <c r="C4" s="5">
        <v>0.26</v>
      </c>
      <c r="D4" s="5">
        <v>0.28999999999999998</v>
      </c>
      <c r="E4" s="19">
        <v>-0.06</v>
      </c>
    </row>
    <row r="5" spans="1:8" ht="16.5" thickBot="1" x14ac:dyDescent="0.25">
      <c r="A5" s="18"/>
      <c r="B5" s="4" t="s">
        <v>7</v>
      </c>
      <c r="C5" s="5">
        <v>0.34</v>
      </c>
      <c r="D5" s="5">
        <v>0.33</v>
      </c>
      <c r="E5" s="20"/>
    </row>
    <row r="6" spans="1:8" ht="16.5" thickBot="1" x14ac:dyDescent="0.25">
      <c r="A6" s="17" t="s">
        <v>9</v>
      </c>
      <c r="B6" s="4" t="s">
        <v>6</v>
      </c>
      <c r="C6" s="5">
        <v>0.18</v>
      </c>
      <c r="D6" s="5">
        <v>0.2</v>
      </c>
      <c r="E6" s="19">
        <v>0.09</v>
      </c>
    </row>
    <row r="7" spans="1:8" ht="16.5" thickBot="1" x14ac:dyDescent="0.25">
      <c r="A7" s="18"/>
      <c r="B7" s="4" t="s">
        <v>7</v>
      </c>
      <c r="C7" s="5">
        <v>0.41</v>
      </c>
      <c r="D7" s="5">
        <v>0.38</v>
      </c>
      <c r="E7" s="20"/>
    </row>
    <row r="9" spans="1:8" ht="15.75" x14ac:dyDescent="0.2">
      <c r="B9" s="7" t="s">
        <v>22</v>
      </c>
      <c r="C9" t="s">
        <v>10</v>
      </c>
    </row>
    <row r="10" spans="1:8" x14ac:dyDescent="0.2">
      <c r="C10">
        <f>$D$2^2</f>
        <v>0.09</v>
      </c>
      <c r="D10">
        <f>$D$2*$E$2*$D$3</f>
        <v>1.44E-2</v>
      </c>
    </row>
    <row r="11" spans="1:8" x14ac:dyDescent="0.2">
      <c r="C11">
        <f>D10</f>
        <v>1.44E-2</v>
      </c>
      <c r="D11">
        <f>$D$3^2</f>
        <v>0.1024</v>
      </c>
    </row>
    <row r="12" spans="1:8" x14ac:dyDescent="0.2">
      <c r="H12" t="s">
        <v>11</v>
      </c>
    </row>
    <row r="13" spans="1:8" x14ac:dyDescent="0.2">
      <c r="C13">
        <f>2*C10</f>
        <v>0.18</v>
      </c>
      <c r="D13">
        <f>2*D10</f>
        <v>2.8799999999999999E-2</v>
      </c>
      <c r="E13">
        <v>1</v>
      </c>
      <c r="F13">
        <f>C2</f>
        <v>0.22</v>
      </c>
      <c r="H13">
        <v>0</v>
      </c>
    </row>
    <row r="14" spans="1:8" x14ac:dyDescent="0.2">
      <c r="C14">
        <f>2*C11</f>
        <v>2.8799999999999999E-2</v>
      </c>
      <c r="D14">
        <f>2*D11</f>
        <v>0.20480000000000001</v>
      </c>
      <c r="E14">
        <v>1</v>
      </c>
      <c r="F14">
        <f>C3</f>
        <v>0.31</v>
      </c>
      <c r="H14">
        <v>0</v>
      </c>
    </row>
    <row r="15" spans="1:8" x14ac:dyDescent="0.2">
      <c r="C15">
        <v>1</v>
      </c>
      <c r="D15">
        <v>1</v>
      </c>
      <c r="E15">
        <v>0</v>
      </c>
      <c r="F15">
        <v>0</v>
      </c>
      <c r="H15">
        <v>1</v>
      </c>
    </row>
    <row r="16" spans="1:8" x14ac:dyDescent="0.2">
      <c r="C16">
        <f t="array" ref="C16:D16">TRANSPOSE(F13:F14)</f>
        <v>0.22</v>
      </c>
      <c r="D16">
        <v>0.31</v>
      </c>
      <c r="E16">
        <v>0</v>
      </c>
      <c r="F16">
        <v>0</v>
      </c>
      <c r="H16">
        <v>0.3</v>
      </c>
    </row>
    <row r="18" spans="3:11" x14ac:dyDescent="0.2">
      <c r="C18" t="s">
        <v>12</v>
      </c>
      <c r="H18" t="s">
        <v>13</v>
      </c>
      <c r="J18">
        <f t="array" ref="J18:K18">TRANSPOSE(H19:H20)</f>
        <v>0.11111111111111294</v>
      </c>
      <c r="K18">
        <v>0.88888888888888706</v>
      </c>
    </row>
    <row r="19" spans="3:11" x14ac:dyDescent="0.2">
      <c r="C19">
        <f t="array" ref="C19:F22">MINVERSE(C13:F16)</f>
        <v>0</v>
      </c>
      <c r="D19">
        <v>2.5232341468753557E-15</v>
      </c>
      <c r="E19">
        <v>3.444444444444446</v>
      </c>
      <c r="F19">
        <v>-11.111111111111111</v>
      </c>
      <c r="G19" t="s">
        <v>14</v>
      </c>
      <c r="H19">
        <f t="array" ref="H19:H22">MMULT(C19:F22,H13:H16)</f>
        <v>0.11111111111111294</v>
      </c>
    </row>
    <row r="20" spans="3:11" x14ac:dyDescent="0.2">
      <c r="C20">
        <v>0</v>
      </c>
      <c r="D20">
        <v>-2.5232341468753557E-15</v>
      </c>
      <c r="E20">
        <v>-2.444444444444446</v>
      </c>
      <c r="F20">
        <v>11.111111111111111</v>
      </c>
      <c r="G20" t="s">
        <v>15</v>
      </c>
      <c r="H20">
        <v>0.88888888888888706</v>
      </c>
      <c r="J20">
        <f>$H19*J$18*C10</f>
        <v>1.1111111111111475E-3</v>
      </c>
      <c r="K20">
        <f>$H19*K$18*D10</f>
        <v>1.4222222222222427E-3</v>
      </c>
    </row>
    <row r="21" spans="3:11" x14ac:dyDescent="0.2">
      <c r="C21">
        <v>3.4444444444444464</v>
      </c>
      <c r="D21">
        <v>-2.444444444444446</v>
      </c>
      <c r="E21">
        <v>-2.8743209876543232</v>
      </c>
      <c r="F21">
        <v>10.566913580246922</v>
      </c>
      <c r="G21" t="s">
        <v>16</v>
      </c>
      <c r="H21">
        <v>0.29575308641975351</v>
      </c>
      <c r="J21">
        <f>$H20*J$18*C11</f>
        <v>1.4222222222222427E-3</v>
      </c>
      <c r="K21">
        <f>$H20*K$18*D11</f>
        <v>8.090864197530831E-2</v>
      </c>
    </row>
    <row r="22" spans="3:11" x14ac:dyDescent="0.2">
      <c r="C22">
        <v>-11.111111111111118</v>
      </c>
      <c r="D22">
        <v>11.111111111111118</v>
      </c>
      <c r="E22">
        <v>10.566913580246922</v>
      </c>
      <c r="F22">
        <v>-40.395061728395092</v>
      </c>
      <c r="G22" t="s">
        <v>17</v>
      </c>
      <c r="H22">
        <v>-1.5516049382716055</v>
      </c>
    </row>
    <row r="23" spans="3:11" x14ac:dyDescent="0.2">
      <c r="J23" t="s">
        <v>21</v>
      </c>
      <c r="K23">
        <f>SUM(J20:K21)</f>
        <v>8.4864197530863938E-2</v>
      </c>
    </row>
    <row r="25" spans="3:11" x14ac:dyDescent="0.2">
      <c r="G25" t="s">
        <v>18</v>
      </c>
      <c r="H25">
        <f>SUM(H19:H20)</f>
        <v>1</v>
      </c>
    </row>
    <row r="26" spans="3:11" x14ac:dyDescent="0.2">
      <c r="J26">
        <f t="array" ref="J26:K26">MMULT(J18:K18,C10:D11)</f>
        <v>2.2800000000000136E-2</v>
      </c>
      <c r="K26">
        <v>9.2622222222222078E-2</v>
      </c>
    </row>
    <row r="27" spans="3:11" x14ac:dyDescent="0.2">
      <c r="G27" t="s">
        <v>19</v>
      </c>
      <c r="H27">
        <f>SUMPRODUCT(C2:C3,H19:H20)</f>
        <v>0.29999999999999982</v>
      </c>
      <c r="J27">
        <f t="array" ref="J27">MMULT(J26:K26,H19:H20)</f>
        <v>8.4864197530863952E-2</v>
      </c>
    </row>
    <row r="28" spans="3:11" x14ac:dyDescent="0.2">
      <c r="J28" s="6">
        <f>J27^0.5</f>
        <v>0.29131460233030537</v>
      </c>
    </row>
    <row r="29" spans="3:11" x14ac:dyDescent="0.2">
      <c r="G29" t="s">
        <v>20</v>
      </c>
      <c r="H29" s="6">
        <f>K23^0.5</f>
        <v>0.29131460233030532</v>
      </c>
    </row>
    <row r="33" spans="2:11" ht="15.75" x14ac:dyDescent="0.2">
      <c r="B33" s="7" t="s">
        <v>23</v>
      </c>
      <c r="C33" t="s">
        <v>10</v>
      </c>
    </row>
    <row r="34" spans="2:11" x14ac:dyDescent="0.2">
      <c r="C34">
        <f>$D$4^2</f>
        <v>8.4099999999999994E-2</v>
      </c>
      <c r="D34">
        <f>$D$4*$E$4*$D$5</f>
        <v>-5.7419999999999997E-3</v>
      </c>
    </row>
    <row r="35" spans="2:11" x14ac:dyDescent="0.2">
      <c r="C35">
        <f>D34</f>
        <v>-5.7419999999999997E-3</v>
      </c>
      <c r="D35">
        <f>$D$5^2</f>
        <v>0.10890000000000001</v>
      </c>
    </row>
    <row r="36" spans="2:11" x14ac:dyDescent="0.2">
      <c r="H36" t="s">
        <v>11</v>
      </c>
    </row>
    <row r="37" spans="2:11" x14ac:dyDescent="0.2">
      <c r="C37">
        <f>2*C34</f>
        <v>0.16819999999999999</v>
      </c>
      <c r="D37">
        <f>2*D34</f>
        <v>-1.1483999999999999E-2</v>
      </c>
      <c r="E37">
        <v>1</v>
      </c>
      <c r="F37">
        <f>C4</f>
        <v>0.26</v>
      </c>
      <c r="H37">
        <v>0</v>
      </c>
    </row>
    <row r="38" spans="2:11" x14ac:dyDescent="0.2">
      <c r="C38">
        <f>2*C35</f>
        <v>-1.1483999999999999E-2</v>
      </c>
      <c r="D38">
        <f>2*D35</f>
        <v>0.21780000000000002</v>
      </c>
      <c r="E38">
        <v>1</v>
      </c>
      <c r="F38">
        <f>C5</f>
        <v>0.34</v>
      </c>
      <c r="H38">
        <v>0</v>
      </c>
    </row>
    <row r="39" spans="2:11" x14ac:dyDescent="0.2">
      <c r="C39">
        <v>1</v>
      </c>
      <c r="D39">
        <v>1</v>
      </c>
      <c r="E39">
        <v>0</v>
      </c>
      <c r="F39">
        <v>0</v>
      </c>
      <c r="H39">
        <v>1</v>
      </c>
    </row>
    <row r="40" spans="2:11" x14ac:dyDescent="0.2">
      <c r="C40">
        <f t="array" ref="C40:D40">TRANSPOSE(F37:F38)</f>
        <v>0.26</v>
      </c>
      <c r="D40">
        <v>0.34</v>
      </c>
      <c r="E40">
        <v>0</v>
      </c>
      <c r="F40">
        <v>0</v>
      </c>
      <c r="H40">
        <v>0.3</v>
      </c>
    </row>
    <row r="42" spans="2:11" x14ac:dyDescent="0.2">
      <c r="C42" t="s">
        <v>12</v>
      </c>
      <c r="H42" t="s">
        <v>13</v>
      </c>
      <c r="J42">
        <f t="array" ref="J42:K42">TRANSPOSE(H43:H44)</f>
        <v>0.49999999999999645</v>
      </c>
      <c r="K42">
        <v>0.50000000000000311</v>
      </c>
    </row>
    <row r="43" spans="2:11" x14ac:dyDescent="0.2">
      <c r="C43">
        <f t="array" ref="C43:F46">MINVERSE(C37:F40)</f>
        <v>0</v>
      </c>
      <c r="D43">
        <v>-3.8737043129922944E-15</v>
      </c>
      <c r="E43">
        <v>4.2499999999999929</v>
      </c>
      <c r="F43">
        <v>-12.499999999999989</v>
      </c>
      <c r="G43" t="s">
        <v>14</v>
      </c>
      <c r="H43">
        <f t="array" ref="H43:H46">MMULT(C43:F46,H37:H40)</f>
        <v>0.49999999999999645</v>
      </c>
    </row>
    <row r="44" spans="2:11" x14ac:dyDescent="0.2">
      <c r="C44">
        <v>0</v>
      </c>
      <c r="D44">
        <v>3.8737043129922944E-15</v>
      </c>
      <c r="E44">
        <v>-3.2499999999999933</v>
      </c>
      <c r="F44">
        <v>12.499999999999989</v>
      </c>
      <c r="G44" t="s">
        <v>15</v>
      </c>
      <c r="H44">
        <v>0.50000000000000311</v>
      </c>
      <c r="J44">
        <f>$H43*J$18*C34</f>
        <v>4.6722222222222651E-3</v>
      </c>
      <c r="K44">
        <f>$H43*K$18*D34</f>
        <v>-2.5519999999999766E-3</v>
      </c>
    </row>
    <row r="45" spans="2:11" x14ac:dyDescent="0.2">
      <c r="C45">
        <v>4.2499999999999929</v>
      </c>
      <c r="D45">
        <v>-3.2499999999999938</v>
      </c>
      <c r="E45">
        <v>-5.65587049999999</v>
      </c>
      <c r="F45">
        <v>18.860374999999962</v>
      </c>
      <c r="G45" t="s">
        <v>16</v>
      </c>
      <c r="H45">
        <v>2.2419999999980789E-3</v>
      </c>
      <c r="J45">
        <f>$H44*J$18*C35</f>
        <v>-3.1900000000000721E-4</v>
      </c>
      <c r="K45">
        <f>$H44*K$18*D35</f>
        <v>4.8400000000000207E-2</v>
      </c>
    </row>
    <row r="46" spans="2:11" x14ac:dyDescent="0.2">
      <c r="C46">
        <v>-12.499999999999977</v>
      </c>
      <c r="D46">
        <v>12.499999999999979</v>
      </c>
      <c r="E46">
        <v>18.860374999999966</v>
      </c>
      <c r="F46">
        <v>-63.901249999999877</v>
      </c>
      <c r="G46" t="s">
        <v>17</v>
      </c>
      <c r="H46">
        <v>-0.30999999999999517</v>
      </c>
    </row>
    <row r="47" spans="2:11" x14ac:dyDescent="0.2">
      <c r="J47" t="s">
        <v>21</v>
      </c>
      <c r="K47">
        <f>SUM(J44:K45)</f>
        <v>5.0201222222222487E-2</v>
      </c>
    </row>
    <row r="49" spans="2:11" x14ac:dyDescent="0.2">
      <c r="G49" t="s">
        <v>18</v>
      </c>
      <c r="H49">
        <f>SUM(H43:H44)</f>
        <v>0.99999999999999956</v>
      </c>
    </row>
    <row r="50" spans="2:11" x14ac:dyDescent="0.2">
      <c r="J50">
        <f t="array" ref="J50:K50">MMULT(J42:K42,C34:D35)</f>
        <v>3.9178999999999679E-2</v>
      </c>
      <c r="K50">
        <v>5.1579000000000368E-2</v>
      </c>
    </row>
    <row r="51" spans="2:11" x14ac:dyDescent="0.2">
      <c r="G51" t="s">
        <v>19</v>
      </c>
      <c r="H51">
        <f>SUMPRODUCT(C4:C5,H43:H44)</f>
        <v>0.30000000000000016</v>
      </c>
      <c r="J51">
        <f t="array" ref="J51">MMULT(J50:K50,H43:H44)</f>
        <v>4.5379000000000044E-2</v>
      </c>
    </row>
    <row r="52" spans="2:11" x14ac:dyDescent="0.2">
      <c r="J52" s="6">
        <f>J51^0.5</f>
        <v>0.21302347288503218</v>
      </c>
    </row>
    <row r="53" spans="2:11" x14ac:dyDescent="0.2">
      <c r="G53" t="s">
        <v>20</v>
      </c>
      <c r="H53" s="6">
        <f>K47^0.5</f>
        <v>0.22405629252985171</v>
      </c>
    </row>
    <row r="57" spans="2:11" ht="15.75" x14ac:dyDescent="0.2">
      <c r="B57" s="7" t="s">
        <v>23</v>
      </c>
      <c r="C57" t="s">
        <v>10</v>
      </c>
    </row>
    <row r="58" spans="2:11" x14ac:dyDescent="0.2">
      <c r="C58">
        <f>$D$6^2</f>
        <v>4.0000000000000008E-2</v>
      </c>
      <c r="D58">
        <f>$D$6*$E$6*$D$7</f>
        <v>6.8399999999999997E-3</v>
      </c>
    </row>
    <row r="59" spans="2:11" x14ac:dyDescent="0.2">
      <c r="C59">
        <f>D58</f>
        <v>6.8399999999999997E-3</v>
      </c>
      <c r="D59">
        <f>$D$7^2</f>
        <v>0.1444</v>
      </c>
    </row>
    <row r="60" spans="2:11" x14ac:dyDescent="0.2">
      <c r="H60" t="s">
        <v>11</v>
      </c>
    </row>
    <row r="61" spans="2:11" x14ac:dyDescent="0.2">
      <c r="C61">
        <f>2*C58</f>
        <v>8.0000000000000016E-2</v>
      </c>
      <c r="D61">
        <f>2*D58</f>
        <v>1.3679999999999999E-2</v>
      </c>
      <c r="E61">
        <v>1</v>
      </c>
      <c r="F61">
        <f>C6</f>
        <v>0.18</v>
      </c>
      <c r="H61">
        <v>0</v>
      </c>
    </row>
    <row r="62" spans="2:11" x14ac:dyDescent="0.2">
      <c r="C62">
        <f>2*C59</f>
        <v>1.3679999999999999E-2</v>
      </c>
      <c r="D62">
        <f>2*D59</f>
        <v>0.2888</v>
      </c>
      <c r="E62">
        <v>1</v>
      </c>
      <c r="F62">
        <f>C7</f>
        <v>0.41</v>
      </c>
      <c r="H62">
        <v>0</v>
      </c>
    </row>
    <row r="63" spans="2:11" x14ac:dyDescent="0.2">
      <c r="C63">
        <v>1</v>
      </c>
      <c r="D63">
        <v>1</v>
      </c>
      <c r="E63">
        <v>0</v>
      </c>
      <c r="F63">
        <v>0</v>
      </c>
      <c r="H63">
        <v>1</v>
      </c>
    </row>
    <row r="64" spans="2:11" x14ac:dyDescent="0.2">
      <c r="C64">
        <f t="array" ref="C64:D64">TRANSPOSE(F61:F62)</f>
        <v>0.18</v>
      </c>
      <c r="D64">
        <v>0.41</v>
      </c>
      <c r="E64">
        <v>0</v>
      </c>
      <c r="F64">
        <v>0</v>
      </c>
      <c r="H64">
        <v>0.3</v>
      </c>
    </row>
    <row r="66" spans="3:11" x14ac:dyDescent="0.2">
      <c r="C66" t="s">
        <v>12</v>
      </c>
      <c r="H66" t="s">
        <v>13</v>
      </c>
      <c r="J66">
        <f t="array" ref="J66:K66">TRANSPOSE(H67:H68)</f>
        <v>0.47826086956521707</v>
      </c>
      <c r="K66">
        <v>0.52173913043478304</v>
      </c>
    </row>
    <row r="67" spans="3:11" x14ac:dyDescent="0.2">
      <c r="C67">
        <f t="array" ref="C67:F70">MINVERSE(C61:F64)</f>
        <v>0</v>
      </c>
      <c r="D67">
        <v>8.0708274543846801E-16</v>
      </c>
      <c r="E67">
        <v>1.7826086956521738</v>
      </c>
      <c r="F67">
        <v>-4.3478260869565224</v>
      </c>
      <c r="G67" t="s">
        <v>14</v>
      </c>
      <c r="H67">
        <f t="array" ref="H67:H70">MMULT(C67:F70,H61:H64)</f>
        <v>0.47826086956521707</v>
      </c>
    </row>
    <row r="68" spans="3:11" x14ac:dyDescent="0.2">
      <c r="C68">
        <v>0</v>
      </c>
      <c r="D68">
        <v>-8.0708274543846801E-16</v>
      </c>
      <c r="E68">
        <v>-0.78260869565217372</v>
      </c>
      <c r="F68">
        <v>4.3478260869565224</v>
      </c>
      <c r="G68" t="s">
        <v>15</v>
      </c>
      <c r="H68">
        <v>0.52173913043478304</v>
      </c>
      <c r="J68">
        <f>$H67*J$18*C58</f>
        <v>2.1256038647343334E-3</v>
      </c>
      <c r="K68">
        <f>$H67*K$18*D58</f>
        <v>2.9078260869565137E-3</v>
      </c>
    </row>
    <row r="69" spans="3:11" x14ac:dyDescent="0.2">
      <c r="C69">
        <v>1.7826086956521745</v>
      </c>
      <c r="D69">
        <v>-0.78260869565217395</v>
      </c>
      <c r="E69">
        <v>-0.39292914933837447</v>
      </c>
      <c r="F69">
        <v>1.4501474480151233</v>
      </c>
      <c r="G69" t="s">
        <v>16</v>
      </c>
      <c r="H69">
        <v>4.2115085066162516E-2</v>
      </c>
      <c r="J69">
        <f>$H68*J$18*C59</f>
        <v>3.9652173913044163E-4</v>
      </c>
      <c r="K69">
        <f>$H68*K$18*D59</f>
        <v>6.6968115942028908E-2</v>
      </c>
    </row>
    <row r="70" spans="3:11" x14ac:dyDescent="0.2">
      <c r="C70">
        <v>-4.3478260869565233</v>
      </c>
      <c r="D70">
        <v>4.3478260869565224</v>
      </c>
      <c r="E70">
        <v>1.4501474480151233</v>
      </c>
      <c r="F70">
        <v>-6.4544423440453702</v>
      </c>
      <c r="G70" t="s">
        <v>17</v>
      </c>
      <c r="H70">
        <v>-0.48618525519848776</v>
      </c>
    </row>
    <row r="71" spans="3:11" x14ac:dyDescent="0.2">
      <c r="J71" t="s">
        <v>21</v>
      </c>
      <c r="K71">
        <f>SUM(J68:K69)</f>
        <v>7.2398067632850199E-2</v>
      </c>
    </row>
    <row r="73" spans="3:11" x14ac:dyDescent="0.2">
      <c r="G73" t="s">
        <v>18</v>
      </c>
      <c r="H73">
        <f>SUM(H67:H68)</f>
        <v>1</v>
      </c>
    </row>
    <row r="74" spans="3:11" x14ac:dyDescent="0.2">
      <c r="J74">
        <f t="array" ref="J74:K74">MMULT(J66:K66,C58:D59)</f>
        <v>2.2699130434782604E-2</v>
      </c>
      <c r="K74">
        <v>7.8610434782608762E-2</v>
      </c>
    </row>
    <row r="75" spans="3:11" x14ac:dyDescent="0.2">
      <c r="G75" t="s">
        <v>19</v>
      </c>
      <c r="H75">
        <f>SUMPRODUCT(C6:C7,H67:H68)</f>
        <v>0.3000000000000001</v>
      </c>
      <c r="J75">
        <f t="array" ref="J75">MMULT(J74:K74,H67:H68)</f>
        <v>5.1870245746691926E-2</v>
      </c>
    </row>
    <row r="76" spans="3:11" x14ac:dyDescent="0.2">
      <c r="J76" s="6">
        <f>J75^0.5</f>
        <v>0.22775040229754134</v>
      </c>
    </row>
    <row r="77" spans="3:11" x14ac:dyDescent="0.2">
      <c r="G77" t="s">
        <v>20</v>
      </c>
      <c r="H77" s="6">
        <f>K71^0.5</f>
        <v>0.26906889012453705</v>
      </c>
    </row>
  </sheetData>
  <mergeCells count="6">
    <mergeCell ref="A2:A3"/>
    <mergeCell ref="E2:E3"/>
    <mergeCell ref="A4:A5"/>
    <mergeCell ref="E4:E5"/>
    <mergeCell ref="A6:A7"/>
    <mergeCell ref="E6:E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M15"/>
  <sheetViews>
    <sheetView workbookViewId="0">
      <selection activeCell="D12" sqref="D12"/>
    </sheetView>
  </sheetViews>
  <sheetFormatPr defaultRowHeight="12.75" x14ac:dyDescent="0.2"/>
  <sheetData>
    <row r="2" spans="3:13" ht="15.75" x14ac:dyDescent="0.2">
      <c r="C2" s="8" t="s">
        <v>24</v>
      </c>
    </row>
    <row r="3" spans="3:13" ht="15.75" x14ac:dyDescent="0.2">
      <c r="C3" s="8" t="s">
        <v>25</v>
      </c>
    </row>
    <row r="4" spans="3:13" ht="15.75" x14ac:dyDescent="0.2">
      <c r="C4" s="8" t="s">
        <v>26</v>
      </c>
    </row>
    <row r="5" spans="3:13" ht="15.75" x14ac:dyDescent="0.2">
      <c r="C5" s="8" t="s">
        <v>27</v>
      </c>
    </row>
    <row r="7" spans="3:13" ht="15.75" x14ac:dyDescent="0.2">
      <c r="C7" s="8" t="s">
        <v>28</v>
      </c>
      <c r="J7" t="s">
        <v>31</v>
      </c>
      <c r="K7">
        <v>1.2350000000000001</v>
      </c>
      <c r="L7" t="s">
        <v>35</v>
      </c>
      <c r="M7">
        <v>0.14000000000000001</v>
      </c>
    </row>
    <row r="8" spans="3:13" ht="15.75" x14ac:dyDescent="0.2">
      <c r="C8" s="8" t="s">
        <v>29</v>
      </c>
      <c r="J8" t="s">
        <v>32</v>
      </c>
      <c r="K8">
        <v>0.26800000000000002</v>
      </c>
      <c r="L8" t="s">
        <v>36</v>
      </c>
      <c r="M8">
        <v>0.06</v>
      </c>
    </row>
    <row r="9" spans="3:13" ht="15.75" x14ac:dyDescent="0.2">
      <c r="C9" s="8" t="s">
        <v>30</v>
      </c>
      <c r="J9" t="s">
        <v>33</v>
      </c>
      <c r="K9">
        <v>1.9970000000000001</v>
      </c>
    </row>
    <row r="10" spans="3:13" x14ac:dyDescent="0.2">
      <c r="J10" t="s">
        <v>34</v>
      </c>
      <c r="K10">
        <v>2.4500000000000002</v>
      </c>
    </row>
    <row r="11" spans="3:13" ht="15.75" x14ac:dyDescent="0.2">
      <c r="D11" s="8" t="s">
        <v>29</v>
      </c>
    </row>
    <row r="12" spans="3:13" x14ac:dyDescent="0.2">
      <c r="C12">
        <v>1</v>
      </c>
      <c r="D12">
        <f>$M$8+K7*($M$7-$M$8)</f>
        <v>0.15880000000000002</v>
      </c>
    </row>
    <row r="13" spans="3:13" x14ac:dyDescent="0.2">
      <c r="C13">
        <v>2</v>
      </c>
      <c r="D13">
        <f t="shared" ref="D13:D15" si="0">$M$8+K8*($M$7-$M$8)</f>
        <v>8.1439999999999999E-2</v>
      </c>
    </row>
    <row r="14" spans="3:13" x14ac:dyDescent="0.2">
      <c r="C14">
        <v>3</v>
      </c>
      <c r="D14">
        <f t="shared" si="0"/>
        <v>0.21976000000000004</v>
      </c>
    </row>
    <row r="15" spans="3:13" x14ac:dyDescent="0.2">
      <c r="C15">
        <v>4</v>
      </c>
      <c r="D15">
        <f t="shared" si="0"/>
        <v>0.25600000000000006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50" r:id="rId3">
          <objectPr defaultSize="0" autoPict="0" r:id="rId4">
            <anchor moveWithCells="1" sizeWithCells="1">
              <from>
                <xdr:col>2</xdr:col>
                <xdr:colOff>0</xdr:colOff>
                <xdr:row>2</xdr:row>
                <xdr:rowOff>0</xdr:rowOff>
              </from>
              <to>
                <xdr:col>6</xdr:col>
                <xdr:colOff>400050</xdr:colOff>
                <xdr:row>3</xdr:row>
                <xdr:rowOff>0</xdr:rowOff>
              </to>
            </anchor>
          </objectPr>
        </oleObject>
      </mc:Choice>
      <mc:Fallback>
        <oleObject progId="Equation.3" shapeId="2050" r:id="rId3"/>
      </mc:Fallback>
    </mc:AlternateContent>
    <mc:AlternateContent xmlns:mc="http://schemas.openxmlformats.org/markup-compatibility/2006">
      <mc:Choice Requires="x14">
        <oleObject progId="Equation.3" shapeId="2049" r:id="rId5">
          <objectPr defaultSize="0" autoPict="0" r:id="rId6">
            <anchor moveWithCells="1" sizeWithCells="1">
              <from>
                <xdr:col>0</xdr:col>
                <xdr:colOff>561975</xdr:colOff>
                <xdr:row>2</xdr:row>
                <xdr:rowOff>190500</xdr:rowOff>
              </from>
              <to>
                <xdr:col>1</xdr:col>
                <xdr:colOff>485775</xdr:colOff>
                <xdr:row>3</xdr:row>
                <xdr:rowOff>171450</xdr:rowOff>
              </to>
            </anchor>
          </objectPr>
        </oleObject>
      </mc:Choice>
      <mc:Fallback>
        <oleObject progId="Equation.3" shapeId="2049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K33"/>
  <sheetViews>
    <sheetView tabSelected="1" topLeftCell="A13" workbookViewId="0">
      <selection activeCell="D15" sqref="D15:F15"/>
    </sheetView>
  </sheetViews>
  <sheetFormatPr defaultRowHeight="12.75" x14ac:dyDescent="0.2"/>
  <cols>
    <col min="7" max="7" width="13.140625" bestFit="1" customWidth="1"/>
  </cols>
  <sheetData>
    <row r="3" spans="3:11" ht="13.5" thickBot="1" x14ac:dyDescent="0.25">
      <c r="J3" t="s">
        <v>36</v>
      </c>
      <c r="K3">
        <v>7</v>
      </c>
    </row>
    <row r="4" spans="3:11" ht="17.25" thickTop="1" thickBot="1" x14ac:dyDescent="0.25">
      <c r="C4" s="9" t="s">
        <v>37</v>
      </c>
      <c r="D4" s="10"/>
      <c r="E4" s="10"/>
      <c r="F4" s="10"/>
      <c r="G4" s="10"/>
      <c r="H4" s="11"/>
      <c r="I4" s="16" t="s">
        <v>38</v>
      </c>
      <c r="J4" s="16" t="s">
        <v>39</v>
      </c>
    </row>
    <row r="5" spans="3:11" ht="16.5" thickBot="1" x14ac:dyDescent="0.25">
      <c r="C5" s="12">
        <v>1</v>
      </c>
      <c r="D5" s="13">
        <v>10</v>
      </c>
      <c r="E5" s="13">
        <v>9</v>
      </c>
      <c r="F5" s="13">
        <v>22</v>
      </c>
      <c r="G5" s="13">
        <f t="shared" ref="G5:G13" si="0">(($D5-$K$3)/(E5-$K$3))^-1</f>
        <v>0.66666666666666663</v>
      </c>
      <c r="H5" s="13">
        <f t="shared" ref="H5:H13" si="1">(($D5-$K$3)/(F5-$K$3))^-1</f>
        <v>5</v>
      </c>
      <c r="I5" t="str">
        <f>IF(ABS(G5)&gt;1,"aggresive","defensive")</f>
        <v>defensive</v>
      </c>
      <c r="J5" t="str">
        <f>IF(ABS(H5)&gt;1,"aggresive","defensive")</f>
        <v>aggresive</v>
      </c>
    </row>
    <row r="6" spans="3:11" ht="16.5" thickBot="1" x14ac:dyDescent="0.25">
      <c r="C6" s="12">
        <v>2</v>
      </c>
      <c r="D6" s="13">
        <v>32</v>
      </c>
      <c r="E6" s="13">
        <v>24</v>
      </c>
      <c r="F6" s="13">
        <v>48</v>
      </c>
      <c r="G6" s="13">
        <f t="shared" si="0"/>
        <v>0.67999999999999994</v>
      </c>
      <c r="H6" s="13">
        <f t="shared" si="1"/>
        <v>1.6400000000000001</v>
      </c>
      <c r="I6" t="str">
        <f t="shared" ref="I6:I14" si="2">IF(ABS(G6)&gt;1,"aggresive","defensive")</f>
        <v>defensive</v>
      </c>
      <c r="J6" t="str">
        <f t="shared" ref="J6:J14" si="3">IF(ABS(H6)&gt;1,"aggresive","defensive")</f>
        <v>aggresive</v>
      </c>
    </row>
    <row r="7" spans="3:11" ht="16.5" thickBot="1" x14ac:dyDescent="0.25">
      <c r="C7" s="12">
        <v>3</v>
      </c>
      <c r="D7" s="13">
        <v>20</v>
      </c>
      <c r="E7" s="13">
        <v>14</v>
      </c>
      <c r="F7" s="13">
        <v>30</v>
      </c>
      <c r="G7" s="13">
        <f t="shared" si="0"/>
        <v>0.53846153846153844</v>
      </c>
      <c r="H7" s="13">
        <f t="shared" si="1"/>
        <v>1.7692307692307694</v>
      </c>
      <c r="I7" t="str">
        <f t="shared" si="2"/>
        <v>defensive</v>
      </c>
      <c r="J7" t="str">
        <f t="shared" si="3"/>
        <v>aggresive</v>
      </c>
    </row>
    <row r="8" spans="3:11" ht="16.5" thickBot="1" x14ac:dyDescent="0.25">
      <c r="C8" s="12">
        <v>4</v>
      </c>
      <c r="D8" s="13">
        <v>18</v>
      </c>
      <c r="E8" s="13">
        <v>-2</v>
      </c>
      <c r="F8" s="13">
        <v>-20</v>
      </c>
      <c r="G8" s="13">
        <f t="shared" si="0"/>
        <v>-0.81818181818181812</v>
      </c>
      <c r="H8" s="13">
        <f t="shared" si="1"/>
        <v>-2.4545454545454546</v>
      </c>
      <c r="I8" t="str">
        <f t="shared" si="2"/>
        <v>defensive</v>
      </c>
      <c r="J8" t="str">
        <f t="shared" si="3"/>
        <v>aggresive</v>
      </c>
    </row>
    <row r="9" spans="3:11" ht="16.5" thickBot="1" x14ac:dyDescent="0.25">
      <c r="C9" s="12">
        <v>5</v>
      </c>
      <c r="D9" s="13">
        <v>17</v>
      </c>
      <c r="E9" s="13">
        <v>16</v>
      </c>
      <c r="F9" s="13">
        <v>29</v>
      </c>
      <c r="G9" s="13">
        <f t="shared" si="0"/>
        <v>0.89999999999999991</v>
      </c>
      <c r="H9" s="13">
        <f t="shared" si="1"/>
        <v>2.2000000000000002</v>
      </c>
      <c r="I9" t="str">
        <f t="shared" si="2"/>
        <v>defensive</v>
      </c>
      <c r="J9" t="str">
        <f t="shared" si="3"/>
        <v>aggresive</v>
      </c>
    </row>
    <row r="10" spans="3:11" ht="16.5" thickBot="1" x14ac:dyDescent="0.25">
      <c r="C10" s="12">
        <v>6</v>
      </c>
      <c r="D10" s="13">
        <v>3</v>
      </c>
      <c r="E10" s="13">
        <v>4</v>
      </c>
      <c r="F10" s="13">
        <v>-3</v>
      </c>
      <c r="G10" s="13">
        <f t="shared" si="0"/>
        <v>0.75</v>
      </c>
      <c r="H10" s="13">
        <f t="shared" si="1"/>
        <v>2.5</v>
      </c>
      <c r="I10" t="str">
        <f t="shared" si="2"/>
        <v>defensive</v>
      </c>
      <c r="J10" t="str">
        <f t="shared" si="3"/>
        <v>aggresive</v>
      </c>
    </row>
    <row r="11" spans="3:11" ht="16.5" thickBot="1" x14ac:dyDescent="0.25">
      <c r="C11" s="12">
        <v>7</v>
      </c>
      <c r="D11" s="13">
        <v>12</v>
      </c>
      <c r="E11" s="13">
        <v>8</v>
      </c>
      <c r="F11" s="13">
        <v>21</v>
      </c>
      <c r="G11" s="13">
        <f t="shared" si="0"/>
        <v>0.2</v>
      </c>
      <c r="H11" s="13">
        <f t="shared" si="1"/>
        <v>2.8</v>
      </c>
      <c r="I11" t="str">
        <f t="shared" si="2"/>
        <v>defensive</v>
      </c>
      <c r="J11" t="str">
        <f t="shared" si="3"/>
        <v>aggresive</v>
      </c>
    </row>
    <row r="12" spans="3:11" ht="16.5" thickBot="1" x14ac:dyDescent="0.25">
      <c r="C12" s="12">
        <v>8</v>
      </c>
      <c r="D12" s="13">
        <v>-5</v>
      </c>
      <c r="E12" s="13">
        <v>0</v>
      </c>
      <c r="F12" s="13">
        <v>-15</v>
      </c>
      <c r="G12" s="13">
        <f t="shared" si="0"/>
        <v>0.58333333333333337</v>
      </c>
      <c r="H12" s="13">
        <f t="shared" si="1"/>
        <v>1.8333333333333335</v>
      </c>
      <c r="I12" t="str">
        <f t="shared" si="2"/>
        <v>defensive</v>
      </c>
      <c r="J12" t="str">
        <f t="shared" si="3"/>
        <v>aggresive</v>
      </c>
    </row>
    <row r="13" spans="3:11" ht="16.5" thickBot="1" x14ac:dyDescent="0.25">
      <c r="C13" s="12">
        <v>9</v>
      </c>
      <c r="D13" s="13">
        <v>18</v>
      </c>
      <c r="E13" s="13">
        <v>12</v>
      </c>
      <c r="F13" s="13">
        <v>28</v>
      </c>
      <c r="G13" s="13">
        <f t="shared" si="0"/>
        <v>0.45454545454545453</v>
      </c>
      <c r="H13" s="13">
        <f t="shared" si="1"/>
        <v>1.9090909090909089</v>
      </c>
      <c r="I13" t="str">
        <f t="shared" si="2"/>
        <v>defensive</v>
      </c>
      <c r="J13" t="str">
        <f t="shared" si="3"/>
        <v>aggresive</v>
      </c>
    </row>
    <row r="14" spans="3:11" ht="16.5" thickBot="1" x14ac:dyDescent="0.25">
      <c r="C14" s="14">
        <v>10</v>
      </c>
      <c r="D14" s="15">
        <v>21</v>
      </c>
      <c r="E14" s="15">
        <v>15</v>
      </c>
      <c r="F14" s="15">
        <v>36</v>
      </c>
      <c r="G14" s="13">
        <f>(($D14-$K$3)/(E14-$K$3))^-1</f>
        <v>0.5714285714285714</v>
      </c>
      <c r="H14" s="13">
        <f>(($D14-$K$3)/(F14-$K$3))^-1</f>
        <v>2.0714285714285712</v>
      </c>
      <c r="I14" t="str">
        <f t="shared" si="2"/>
        <v>defensive</v>
      </c>
      <c r="J14" t="str">
        <f t="shared" si="3"/>
        <v>aggresive</v>
      </c>
    </row>
    <row r="15" spans="3:11" ht="13.5" thickTop="1" x14ac:dyDescent="0.2">
      <c r="C15" t="s">
        <v>46</v>
      </c>
      <c r="D15">
        <f>SUM(D5:D14)/10</f>
        <v>14.6</v>
      </c>
      <c r="E15">
        <f t="shared" ref="E15:F15" si="4">SUM(E5:E14)/10</f>
        <v>10</v>
      </c>
      <c r="F15">
        <f t="shared" si="4"/>
        <v>17.600000000000001</v>
      </c>
    </row>
    <row r="17" spans="3:10" x14ac:dyDescent="0.2">
      <c r="D17" t="s">
        <v>40</v>
      </c>
      <c r="E17" t="s">
        <v>41</v>
      </c>
      <c r="F17" t="s">
        <v>42</v>
      </c>
    </row>
    <row r="18" spans="3:10" x14ac:dyDescent="0.2">
      <c r="E18">
        <f>COVAR($D$5:$D$14,E5:E14)*10/9</f>
        <v>61.444444444444429</v>
      </c>
      <c r="F18">
        <f>COVAR($D$5:$D$14,F5:F14)*10/9</f>
        <v>166.37777777777777</v>
      </c>
      <c r="H18" t="s">
        <v>50</v>
      </c>
      <c r="I18">
        <v>0</v>
      </c>
      <c r="J18">
        <v>7</v>
      </c>
    </row>
    <row r="19" spans="3:10" x14ac:dyDescent="0.2">
      <c r="D19" t="s">
        <v>47</v>
      </c>
      <c r="E19">
        <f>VAR(D5:D14)</f>
        <v>105.37777777777779</v>
      </c>
      <c r="I19">
        <f>E19</f>
        <v>105.37777777777779</v>
      </c>
      <c r="J19">
        <f>D15</f>
        <v>14.6</v>
      </c>
    </row>
    <row r="20" spans="3:10" x14ac:dyDescent="0.2">
      <c r="E20" t="s">
        <v>48</v>
      </c>
      <c r="F20" t="s">
        <v>49</v>
      </c>
    </row>
    <row r="21" spans="3:10" x14ac:dyDescent="0.2">
      <c r="E21">
        <f>E18/$E$19</f>
        <v>0.58308730493462646</v>
      </c>
      <c r="F21">
        <f>F18/$E$19</f>
        <v>1.5788696752425133</v>
      </c>
    </row>
    <row r="23" spans="3:10" x14ac:dyDescent="0.2">
      <c r="D23" t="s">
        <v>43</v>
      </c>
      <c r="E23" t="s">
        <v>44</v>
      </c>
      <c r="F23" t="s">
        <v>45</v>
      </c>
    </row>
    <row r="24" spans="3:10" x14ac:dyDescent="0.2">
      <c r="C24" t="s">
        <v>28</v>
      </c>
      <c r="E24">
        <f>$K$3+E21*($D$15-$K$3)</f>
        <v>11.431463517503161</v>
      </c>
      <c r="F24">
        <f>$K$3+F21*($D$15-$K$3)</f>
        <v>18.999409531843099</v>
      </c>
    </row>
    <row r="26" spans="3:10" x14ac:dyDescent="0.2">
      <c r="D26" t="s">
        <v>3</v>
      </c>
      <c r="E26" t="s">
        <v>51</v>
      </c>
    </row>
    <row r="27" spans="3:10" x14ac:dyDescent="0.2">
      <c r="D27">
        <f t="array" ref="D27:D28">TRANSPOSE(E18:F18)</f>
        <v>61.444444444444429</v>
      </c>
      <c r="E27">
        <f t="array" ref="E27:E28">TRANSPOSE(E24:F24)</f>
        <v>11.431463517503161</v>
      </c>
    </row>
    <row r="28" spans="3:10" x14ac:dyDescent="0.2">
      <c r="D28">
        <v>166.37777777777777</v>
      </c>
      <c r="E28">
        <v>18.999409531843099</v>
      </c>
    </row>
    <row r="31" spans="3:10" x14ac:dyDescent="0.2">
      <c r="D31" t="s">
        <v>3</v>
      </c>
      <c r="E31" t="s">
        <v>51</v>
      </c>
    </row>
    <row r="32" spans="3:10" x14ac:dyDescent="0.2">
      <c r="C32" t="s">
        <v>44</v>
      </c>
      <c r="D32">
        <f t="array" ref="D32:D33">TRANSPOSE(E21:F21)</f>
        <v>0.58308730493462646</v>
      </c>
      <c r="E32">
        <f>E27</f>
        <v>11.431463517503161</v>
      </c>
    </row>
    <row r="33" spans="3:5" x14ac:dyDescent="0.2">
      <c r="C33" t="s">
        <v>45</v>
      </c>
      <c r="D33">
        <v>1.5788696752425133</v>
      </c>
      <c r="E33">
        <f>E28</f>
        <v>18.999409531843099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3077" r:id="rId3">
          <objectPr defaultSize="0" autoPict="0" r:id="rId4">
            <anchor moveWithCells="1" sizeWithCells="1">
              <from>
                <xdr:col>3</xdr:col>
                <xdr:colOff>0</xdr:colOff>
                <xdr:row>3</xdr:row>
                <xdr:rowOff>0</xdr:rowOff>
              </from>
              <to>
                <xdr:col>3</xdr:col>
                <xdr:colOff>200025</xdr:colOff>
                <xdr:row>4</xdr:row>
                <xdr:rowOff>0</xdr:rowOff>
              </to>
            </anchor>
          </objectPr>
        </oleObject>
      </mc:Choice>
      <mc:Fallback>
        <oleObject progId="Equation.3" shapeId="3077" r:id="rId3"/>
      </mc:Fallback>
    </mc:AlternateContent>
    <mc:AlternateContent xmlns:mc="http://schemas.openxmlformats.org/markup-compatibility/2006">
      <mc:Choice Requires="x14">
        <oleObject progId="Equation.3" shapeId="3076" r:id="rId5">
          <objectPr defaultSize="0" autoPict="0" r:id="rId6">
            <anchor moveWithCells="1" sizeWithCells="1">
              <from>
                <xdr:col>4</xdr:col>
                <xdr:colOff>0</xdr:colOff>
                <xdr:row>3</xdr:row>
                <xdr:rowOff>0</xdr:rowOff>
              </from>
              <to>
                <xdr:col>4</xdr:col>
                <xdr:colOff>123825</xdr:colOff>
                <xdr:row>4</xdr:row>
                <xdr:rowOff>9525</xdr:rowOff>
              </to>
            </anchor>
          </objectPr>
        </oleObject>
      </mc:Choice>
      <mc:Fallback>
        <oleObject progId="Equation.3" shapeId="3076" r:id="rId5"/>
      </mc:Fallback>
    </mc:AlternateContent>
    <mc:AlternateContent xmlns:mc="http://schemas.openxmlformats.org/markup-compatibility/2006">
      <mc:Choice Requires="x14">
        <oleObject progId="Equation.3" shapeId="3075" r:id="rId7">
          <objectPr defaultSize="0" autoPict="0" r:id="rId8">
            <anchor moveWithCells="1" sizeWithCells="1">
              <from>
                <xdr:col>5</xdr:col>
                <xdr:colOff>0</xdr:colOff>
                <xdr:row>3</xdr:row>
                <xdr:rowOff>0</xdr:rowOff>
              </from>
              <to>
                <xdr:col>5</xdr:col>
                <xdr:colOff>152400</xdr:colOff>
                <xdr:row>4</xdr:row>
                <xdr:rowOff>19050</xdr:rowOff>
              </to>
            </anchor>
          </objectPr>
        </oleObject>
      </mc:Choice>
      <mc:Fallback>
        <oleObject progId="Equation.3" shapeId="3075" r:id="rId7"/>
      </mc:Fallback>
    </mc:AlternateContent>
    <mc:AlternateContent xmlns:mc="http://schemas.openxmlformats.org/markup-compatibility/2006">
      <mc:Choice Requires="x14">
        <oleObject progId="Equation.3" shapeId="3074" r:id="rId9">
          <objectPr defaultSize="0" autoPict="0" r:id="rId10">
            <anchor moveWithCells="1" sizeWithCells="1">
              <from>
                <xdr:col>6</xdr:col>
                <xdr:colOff>0</xdr:colOff>
                <xdr:row>3</xdr:row>
                <xdr:rowOff>0</xdr:rowOff>
              </from>
              <to>
                <xdr:col>6</xdr:col>
                <xdr:colOff>200025</xdr:colOff>
                <xdr:row>4</xdr:row>
                <xdr:rowOff>47625</xdr:rowOff>
              </to>
            </anchor>
          </objectPr>
        </oleObject>
      </mc:Choice>
      <mc:Fallback>
        <oleObject progId="Equation.3" shapeId="3074" r:id="rId9"/>
      </mc:Fallback>
    </mc:AlternateContent>
    <mc:AlternateContent xmlns:mc="http://schemas.openxmlformats.org/markup-compatibility/2006">
      <mc:Choice Requires="x14">
        <oleObject progId="Equation.3" shapeId="3073" r:id="rId11">
          <objectPr defaultSize="0" autoPict="0" r:id="rId12">
            <anchor moveWithCells="1" sizeWithCells="1">
              <from>
                <xdr:col>7</xdr:col>
                <xdr:colOff>0</xdr:colOff>
                <xdr:row>3</xdr:row>
                <xdr:rowOff>0</xdr:rowOff>
              </from>
              <to>
                <xdr:col>7</xdr:col>
                <xdr:colOff>257175</xdr:colOff>
                <xdr:row>4</xdr:row>
                <xdr:rowOff>85725</xdr:rowOff>
              </to>
            </anchor>
          </objectPr>
        </oleObject>
      </mc:Choice>
      <mc:Fallback>
        <oleObject progId="Equation.3" shapeId="3073" r:id="rId11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Ex1</vt:lpstr>
      <vt:lpstr>Ex2</vt:lpstr>
      <vt:lpstr>Ex3</vt:lpstr>
    </vt:vector>
  </TitlesOfParts>
  <Company>ESF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Benada Ludek</dc:creator>
  <cp:lastModifiedBy>Benada Ludek</cp:lastModifiedBy>
  <dcterms:created xsi:type="dcterms:W3CDTF">2016-03-29T16:23:20Z</dcterms:created>
  <dcterms:modified xsi:type="dcterms:W3CDTF">2017-04-04T17:33:42Z</dcterms:modified>
</cp:coreProperties>
</file>