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820" activeTab="1"/>
  </bookViews>
  <sheets>
    <sheet name="Ex01" sheetId="1" r:id="rId1"/>
    <sheet name="Ex02" sheetId="2" r:id="rId2"/>
  </sheets>
  <calcPr calcId="145621"/>
</workbook>
</file>

<file path=xl/calcChain.xml><?xml version="1.0" encoding="utf-8"?>
<calcChain xmlns="http://schemas.openxmlformats.org/spreadsheetml/2006/main">
  <c r="I95" i="2" l="1"/>
  <c r="H95" i="2"/>
  <c r="G95" i="2"/>
  <c r="N139" i="2"/>
  <c r="N140" i="2" s="1"/>
  <c r="P130" i="2"/>
  <c r="Q130" i="2"/>
  <c r="R130" i="2"/>
  <c r="P131" i="2"/>
  <c r="Q131" i="2"/>
  <c r="R131" i="2"/>
  <c r="Q129" i="2"/>
  <c r="R129" i="2"/>
  <c r="P129" i="2"/>
  <c r="N136" i="2"/>
  <c r="N137" i="2"/>
  <c r="P127" i="2" a="1"/>
  <c r="P127" i="2" s="1"/>
  <c r="Q127" i="2"/>
  <c r="N134" i="2"/>
  <c r="N128" i="2" a="1"/>
  <c r="N128" i="2" s="1"/>
  <c r="H128" i="2" a="1"/>
  <c r="H128" i="2" s="1"/>
  <c r="H125" i="2" a="1"/>
  <c r="H125" i="2" s="1"/>
  <c r="L122" i="2" a="1"/>
  <c r="L122" i="2" s="1"/>
  <c r="I126" i="2"/>
  <c r="J126" i="2"/>
  <c r="H126" i="2"/>
  <c r="I122" i="2"/>
  <c r="J122" i="2"/>
  <c r="K122" i="2"/>
  <c r="I123" i="2"/>
  <c r="J123" i="2"/>
  <c r="K123" i="2"/>
  <c r="I124" i="2"/>
  <c r="J124" i="2"/>
  <c r="K124" i="2"/>
  <c r="H123" i="2"/>
  <c r="H124" i="2"/>
  <c r="H122" i="2"/>
  <c r="N115" i="2"/>
  <c r="N116" i="2"/>
  <c r="M96" i="2"/>
  <c r="N118" i="2"/>
  <c r="P111" i="2"/>
  <c r="Q111" i="2"/>
  <c r="R111" i="2"/>
  <c r="P112" i="2"/>
  <c r="Q112" i="2"/>
  <c r="R112" i="2"/>
  <c r="Q110" i="2"/>
  <c r="R110" i="2"/>
  <c r="P110" i="2"/>
  <c r="P108" i="2" a="1"/>
  <c r="P108" i="2" s="1"/>
  <c r="N113" i="2"/>
  <c r="N110" i="2"/>
  <c r="N111" i="2"/>
  <c r="N109" i="2"/>
  <c r="L113" i="2"/>
  <c r="L109" i="2" a="1"/>
  <c r="L109" i="2" s="1"/>
  <c r="L106" i="2"/>
  <c r="L105" i="2"/>
  <c r="L104" i="2"/>
  <c r="H109" i="2" a="1"/>
  <c r="H109" i="2" s="1"/>
  <c r="H105" i="2"/>
  <c r="I105" i="2"/>
  <c r="J105" i="2"/>
  <c r="H106" i="2"/>
  <c r="I106" i="2"/>
  <c r="J106" i="2"/>
  <c r="I104" i="2"/>
  <c r="J104" i="2"/>
  <c r="H104" i="2"/>
  <c r="L100" i="2"/>
  <c r="L99" i="2"/>
  <c r="N91" i="2"/>
  <c r="O91" i="2"/>
  <c r="P91" i="2"/>
  <c r="N92" i="2"/>
  <c r="O92" i="2"/>
  <c r="P92" i="2"/>
  <c r="O90" i="2"/>
  <c r="P90" i="2"/>
  <c r="N90" i="2"/>
  <c r="L97" i="2"/>
  <c r="N88" i="2" a="1"/>
  <c r="N88" i="2" s="1"/>
  <c r="O88" i="2"/>
  <c r="L96" i="2"/>
  <c r="L94" i="2"/>
  <c r="L89" i="2" a="1"/>
  <c r="L89" i="2" s="1"/>
  <c r="G89" i="2" a="1"/>
  <c r="G89" i="2" s="1"/>
  <c r="H89" i="2"/>
  <c r="J89" i="2"/>
  <c r="H90" i="2"/>
  <c r="J90" i="2"/>
  <c r="H91" i="2"/>
  <c r="J91" i="2"/>
  <c r="H92" i="2"/>
  <c r="J92" i="2"/>
  <c r="G85" i="2"/>
  <c r="H85" i="2"/>
  <c r="I85" i="2"/>
  <c r="G86" i="2"/>
  <c r="H86" i="2"/>
  <c r="I86" i="2"/>
  <c r="H84" i="2"/>
  <c r="I84" i="2"/>
  <c r="G84" i="2"/>
  <c r="H81" i="2"/>
  <c r="I81" i="2"/>
  <c r="G81" i="2"/>
  <c r="H79" i="2"/>
  <c r="I79" i="2"/>
  <c r="J79" i="2"/>
  <c r="G79" i="2"/>
  <c r="H78" i="2"/>
  <c r="I78" i="2"/>
  <c r="J78" i="2"/>
  <c r="G78" i="2"/>
  <c r="J76" i="2"/>
  <c r="J77" i="2"/>
  <c r="H77" i="2"/>
  <c r="I77" i="2"/>
  <c r="G77" i="2"/>
  <c r="H76" i="2"/>
  <c r="I76" i="2"/>
  <c r="G76" i="2"/>
  <c r="G71" i="2"/>
  <c r="H71" i="2"/>
  <c r="F71" i="2"/>
  <c r="C50" i="2"/>
  <c r="S62" i="2" a="1"/>
  <c r="T62" i="2" s="1"/>
  <c r="P62" i="2" a="1"/>
  <c r="Q62" i="2" s="1"/>
  <c r="M62" i="2" a="1"/>
  <c r="N62" i="2" s="1"/>
  <c r="J61" i="2" a="1"/>
  <c r="J61" i="2" s="1"/>
  <c r="K61" i="2" a="1"/>
  <c r="K61" i="2"/>
  <c r="K62" i="2"/>
  <c r="I61" i="2" a="1"/>
  <c r="I62" i="2" s="1"/>
  <c r="N54" i="2"/>
  <c r="O54" i="2"/>
  <c r="N55" i="2"/>
  <c r="O55" i="2"/>
  <c r="M55" i="2"/>
  <c r="M54" i="2"/>
  <c r="J58" i="2" a="1"/>
  <c r="J58" i="2" s="1"/>
  <c r="K58" i="2" a="1"/>
  <c r="K58" i="2"/>
  <c r="K59" i="2"/>
  <c r="I58" i="2" a="1"/>
  <c r="I58" i="2" s="1"/>
  <c r="F58" i="2" a="1"/>
  <c r="F58" i="2" s="1"/>
  <c r="J53" i="2"/>
  <c r="K53" i="2"/>
  <c r="I53" i="2"/>
  <c r="J54" i="2"/>
  <c r="K54" i="2"/>
  <c r="J55" i="2"/>
  <c r="K55" i="2"/>
  <c r="I55" i="2"/>
  <c r="I54" i="2"/>
  <c r="G55" i="2"/>
  <c r="F55" i="2"/>
  <c r="G54" i="2"/>
  <c r="F54" i="2"/>
  <c r="G50" i="2"/>
  <c r="H50" i="2"/>
  <c r="I50" i="2"/>
  <c r="F50" i="2"/>
  <c r="F3" i="2"/>
  <c r="G3" i="2"/>
  <c r="H3" i="2"/>
  <c r="I3" i="2"/>
  <c r="F4" i="2"/>
  <c r="G4" i="2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G2" i="2"/>
  <c r="H2" i="2"/>
  <c r="I2" i="2"/>
  <c r="F2" i="2"/>
  <c r="I1" i="2"/>
  <c r="G1" i="2"/>
  <c r="H1" i="2"/>
  <c r="F1" i="2"/>
  <c r="O70" i="1"/>
  <c r="O6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R59" i="1"/>
  <c r="S59" i="1"/>
  <c r="T59" i="1"/>
  <c r="U59" i="1"/>
  <c r="Q59" i="1"/>
  <c r="O68" i="1" a="1"/>
  <c r="O68" i="1" s="1"/>
  <c r="O67" i="1"/>
  <c r="Q57" i="1" a="1"/>
  <c r="Q57" i="1"/>
  <c r="R57" i="1"/>
  <c r="S57" i="1"/>
  <c r="T57" i="1"/>
  <c r="U57" i="1"/>
  <c r="N65" i="1"/>
  <c r="O58" i="1" a="1"/>
  <c r="O58" i="1"/>
  <c r="O59" i="1"/>
  <c r="O60" i="1"/>
  <c r="O61" i="1"/>
  <c r="O62" i="1"/>
  <c r="O63" i="1"/>
  <c r="H58" i="1" a="1"/>
  <c r="I58" i="1" s="1"/>
  <c r="H56" i="1" a="1"/>
  <c r="I56" i="1" s="1"/>
  <c r="H52" i="1"/>
  <c r="I52" i="1"/>
  <c r="J52" i="1"/>
  <c r="K52" i="1"/>
  <c r="L52" i="1"/>
  <c r="H53" i="1"/>
  <c r="I53" i="1"/>
  <c r="J53" i="1"/>
  <c r="K53" i="1"/>
  <c r="L53" i="1"/>
  <c r="H54" i="1"/>
  <c r="I54" i="1"/>
  <c r="J54" i="1"/>
  <c r="K54" i="1"/>
  <c r="L54" i="1"/>
  <c r="H55" i="1"/>
  <c r="I55" i="1"/>
  <c r="J55" i="1"/>
  <c r="K55" i="1"/>
  <c r="L55" i="1"/>
  <c r="I51" i="1"/>
  <c r="J51" i="1"/>
  <c r="K51" i="1"/>
  <c r="L51" i="1"/>
  <c r="H51" i="1"/>
  <c r="O4" i="1" a="1"/>
  <c r="P4" i="1" s="1"/>
  <c r="I44" i="1" a="1"/>
  <c r="I45" i="1" s="1"/>
  <c r="J45" i="1"/>
  <c r="J46" i="1"/>
  <c r="J47" i="1"/>
  <c r="J48" i="1"/>
  <c r="J44" i="1"/>
  <c r="H34" i="1"/>
  <c r="H33" i="1"/>
  <c r="P26" i="1" a="1"/>
  <c r="P26" i="1"/>
  <c r="P27" i="1"/>
  <c r="D27" i="1" a="1"/>
  <c r="D27" i="1"/>
  <c r="E27" i="1"/>
  <c r="D28" i="1"/>
  <c r="E28" i="1"/>
  <c r="N41" i="1"/>
  <c r="M41" i="1"/>
  <c r="L41" i="1"/>
  <c r="K41" i="1"/>
  <c r="J41" i="1"/>
  <c r="K40" i="1"/>
  <c r="L40" i="1"/>
  <c r="M40" i="1"/>
  <c r="N40" i="1"/>
  <c r="J40" i="1"/>
  <c r="G33" i="1" a="1"/>
  <c r="G34" i="1" s="1"/>
  <c r="I32" i="1"/>
  <c r="J32" i="1"/>
  <c r="K32" i="1"/>
  <c r="L32" i="1"/>
  <c r="M32" i="1"/>
  <c r="H32" i="1"/>
  <c r="I38" i="1"/>
  <c r="J38" i="1"/>
  <c r="K38" i="1"/>
  <c r="L38" i="1"/>
  <c r="M38" i="1"/>
  <c r="H38" i="1"/>
  <c r="I37" i="1"/>
  <c r="J37" i="1"/>
  <c r="K37" i="1"/>
  <c r="L37" i="1"/>
  <c r="M37" i="1"/>
  <c r="H37" i="1"/>
  <c r="I36" i="1"/>
  <c r="J36" i="1"/>
  <c r="K36" i="1"/>
  <c r="L36" i="1"/>
  <c r="M36" i="1"/>
  <c r="H36" i="1"/>
  <c r="I35" i="1"/>
  <c r="J35" i="1"/>
  <c r="K35" i="1"/>
  <c r="L35" i="1"/>
  <c r="M35" i="1"/>
  <c r="H35" i="1"/>
  <c r="I34" i="1"/>
  <c r="J34" i="1"/>
  <c r="K34" i="1"/>
  <c r="L34" i="1"/>
  <c r="M34" i="1"/>
  <c r="I33" i="1"/>
  <c r="J33" i="1"/>
  <c r="K33" i="1"/>
  <c r="L33" i="1"/>
  <c r="M33" i="1"/>
  <c r="K30" i="1"/>
  <c r="L30" i="1"/>
  <c r="M30" i="1"/>
  <c r="N30" i="1"/>
  <c r="J30" i="1"/>
  <c r="C24" i="1"/>
  <c r="K27" i="1" a="1"/>
  <c r="K27" i="1" s="1"/>
  <c r="K28" i="1"/>
  <c r="L27" i="1" a="1"/>
  <c r="L27" i="1"/>
  <c r="L28" i="1"/>
  <c r="M27" i="1" a="1"/>
  <c r="M27" i="1" s="1"/>
  <c r="M28" i="1"/>
  <c r="N27" i="1" a="1"/>
  <c r="N27" i="1"/>
  <c r="N28" i="1"/>
  <c r="J27" i="1" a="1"/>
  <c r="J27" i="1" s="1"/>
  <c r="J28" i="1"/>
  <c r="K26" i="1"/>
  <c r="L26" i="1"/>
  <c r="M26" i="1"/>
  <c r="N26" i="1"/>
  <c r="J26" i="1"/>
  <c r="G27" i="1" a="1"/>
  <c r="H27" i="1" s="1"/>
  <c r="K24" i="1"/>
  <c r="L24" i="1"/>
  <c r="M24" i="1"/>
  <c r="N24" i="1"/>
  <c r="K25" i="1"/>
  <c r="L25" i="1"/>
  <c r="M25" i="1"/>
  <c r="N25" i="1"/>
  <c r="L23" i="1"/>
  <c r="M23" i="1"/>
  <c r="N23" i="1"/>
  <c r="K23" i="1"/>
  <c r="J25" i="1"/>
  <c r="J24" i="1"/>
  <c r="H25" i="1"/>
  <c r="G25" i="1"/>
  <c r="H24" i="1"/>
  <c r="G24" i="1"/>
  <c r="I22" i="1"/>
  <c r="J22" i="1"/>
  <c r="K22" i="1"/>
  <c r="L22" i="1"/>
  <c r="M22" i="1"/>
  <c r="H22" i="1"/>
  <c r="H3" i="1"/>
  <c r="I3" i="1"/>
  <c r="J3" i="1"/>
  <c r="K3" i="1"/>
  <c r="L3" i="1"/>
  <c r="M3" i="1"/>
  <c r="H4" i="1"/>
  <c r="I4" i="1"/>
  <c r="J4" i="1"/>
  <c r="K4" i="1"/>
  <c r="L4" i="1"/>
  <c r="M4" i="1"/>
  <c r="H5" i="1"/>
  <c r="I5" i="1"/>
  <c r="J5" i="1"/>
  <c r="K5" i="1"/>
  <c r="L5" i="1"/>
  <c r="M5" i="1"/>
  <c r="H6" i="1"/>
  <c r="I6" i="1"/>
  <c r="J6" i="1"/>
  <c r="K6" i="1"/>
  <c r="L6" i="1"/>
  <c r="M6" i="1"/>
  <c r="H7" i="1"/>
  <c r="I7" i="1"/>
  <c r="J7" i="1"/>
  <c r="K7" i="1"/>
  <c r="L7" i="1"/>
  <c r="M7" i="1"/>
  <c r="H8" i="1"/>
  <c r="I8" i="1"/>
  <c r="J8" i="1"/>
  <c r="K8" i="1"/>
  <c r="L8" i="1"/>
  <c r="M8" i="1"/>
  <c r="H9" i="1"/>
  <c r="I9" i="1"/>
  <c r="J9" i="1"/>
  <c r="K9" i="1"/>
  <c r="L9" i="1"/>
  <c r="M9" i="1"/>
  <c r="H10" i="1"/>
  <c r="I10" i="1"/>
  <c r="J10" i="1"/>
  <c r="K10" i="1"/>
  <c r="L10" i="1"/>
  <c r="M10" i="1"/>
  <c r="H11" i="1"/>
  <c r="I11" i="1"/>
  <c r="J11" i="1"/>
  <c r="K11" i="1"/>
  <c r="L11" i="1"/>
  <c r="M11" i="1"/>
  <c r="H12" i="1"/>
  <c r="I12" i="1"/>
  <c r="J12" i="1"/>
  <c r="K12" i="1"/>
  <c r="L12" i="1"/>
  <c r="M12" i="1"/>
  <c r="H13" i="1"/>
  <c r="I13" i="1"/>
  <c r="J13" i="1"/>
  <c r="K13" i="1"/>
  <c r="L13" i="1"/>
  <c r="M13" i="1"/>
  <c r="H14" i="1"/>
  <c r="I14" i="1"/>
  <c r="J14" i="1"/>
  <c r="K14" i="1"/>
  <c r="L14" i="1"/>
  <c r="M14" i="1"/>
  <c r="H15" i="1"/>
  <c r="I15" i="1"/>
  <c r="J15" i="1"/>
  <c r="K15" i="1"/>
  <c r="L15" i="1"/>
  <c r="M15" i="1"/>
  <c r="H16" i="1"/>
  <c r="I16" i="1"/>
  <c r="J16" i="1"/>
  <c r="K16" i="1"/>
  <c r="L16" i="1"/>
  <c r="M16" i="1"/>
  <c r="H17" i="1"/>
  <c r="I17" i="1"/>
  <c r="J17" i="1"/>
  <c r="K17" i="1"/>
  <c r="L17" i="1"/>
  <c r="M17" i="1"/>
  <c r="H18" i="1"/>
  <c r="I18" i="1"/>
  <c r="J18" i="1"/>
  <c r="K18" i="1"/>
  <c r="L18" i="1"/>
  <c r="M18" i="1"/>
  <c r="H19" i="1"/>
  <c r="I19" i="1"/>
  <c r="J19" i="1"/>
  <c r="K19" i="1"/>
  <c r="L19" i="1"/>
  <c r="M19" i="1"/>
  <c r="H20" i="1"/>
  <c r="I20" i="1"/>
  <c r="J20" i="1"/>
  <c r="K20" i="1"/>
  <c r="L20" i="1"/>
  <c r="M20" i="1"/>
  <c r="I2" i="1"/>
  <c r="J2" i="1"/>
  <c r="K2" i="1"/>
  <c r="L2" i="1"/>
  <c r="M2" i="1"/>
  <c r="H2" i="1"/>
  <c r="I1" i="1"/>
  <c r="J1" i="1"/>
  <c r="K1" i="1"/>
  <c r="L1" i="1"/>
  <c r="M1" i="1"/>
  <c r="H1" i="1"/>
  <c r="R127" i="2" l="1"/>
  <c r="N131" i="2"/>
  <c r="N129" i="2"/>
  <c r="N132" i="2"/>
  <c r="N130" i="2"/>
  <c r="K132" i="2"/>
  <c r="I132" i="2"/>
  <c r="L131" i="2"/>
  <c r="J131" i="2"/>
  <c r="H131" i="2"/>
  <c r="K130" i="2"/>
  <c r="I130" i="2"/>
  <c r="L129" i="2"/>
  <c r="J129" i="2"/>
  <c r="H129" i="2"/>
  <c r="K128" i="2"/>
  <c r="I128" i="2"/>
  <c r="L132" i="2"/>
  <c r="J132" i="2"/>
  <c r="H132" i="2"/>
  <c r="K131" i="2"/>
  <c r="I131" i="2"/>
  <c r="L130" i="2"/>
  <c r="J130" i="2"/>
  <c r="H130" i="2"/>
  <c r="K129" i="2"/>
  <c r="I129" i="2"/>
  <c r="L128" i="2"/>
  <c r="J128" i="2"/>
  <c r="I125" i="2"/>
  <c r="J125" i="2"/>
  <c r="L123" i="2"/>
  <c r="L124" i="2"/>
  <c r="N119" i="2"/>
  <c r="Q108" i="2"/>
  <c r="R108" i="2"/>
  <c r="L110" i="2"/>
  <c r="L111" i="2"/>
  <c r="I111" i="2"/>
  <c r="J110" i="2"/>
  <c r="H110" i="2"/>
  <c r="I109" i="2"/>
  <c r="J111" i="2"/>
  <c r="H111" i="2"/>
  <c r="I110" i="2"/>
  <c r="J109" i="2"/>
  <c r="P88" i="2"/>
  <c r="L92" i="2"/>
  <c r="L90" i="2"/>
  <c r="L91" i="2"/>
  <c r="I92" i="2"/>
  <c r="G92" i="2"/>
  <c r="I91" i="2"/>
  <c r="G91" i="2"/>
  <c r="I90" i="2"/>
  <c r="G90" i="2"/>
  <c r="I89" i="2"/>
  <c r="S66" i="2"/>
  <c r="S65" i="2"/>
  <c r="S64" i="2"/>
  <c r="S63" i="2"/>
  <c r="S62" i="2"/>
  <c r="T66" i="2"/>
  <c r="T65" i="2"/>
  <c r="T64" i="2"/>
  <c r="T63" i="2"/>
  <c r="P66" i="2"/>
  <c r="P65" i="2"/>
  <c r="P64" i="2"/>
  <c r="P63" i="2"/>
  <c r="P62" i="2"/>
  <c r="Q66" i="2"/>
  <c r="Q65" i="2"/>
  <c r="Q64" i="2"/>
  <c r="Q63" i="2"/>
  <c r="M66" i="2"/>
  <c r="M65" i="2"/>
  <c r="M64" i="2"/>
  <c r="M63" i="2"/>
  <c r="M62" i="2"/>
  <c r="N66" i="2"/>
  <c r="N65" i="2"/>
  <c r="N64" i="2"/>
  <c r="N63" i="2"/>
  <c r="J62" i="2"/>
  <c r="I61" i="2"/>
  <c r="J59" i="2"/>
  <c r="I59" i="2"/>
  <c r="G59" i="2"/>
  <c r="G58" i="2"/>
  <c r="F59" i="2"/>
  <c r="L63" i="1"/>
  <c r="J63" i="1"/>
  <c r="H63" i="1"/>
  <c r="L62" i="1"/>
  <c r="J62" i="1"/>
  <c r="H62" i="1"/>
  <c r="L61" i="1"/>
  <c r="J61" i="1"/>
  <c r="H61" i="1"/>
  <c r="L60" i="1"/>
  <c r="J60" i="1"/>
  <c r="H60" i="1"/>
  <c r="L59" i="1"/>
  <c r="J59" i="1"/>
  <c r="H59" i="1"/>
  <c r="L58" i="1"/>
  <c r="J58" i="1"/>
  <c r="H58" i="1"/>
  <c r="M63" i="1"/>
  <c r="K63" i="1"/>
  <c r="I63" i="1"/>
  <c r="M62" i="1"/>
  <c r="K62" i="1"/>
  <c r="I62" i="1"/>
  <c r="M61" i="1"/>
  <c r="K61" i="1"/>
  <c r="I61" i="1"/>
  <c r="M60" i="1"/>
  <c r="K60" i="1"/>
  <c r="I60" i="1"/>
  <c r="M59" i="1"/>
  <c r="K59" i="1"/>
  <c r="I59" i="1"/>
  <c r="M58" i="1"/>
  <c r="K58" i="1"/>
  <c r="L56" i="1"/>
  <c r="J56" i="1"/>
  <c r="H56" i="1"/>
  <c r="K56" i="1"/>
  <c r="O8" i="1"/>
  <c r="O7" i="1"/>
  <c r="O6" i="1"/>
  <c r="O5" i="1"/>
  <c r="O4" i="1"/>
  <c r="P8" i="1"/>
  <c r="P7" i="1"/>
  <c r="P6" i="1"/>
  <c r="P5" i="1"/>
  <c r="I48" i="1"/>
  <c r="I46" i="1"/>
  <c r="I44" i="1"/>
  <c r="I47" i="1"/>
  <c r="G37" i="1"/>
  <c r="G35" i="1"/>
  <c r="G33" i="1"/>
  <c r="G38" i="1"/>
  <c r="G36" i="1"/>
  <c r="G28" i="1"/>
  <c r="G27" i="1"/>
  <c r="H28" i="1"/>
</calcChain>
</file>

<file path=xl/sharedStrings.xml><?xml version="1.0" encoding="utf-8"?>
<sst xmlns="http://schemas.openxmlformats.org/spreadsheetml/2006/main" count="129" uniqueCount="66">
  <si>
    <t>Day</t>
  </si>
  <si>
    <t>O2</t>
  </si>
  <si>
    <t>ČEZ</t>
  </si>
  <si>
    <t>Erste Bank</t>
  </si>
  <si>
    <t>CETV</t>
  </si>
  <si>
    <t>Fortuna</t>
  </si>
  <si>
    <t>PX</t>
  </si>
  <si>
    <t>E(ri)</t>
  </si>
  <si>
    <t>Inv.Matrice</t>
  </si>
  <si>
    <t>alfa</t>
  </si>
  <si>
    <t>beta</t>
  </si>
  <si>
    <t>rf</t>
  </si>
  <si>
    <t>p.a.</t>
  </si>
  <si>
    <t>p.d.(250 trading days)</t>
  </si>
  <si>
    <t>Cov_M</t>
  </si>
  <si>
    <t>sigma_M^2</t>
  </si>
  <si>
    <t>beta_i</t>
  </si>
  <si>
    <t>Fce</t>
  </si>
  <si>
    <t>Global Minimum</t>
  </si>
  <si>
    <t>VRS</t>
  </si>
  <si>
    <t>Inv_matrice</t>
  </si>
  <si>
    <t>wi</t>
  </si>
  <si>
    <t>w1</t>
  </si>
  <si>
    <t>w2</t>
  </si>
  <si>
    <t>w3</t>
  </si>
  <si>
    <t>w4</t>
  </si>
  <si>
    <t>w5</t>
  </si>
  <si>
    <t>lambda1</t>
  </si>
  <si>
    <t>Rp</t>
  </si>
  <si>
    <t>Rp_matrixCalc</t>
  </si>
  <si>
    <t>Sigma_P</t>
  </si>
  <si>
    <t>Var_P</t>
  </si>
  <si>
    <t>Date</t>
  </si>
  <si>
    <t>K</t>
  </si>
  <si>
    <t>L</t>
  </si>
  <si>
    <t>M</t>
  </si>
  <si>
    <t>Index</t>
  </si>
  <si>
    <t>Rf</t>
  </si>
  <si>
    <t>1,5 p.a.</t>
  </si>
  <si>
    <t>E(Rp)</t>
  </si>
  <si>
    <t>OLS</t>
  </si>
  <si>
    <t>Inv_M</t>
  </si>
  <si>
    <t>Function</t>
  </si>
  <si>
    <t>CAPM - SML</t>
  </si>
  <si>
    <t>Ri</t>
  </si>
  <si>
    <t>Market_var</t>
  </si>
  <si>
    <t>Min.Var.Port</t>
  </si>
  <si>
    <t>Sys_Eq</t>
  </si>
  <si>
    <t>Proof</t>
  </si>
  <si>
    <t>Rp_matrice</t>
  </si>
  <si>
    <t>Rp_sumproduct</t>
  </si>
  <si>
    <t>VarP</t>
  </si>
  <si>
    <t>Sigma_p</t>
  </si>
  <si>
    <t>Tg_portfolio</t>
  </si>
  <si>
    <t>Sys_Eq(CM)</t>
  </si>
  <si>
    <t>Zi</t>
  </si>
  <si>
    <t>Z1</t>
  </si>
  <si>
    <t>Z2</t>
  </si>
  <si>
    <t>Z3</t>
  </si>
  <si>
    <t>sum_Zi</t>
  </si>
  <si>
    <t>Given return of 10 % in Rp</t>
  </si>
  <si>
    <t>lambda2</t>
  </si>
  <si>
    <t>Ratio(Rp/sigmaP)</t>
  </si>
  <si>
    <t>MinVarP</t>
  </si>
  <si>
    <t>TgP</t>
  </si>
  <si>
    <t>Given10%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</si>
</sst>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0" fillId="0" borderId="0" xfId="0" applyNumberFormat="1"/>
    <xf numFmtId="0" fontId="0" fillId="8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33257414698162729"/>
                  <c:y val="-0.39361074657334499"/>
                </c:manualLayout>
              </c:layout>
              <c:numFmt formatCode="General" sourceLinked="0"/>
            </c:trendlineLbl>
          </c:trendline>
          <c:xVal>
            <c:numRef>
              <c:f>'Ex01'!$M$2:$M$20</c:f>
              <c:numCache>
                <c:formatCode>General</c:formatCode>
                <c:ptCount val="19"/>
                <c:pt idx="0">
                  <c:v>-1.6362108296312045E-2</c:v>
                </c:pt>
                <c:pt idx="1">
                  <c:v>-2.3043166293381247E-2</c:v>
                </c:pt>
                <c:pt idx="2">
                  <c:v>-2.8793570137958832E-3</c:v>
                </c:pt>
                <c:pt idx="3">
                  <c:v>-8.873680668986729E-3</c:v>
                </c:pt>
                <c:pt idx="4">
                  <c:v>8.0114877717760765E-3</c:v>
                </c:pt>
                <c:pt idx="5">
                  <c:v>-3.7276028825628436E-3</c:v>
                </c:pt>
                <c:pt idx="6">
                  <c:v>-1.364432764877696E-2</c:v>
                </c:pt>
                <c:pt idx="7">
                  <c:v>-1.9293202934679007E-2</c:v>
                </c:pt>
                <c:pt idx="8">
                  <c:v>-3.1618878201800565E-2</c:v>
                </c:pt>
                <c:pt idx="9">
                  <c:v>2.9557995455291282E-3</c:v>
                </c:pt>
                <c:pt idx="10">
                  <c:v>-6.334364717240136E-2</c:v>
                </c:pt>
                <c:pt idx="11">
                  <c:v>-4.2848206703341345E-3</c:v>
                </c:pt>
                <c:pt idx="12">
                  <c:v>-2.1152959909833104E-2</c:v>
                </c:pt>
                <c:pt idx="13">
                  <c:v>1.3386417050153252E-2</c:v>
                </c:pt>
                <c:pt idx="14">
                  <c:v>1.0284801556403149E-2</c:v>
                </c:pt>
                <c:pt idx="15">
                  <c:v>-4.0261755444002123E-3</c:v>
                </c:pt>
                <c:pt idx="16">
                  <c:v>-6.7576280183653491E-3</c:v>
                </c:pt>
                <c:pt idx="17">
                  <c:v>4.5000075937729322E-3</c:v>
                </c:pt>
                <c:pt idx="18">
                  <c:v>-4.9987607213190111E-3</c:v>
                </c:pt>
              </c:numCache>
            </c:numRef>
          </c:xVal>
          <c:yVal>
            <c:numRef>
              <c:f>'Ex01'!$L$2:$L$20</c:f>
              <c:numCache>
                <c:formatCode>General</c:formatCode>
                <c:ptCount val="19"/>
                <c:pt idx="0">
                  <c:v>4.8426244757879908E-3</c:v>
                </c:pt>
                <c:pt idx="1">
                  <c:v>1.0737048000956656E-2</c:v>
                </c:pt>
                <c:pt idx="2">
                  <c:v>1.8821754240587886E-2</c:v>
                </c:pt>
                <c:pt idx="3">
                  <c:v>-1.5873349156290122E-2</c:v>
                </c:pt>
                <c:pt idx="4">
                  <c:v>3.9447782910163251E-3</c:v>
                </c:pt>
                <c:pt idx="5">
                  <c:v>-7.874056430905883E-3</c:v>
                </c:pt>
                <c:pt idx="6">
                  <c:v>3.929278139889557E-3</c:v>
                </c:pt>
                <c:pt idx="7">
                  <c:v>-9.8376791013283799E-4</c:v>
                </c:pt>
                <c:pt idx="8">
                  <c:v>1.1869575555383947E-2</c:v>
                </c:pt>
                <c:pt idx="9">
                  <c:v>-2.8447234575198332E-2</c:v>
                </c:pt>
                <c:pt idx="10">
                  <c:v>1.069528911674795E-2</c:v>
                </c:pt>
                <c:pt idx="11">
                  <c:v>-4.8756800634839181E-3</c:v>
                </c:pt>
                <c:pt idx="12">
                  <c:v>2.9617169703646362E-2</c:v>
                </c:pt>
                <c:pt idx="13">
                  <c:v>-1.590490783966458E-2</c:v>
                </c:pt>
                <c:pt idx="14">
                  <c:v>4.9431637975195092E-3</c:v>
                </c:pt>
                <c:pt idx="15">
                  <c:v>5.7100116699406858E-2</c:v>
                </c:pt>
                <c:pt idx="16">
                  <c:v>0.37193088516959161</c:v>
                </c:pt>
                <c:pt idx="17">
                  <c:v>-0.41405318817196363</c:v>
                </c:pt>
                <c:pt idx="18">
                  <c:v>2.0140993717011856E-3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31840"/>
        <c:axId val="64529920"/>
      </c:scatterChart>
      <c:valAx>
        <c:axId val="645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529920"/>
        <c:crosses val="autoZero"/>
        <c:crossBetween val="midCat"/>
      </c:valAx>
      <c:valAx>
        <c:axId val="645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31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29</xdr:row>
      <xdr:rowOff>147637</xdr:rowOff>
    </xdr:from>
    <xdr:to>
      <xdr:col>22</xdr:col>
      <xdr:colOff>552450</xdr:colOff>
      <xdr:row>44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C40" workbookViewId="0">
      <selection activeCell="O67" sqref="O67"/>
    </sheetView>
  </sheetViews>
  <sheetFormatPr defaultRowHeight="15" x14ac:dyDescent="0.25"/>
  <cols>
    <col min="7" max="10" width="12.7109375" bestFit="1" customWidth="1"/>
    <col min="17" max="17" width="12" bestFit="1" customWidth="1"/>
  </cols>
  <sheetData>
    <row r="1" spans="1:16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tr">
        <f>B1</f>
        <v>O2</v>
      </c>
      <c r="I1" t="str">
        <f t="shared" ref="I1:M1" si="0">C1</f>
        <v>ČEZ</v>
      </c>
      <c r="J1" t="str">
        <f t="shared" si="0"/>
        <v>Erste Bank</v>
      </c>
      <c r="K1" t="str">
        <f t="shared" si="0"/>
        <v>CETV</v>
      </c>
      <c r="L1" t="str">
        <f t="shared" si="0"/>
        <v>Fortuna</v>
      </c>
      <c r="M1" t="str">
        <f t="shared" si="0"/>
        <v>PX</v>
      </c>
      <c r="O1" t="s">
        <v>17</v>
      </c>
    </row>
    <row r="2" spans="1:16" ht="15.75" thickBot="1" x14ac:dyDescent="0.3">
      <c r="A2" s="3">
        <v>20</v>
      </c>
      <c r="B2" s="4">
        <v>570</v>
      </c>
      <c r="C2" s="4">
        <v>98.4</v>
      </c>
      <c r="D2" s="4">
        <v>669.1</v>
      </c>
      <c r="E2" s="4">
        <v>53.9</v>
      </c>
      <c r="F2" s="4">
        <v>103.5</v>
      </c>
      <c r="G2" s="4">
        <v>333.4</v>
      </c>
      <c r="H2">
        <f>LN(B2/B3)</f>
        <v>1.7559267022650125E-3</v>
      </c>
      <c r="I2">
        <f t="shared" ref="I2:M2" si="1">LN(C2/C3)</f>
        <v>2.0345886977874567E-3</v>
      </c>
      <c r="J2">
        <f t="shared" si="1"/>
        <v>-6.6349016905236369E-2</v>
      </c>
      <c r="K2">
        <f t="shared" si="1"/>
        <v>1.8570107472126892E-3</v>
      </c>
      <c r="L2">
        <f t="shared" si="1"/>
        <v>4.8426244757879908E-3</v>
      </c>
      <c r="M2">
        <f t="shared" si="1"/>
        <v>-1.6362108296312045E-2</v>
      </c>
      <c r="O2" t="s">
        <v>5</v>
      </c>
    </row>
    <row r="3" spans="1:16" ht="15.75" thickBot="1" x14ac:dyDescent="0.3">
      <c r="A3" s="3">
        <v>19</v>
      </c>
      <c r="B3" s="4">
        <v>569</v>
      </c>
      <c r="C3" s="4">
        <v>98.2</v>
      </c>
      <c r="D3" s="4">
        <v>715</v>
      </c>
      <c r="E3" s="4">
        <v>53.8</v>
      </c>
      <c r="F3" s="4">
        <v>103</v>
      </c>
      <c r="G3" s="4">
        <v>338.9</v>
      </c>
      <c r="H3">
        <f t="shared" ref="H3:H21" si="2">LN(B3/B4)</f>
        <v>9.1808554463188689E-3</v>
      </c>
      <c r="I3">
        <f t="shared" ref="I3:I21" si="3">LN(C3/C4)</f>
        <v>1.6427474141947996E-2</v>
      </c>
      <c r="J3">
        <f t="shared" ref="J3:J21" si="4">LN(D3/D4)</f>
        <v>-1.388911216066715E-2</v>
      </c>
      <c r="K3">
        <f t="shared" ref="K3:K21" si="5">LN(E3/E4)</f>
        <v>1.1215070820140003E-2</v>
      </c>
      <c r="L3">
        <f t="shared" ref="L3:L21" si="6">LN(F3/F4)</f>
        <v>1.0737048000956656E-2</v>
      </c>
      <c r="M3">
        <f t="shared" ref="M3:M21" si="7">LN(G3/G4)</f>
        <v>-2.3043166293381247E-2</v>
      </c>
      <c r="O3" t="s">
        <v>10</v>
      </c>
      <c r="P3" t="s">
        <v>9</v>
      </c>
    </row>
    <row r="4" spans="1:16" ht="15.75" thickBot="1" x14ac:dyDescent="0.3">
      <c r="A4" s="3">
        <v>18</v>
      </c>
      <c r="B4" s="4">
        <v>563.79999999999995</v>
      </c>
      <c r="C4" s="4">
        <v>96.6</v>
      </c>
      <c r="D4" s="4">
        <v>725</v>
      </c>
      <c r="E4" s="4">
        <v>53.2</v>
      </c>
      <c r="F4" s="4">
        <v>101.9</v>
      </c>
      <c r="G4" s="4">
        <v>346.8</v>
      </c>
      <c r="H4">
        <f t="shared" si="2"/>
        <v>-2.019206518923557E-2</v>
      </c>
      <c r="I4">
        <f t="shared" si="3"/>
        <v>1.0357328735321183E-3</v>
      </c>
      <c r="J4">
        <f t="shared" si="4"/>
        <v>1.2491487894029053E-2</v>
      </c>
      <c r="K4">
        <f t="shared" si="5"/>
        <v>-1.3072081567352662E-2</v>
      </c>
      <c r="L4">
        <f t="shared" si="6"/>
        <v>1.8821754240587886E-2</v>
      </c>
      <c r="M4">
        <f t="shared" si="7"/>
        <v>-2.8793570137958832E-3</v>
      </c>
      <c r="O4" s="10">
        <f t="array" ref="O4:P8">LINEST(L2:L20,M2:M20,1,1)</f>
        <v>-1.1284536954097675</v>
      </c>
      <c r="P4" s="11">
        <v>-8.7463766543631125E-3</v>
      </c>
    </row>
    <row r="5" spans="1:16" ht="15.75" thickBot="1" x14ac:dyDescent="0.3">
      <c r="A5" s="3">
        <v>17</v>
      </c>
      <c r="B5" s="4">
        <v>575.29999999999995</v>
      </c>
      <c r="C5" s="4">
        <v>96.5</v>
      </c>
      <c r="D5" s="4">
        <v>716</v>
      </c>
      <c r="E5" s="4">
        <v>53.9</v>
      </c>
      <c r="F5" s="4">
        <v>100</v>
      </c>
      <c r="G5" s="4">
        <v>347.8</v>
      </c>
      <c r="H5">
        <f t="shared" si="2"/>
        <v>-3.3837814781558714E-2</v>
      </c>
      <c r="I5">
        <f t="shared" si="3"/>
        <v>-5.1679701584425612E-3</v>
      </c>
      <c r="J5">
        <f t="shared" si="4"/>
        <v>-1.2491487894029141E-2</v>
      </c>
      <c r="K5">
        <f t="shared" si="5"/>
        <v>-3.1052723341585254E-2</v>
      </c>
      <c r="L5">
        <f t="shared" si="6"/>
        <v>-1.5873349156290122E-2</v>
      </c>
      <c r="M5">
        <f t="shared" si="7"/>
        <v>-8.873680668986729E-3</v>
      </c>
      <c r="O5">
        <v>1.8009242482774224</v>
      </c>
      <c r="P5">
        <v>3.5543835685613201E-2</v>
      </c>
    </row>
    <row r="6" spans="1:16" ht="15.75" thickBot="1" x14ac:dyDescent="0.3">
      <c r="A6" s="3">
        <v>16</v>
      </c>
      <c r="B6" s="4">
        <v>595.1</v>
      </c>
      <c r="C6" s="4">
        <v>97</v>
      </c>
      <c r="D6" s="4">
        <v>725</v>
      </c>
      <c r="E6" s="4">
        <v>55.6</v>
      </c>
      <c r="F6" s="4">
        <v>101.6</v>
      </c>
      <c r="G6" s="4">
        <v>350.9</v>
      </c>
      <c r="H6">
        <f t="shared" si="2"/>
        <v>-1.2856008101533912E-2</v>
      </c>
      <c r="I6">
        <f t="shared" si="3"/>
        <v>-1.4329825554824968E-2</v>
      </c>
      <c r="J6">
        <f t="shared" si="4"/>
        <v>-3.4423441909727901E-3</v>
      </c>
      <c r="K6">
        <f t="shared" si="5"/>
        <v>-2.4868066578013423E-2</v>
      </c>
      <c r="L6">
        <f t="shared" si="6"/>
        <v>3.9447782910163251E-3</v>
      </c>
      <c r="M6">
        <f t="shared" si="7"/>
        <v>8.0114877717760765E-3</v>
      </c>
      <c r="O6">
        <v>2.2574154456119017E-2</v>
      </c>
      <c r="P6">
        <v>0.13479617650326151</v>
      </c>
    </row>
    <row r="7" spans="1:16" ht="15.75" thickBot="1" x14ac:dyDescent="0.3">
      <c r="A7" s="3">
        <v>15</v>
      </c>
      <c r="B7" s="4">
        <v>602.79999999999995</v>
      </c>
      <c r="C7" s="4">
        <v>98.4</v>
      </c>
      <c r="D7" s="4">
        <v>727.5</v>
      </c>
      <c r="E7" s="4">
        <v>57</v>
      </c>
      <c r="F7" s="4">
        <v>101.2</v>
      </c>
      <c r="G7" s="4">
        <v>348.1</v>
      </c>
      <c r="H7">
        <f t="shared" si="2"/>
        <v>1.660302556395642E-3</v>
      </c>
      <c r="I7">
        <f t="shared" si="3"/>
        <v>-6.0790460763821153E-3</v>
      </c>
      <c r="J7">
        <f t="shared" si="4"/>
        <v>1.5096194174794096E-2</v>
      </c>
      <c r="K7">
        <f t="shared" si="5"/>
        <v>4.1187558406614644E-2</v>
      </c>
      <c r="L7">
        <f t="shared" si="6"/>
        <v>-7.874056430905883E-3</v>
      </c>
      <c r="M7">
        <f t="shared" si="7"/>
        <v>-3.7276028825628436E-3</v>
      </c>
      <c r="O7">
        <v>0.39262377550542737</v>
      </c>
      <c r="P7">
        <v>17</v>
      </c>
    </row>
    <row r="8" spans="1:16" ht="15.75" thickBot="1" x14ac:dyDescent="0.3">
      <c r="A8" s="3">
        <v>14</v>
      </c>
      <c r="B8" s="4">
        <v>601.79999999999995</v>
      </c>
      <c r="C8" s="4">
        <v>99</v>
      </c>
      <c r="D8" s="4">
        <v>716.6</v>
      </c>
      <c r="E8" s="4">
        <v>54.7</v>
      </c>
      <c r="F8" s="4">
        <v>102</v>
      </c>
      <c r="G8" s="4">
        <v>349.4</v>
      </c>
      <c r="H8">
        <f t="shared" si="2"/>
        <v>8.3118615042176297E-4</v>
      </c>
      <c r="I8">
        <f t="shared" si="3"/>
        <v>-6.2642785972672088E-2</v>
      </c>
      <c r="J8">
        <f t="shared" si="4"/>
        <v>-6.8145733430721072E-3</v>
      </c>
      <c r="K8">
        <f t="shared" si="5"/>
        <v>-1.6319491828601183E-2</v>
      </c>
      <c r="L8">
        <f t="shared" si="6"/>
        <v>3.929278139889557E-3</v>
      </c>
      <c r="M8">
        <f t="shared" si="7"/>
        <v>-1.364432764877696E-2</v>
      </c>
      <c r="O8">
        <v>7.1339776130324717E-3</v>
      </c>
      <c r="P8">
        <v>0.30889015639827333</v>
      </c>
    </row>
    <row r="9" spans="1:16" ht="15.75" thickBot="1" x14ac:dyDescent="0.3">
      <c r="A9" s="3">
        <v>13</v>
      </c>
      <c r="B9" s="4">
        <v>601.29999999999995</v>
      </c>
      <c r="C9" s="4">
        <v>105.4</v>
      </c>
      <c r="D9" s="4">
        <v>721.5</v>
      </c>
      <c r="E9" s="4">
        <v>55.6</v>
      </c>
      <c r="F9" s="4">
        <v>101.6</v>
      </c>
      <c r="G9" s="4">
        <v>354.2</v>
      </c>
      <c r="H9">
        <f t="shared" si="2"/>
        <v>-2.2203033618917782E-2</v>
      </c>
      <c r="I9">
        <f t="shared" si="3"/>
        <v>-0.1035562323707608</v>
      </c>
      <c r="J9">
        <f t="shared" si="4"/>
        <v>4.0275035345072405E-3</v>
      </c>
      <c r="K9">
        <f t="shared" si="5"/>
        <v>-5.3811789045167075E-3</v>
      </c>
      <c r="L9">
        <f t="shared" si="6"/>
        <v>-9.8376791013283799E-4</v>
      </c>
      <c r="M9">
        <f t="shared" si="7"/>
        <v>-1.9293202934679007E-2</v>
      </c>
    </row>
    <row r="10" spans="1:16" ht="15.75" thickBot="1" x14ac:dyDescent="0.3">
      <c r="A10" s="3">
        <v>12</v>
      </c>
      <c r="B10" s="4">
        <v>614.79999999999995</v>
      </c>
      <c r="C10" s="4">
        <v>116.9</v>
      </c>
      <c r="D10" s="4">
        <v>718.6</v>
      </c>
      <c r="E10" s="4">
        <v>55.9</v>
      </c>
      <c r="F10" s="4">
        <v>101.7</v>
      </c>
      <c r="G10" s="4">
        <v>361.1</v>
      </c>
      <c r="H10">
        <f t="shared" si="2"/>
        <v>-2.1402377795894365E-2</v>
      </c>
      <c r="I10">
        <f t="shared" si="3"/>
        <v>-2.2833973038508561E-2</v>
      </c>
      <c r="J10">
        <f t="shared" si="4"/>
        <v>1.1138959659114476E-3</v>
      </c>
      <c r="K10">
        <f t="shared" si="5"/>
        <v>-1.0676257991341755E-2</v>
      </c>
      <c r="L10">
        <f t="shared" si="6"/>
        <v>1.1869575555383947E-2</v>
      </c>
      <c r="M10">
        <f t="shared" si="7"/>
        <v>-3.1618878201800565E-2</v>
      </c>
    </row>
    <row r="11" spans="1:16" ht="15.75" thickBot="1" x14ac:dyDescent="0.3">
      <c r="A11" s="3">
        <v>11</v>
      </c>
      <c r="B11" s="4">
        <v>628.1</v>
      </c>
      <c r="C11" s="4">
        <v>119.6</v>
      </c>
      <c r="D11" s="4">
        <v>717.8</v>
      </c>
      <c r="E11" s="4">
        <v>56.5</v>
      </c>
      <c r="F11" s="4">
        <v>100.5</v>
      </c>
      <c r="G11" s="4">
        <v>372.7</v>
      </c>
      <c r="H11">
        <f t="shared" si="2"/>
        <v>-1.4318672401054397E-3</v>
      </c>
      <c r="I11">
        <f t="shared" si="3"/>
        <v>5.4996675747448764E-2</v>
      </c>
      <c r="J11">
        <f t="shared" si="4"/>
        <v>-1.6168389249333465E-2</v>
      </c>
      <c r="K11">
        <f t="shared" si="5"/>
        <v>1.7714796483820209E-3</v>
      </c>
      <c r="L11">
        <f t="shared" si="6"/>
        <v>-2.8447234575198332E-2</v>
      </c>
      <c r="M11">
        <f t="shared" si="7"/>
        <v>2.9557995455291282E-3</v>
      </c>
    </row>
    <row r="12" spans="1:16" ht="15.75" thickBot="1" x14ac:dyDescent="0.3">
      <c r="A12" s="3">
        <v>10</v>
      </c>
      <c r="B12" s="4">
        <v>629</v>
      </c>
      <c r="C12" s="4">
        <v>113.2</v>
      </c>
      <c r="D12" s="4">
        <v>729.5</v>
      </c>
      <c r="E12" s="4">
        <v>56.4</v>
      </c>
      <c r="F12" s="4">
        <v>103.4</v>
      </c>
      <c r="G12" s="4">
        <v>371.6</v>
      </c>
      <c r="H12">
        <f t="shared" si="2"/>
        <v>1.6672396449471265E-2</v>
      </c>
      <c r="I12">
        <f t="shared" si="3"/>
        <v>3.3231616512527165E-2</v>
      </c>
      <c r="J12">
        <f t="shared" si="4"/>
        <v>3.7571628131113588E-2</v>
      </c>
      <c r="K12">
        <f t="shared" si="5"/>
        <v>2.6955809988528295E-2</v>
      </c>
      <c r="L12">
        <f t="shared" si="6"/>
        <v>1.069528911674795E-2</v>
      </c>
      <c r="M12">
        <f t="shared" si="7"/>
        <v>-6.334364717240136E-2</v>
      </c>
    </row>
    <row r="13" spans="1:16" ht="15.75" thickBot="1" x14ac:dyDescent="0.3">
      <c r="A13" s="3">
        <v>9</v>
      </c>
      <c r="B13" s="4">
        <v>618.6</v>
      </c>
      <c r="C13" s="4">
        <v>109.5</v>
      </c>
      <c r="D13" s="4">
        <v>702.6</v>
      </c>
      <c r="E13" s="4">
        <v>54.9</v>
      </c>
      <c r="F13" s="4">
        <v>102.3</v>
      </c>
      <c r="G13" s="4">
        <v>395.9</v>
      </c>
      <c r="H13">
        <f t="shared" si="2"/>
        <v>-3.0879423093820607E-2</v>
      </c>
      <c r="I13">
        <f t="shared" si="3"/>
        <v>4.1964199099032207E-2</v>
      </c>
      <c r="J13">
        <f t="shared" si="4"/>
        <v>-6.6351564880627045E-2</v>
      </c>
      <c r="K13">
        <f t="shared" si="5"/>
        <v>-1.8198367169859828E-3</v>
      </c>
      <c r="L13">
        <f t="shared" si="6"/>
        <v>-4.8756800634839181E-3</v>
      </c>
      <c r="M13">
        <f t="shared" si="7"/>
        <v>-4.2848206703341345E-3</v>
      </c>
    </row>
    <row r="14" spans="1:16" ht="15.75" thickBot="1" x14ac:dyDescent="0.3">
      <c r="A14" s="3">
        <v>8</v>
      </c>
      <c r="B14" s="4">
        <v>638</v>
      </c>
      <c r="C14" s="4">
        <v>105</v>
      </c>
      <c r="D14" s="4">
        <v>750.8</v>
      </c>
      <c r="E14" s="4">
        <v>55</v>
      </c>
      <c r="F14" s="4">
        <v>102.8</v>
      </c>
      <c r="G14" s="4">
        <v>397.6</v>
      </c>
      <c r="H14">
        <f t="shared" si="2"/>
        <v>-2.7822505599299188E-2</v>
      </c>
      <c r="I14">
        <f t="shared" si="3"/>
        <v>9.5283475527184578E-4</v>
      </c>
      <c r="J14">
        <f t="shared" si="4"/>
        <v>-5.0513821791181607E-2</v>
      </c>
      <c r="K14">
        <f t="shared" si="5"/>
        <v>-2.8675799976666309E-2</v>
      </c>
      <c r="L14">
        <f t="shared" si="6"/>
        <v>2.9617169703646362E-2</v>
      </c>
      <c r="M14">
        <f t="shared" si="7"/>
        <v>-2.1152959909833104E-2</v>
      </c>
    </row>
    <row r="15" spans="1:16" ht="15.75" thickBot="1" x14ac:dyDescent="0.3">
      <c r="A15" s="3">
        <v>7</v>
      </c>
      <c r="B15" s="4">
        <v>656</v>
      </c>
      <c r="C15" s="4">
        <v>104.9</v>
      </c>
      <c r="D15" s="4">
        <v>789.7</v>
      </c>
      <c r="E15" s="4">
        <v>56.6</v>
      </c>
      <c r="F15" s="4">
        <v>99.8</v>
      </c>
      <c r="G15" s="4">
        <v>406.1</v>
      </c>
      <c r="H15">
        <f t="shared" si="2"/>
        <v>-9.1047669929192037E-3</v>
      </c>
      <c r="I15">
        <f t="shared" si="3"/>
        <v>-3.8059037376783006E-3</v>
      </c>
      <c r="J15">
        <f t="shared" si="4"/>
        <v>-1.1832967876881841E-2</v>
      </c>
      <c r="K15">
        <f t="shared" si="5"/>
        <v>-5.2863559231479491E-3</v>
      </c>
      <c r="L15">
        <f t="shared" si="6"/>
        <v>-1.590490783966458E-2</v>
      </c>
      <c r="M15">
        <f t="shared" si="7"/>
        <v>1.3386417050153252E-2</v>
      </c>
    </row>
    <row r="16" spans="1:16" ht="15.75" thickBot="1" x14ac:dyDescent="0.3">
      <c r="A16" s="3">
        <v>6</v>
      </c>
      <c r="B16" s="4">
        <v>662</v>
      </c>
      <c r="C16" s="4">
        <v>105.3</v>
      </c>
      <c r="D16" s="4">
        <v>799.1</v>
      </c>
      <c r="E16" s="4">
        <v>56.9</v>
      </c>
      <c r="F16" s="4">
        <v>101.4</v>
      </c>
      <c r="G16" s="4">
        <v>400.7</v>
      </c>
      <c r="H16">
        <f t="shared" si="2"/>
        <v>-1.1116232840218029E-2</v>
      </c>
      <c r="I16">
        <f t="shared" si="3"/>
        <v>-3.791473736262136E-3</v>
      </c>
      <c r="J16">
        <f t="shared" si="4"/>
        <v>-7.3561830381462289E-3</v>
      </c>
      <c r="K16">
        <f t="shared" si="5"/>
        <v>1.5943650397135946E-2</v>
      </c>
      <c r="L16">
        <f t="shared" si="6"/>
        <v>4.9431637975195092E-3</v>
      </c>
      <c r="M16">
        <f t="shared" si="7"/>
        <v>1.0284801556403149E-2</v>
      </c>
    </row>
    <row r="17" spans="1:16" ht="15.75" thickBot="1" x14ac:dyDescent="0.3">
      <c r="A17" s="3">
        <v>5</v>
      </c>
      <c r="B17" s="4">
        <v>669.4</v>
      </c>
      <c r="C17" s="4">
        <v>105.7</v>
      </c>
      <c r="D17" s="4">
        <v>805</v>
      </c>
      <c r="E17" s="4">
        <v>56</v>
      </c>
      <c r="F17" s="4">
        <v>100.9</v>
      </c>
      <c r="G17" s="4">
        <v>396.6</v>
      </c>
      <c r="H17">
        <f t="shared" si="2"/>
        <v>-4.5698046599262097E-2</v>
      </c>
      <c r="I17">
        <f t="shared" si="3"/>
        <v>-2.6145280104322245E-2</v>
      </c>
      <c r="J17">
        <f t="shared" si="4"/>
        <v>-7.7650934230065999E-2</v>
      </c>
      <c r="K17">
        <f t="shared" si="5"/>
        <v>-1.2422519998557209E-2</v>
      </c>
      <c r="L17">
        <f t="shared" si="6"/>
        <v>5.7100116699406858E-2</v>
      </c>
      <c r="M17">
        <f t="shared" si="7"/>
        <v>-4.0261755444002123E-3</v>
      </c>
    </row>
    <row r="18" spans="1:16" ht="15.75" thickBot="1" x14ac:dyDescent="0.3">
      <c r="A18" s="3">
        <v>4</v>
      </c>
      <c r="B18" s="4">
        <v>700.7</v>
      </c>
      <c r="C18" s="4">
        <v>108.5</v>
      </c>
      <c r="D18" s="4">
        <v>870</v>
      </c>
      <c r="E18" s="4">
        <v>56.7</v>
      </c>
      <c r="F18" s="4">
        <v>95.3</v>
      </c>
      <c r="G18" s="4">
        <v>398.2</v>
      </c>
      <c r="H18">
        <f t="shared" si="2"/>
        <v>-1.1775691155639208E-2</v>
      </c>
      <c r="I18">
        <f t="shared" si="3"/>
        <v>-1.6453753278942482E-2</v>
      </c>
      <c r="J18">
        <f t="shared" si="4"/>
        <v>-7.4830207174118757E-2</v>
      </c>
      <c r="K18">
        <f t="shared" si="5"/>
        <v>-5.2770571008436693E-3</v>
      </c>
      <c r="L18">
        <f t="shared" si="6"/>
        <v>0.37193088516959161</v>
      </c>
      <c r="M18">
        <f t="shared" si="7"/>
        <v>-6.7576280183653491E-3</v>
      </c>
    </row>
    <row r="19" spans="1:16" ht="15.75" thickBot="1" x14ac:dyDescent="0.3">
      <c r="A19" s="3">
        <v>3</v>
      </c>
      <c r="B19" s="4">
        <v>709</v>
      </c>
      <c r="C19" s="4">
        <v>110.3</v>
      </c>
      <c r="D19" s="4">
        <v>937.6</v>
      </c>
      <c r="E19" s="4">
        <v>57</v>
      </c>
      <c r="F19" s="4">
        <v>65.7</v>
      </c>
      <c r="G19" s="4">
        <v>400.9</v>
      </c>
      <c r="H19">
        <f t="shared" si="2"/>
        <v>-5.6258938821684371E-3</v>
      </c>
      <c r="I19">
        <f t="shared" si="3"/>
        <v>-2.0637789446133144E-2</v>
      </c>
      <c r="J19">
        <f t="shared" si="4"/>
        <v>-1.187460942071274E-2</v>
      </c>
      <c r="K19">
        <f t="shared" si="5"/>
        <v>3.5149421074445919E-3</v>
      </c>
      <c r="L19">
        <f t="shared" si="6"/>
        <v>-0.41405318817196363</v>
      </c>
      <c r="M19">
        <f t="shared" si="7"/>
        <v>4.5000075937729322E-3</v>
      </c>
    </row>
    <row r="20" spans="1:16" ht="15.75" thickBot="1" x14ac:dyDescent="0.3">
      <c r="A20" s="3">
        <v>2</v>
      </c>
      <c r="B20" s="4">
        <v>713</v>
      </c>
      <c r="C20" s="4">
        <v>112.6</v>
      </c>
      <c r="D20" s="4">
        <v>948.8</v>
      </c>
      <c r="E20" s="4">
        <v>56.8</v>
      </c>
      <c r="F20" s="4">
        <v>99.4</v>
      </c>
      <c r="G20" s="4">
        <v>399.1</v>
      </c>
      <c r="H20">
        <f t="shared" si="2"/>
        <v>7.037326720576084E-3</v>
      </c>
      <c r="I20">
        <f t="shared" si="3"/>
        <v>-1.1479154747546521E-2</v>
      </c>
      <c r="J20">
        <f t="shared" si="4"/>
        <v>-2.8416584927432602E-3</v>
      </c>
      <c r="K20">
        <f t="shared" si="5"/>
        <v>5.2956875747102823E-3</v>
      </c>
      <c r="L20">
        <f t="shared" si="6"/>
        <v>2.0140993717011856E-3</v>
      </c>
      <c r="M20">
        <f t="shared" si="7"/>
        <v>-4.9987607213190111E-3</v>
      </c>
    </row>
    <row r="21" spans="1:16" ht="15.75" thickBot="1" x14ac:dyDescent="0.3">
      <c r="A21" s="3">
        <v>1</v>
      </c>
      <c r="B21" s="4">
        <v>708</v>
      </c>
      <c r="C21" s="4">
        <v>113.9</v>
      </c>
      <c r="D21" s="4">
        <v>951.5</v>
      </c>
      <c r="E21" s="4">
        <v>56.5</v>
      </c>
      <c r="F21" s="4">
        <v>99.2</v>
      </c>
      <c r="G21" s="4">
        <v>401.1</v>
      </c>
    </row>
    <row r="22" spans="1:16" x14ac:dyDescent="0.25">
      <c r="G22" t="s">
        <v>7</v>
      </c>
      <c r="H22">
        <f>AVERAGE(H2:H20)</f>
        <v>-1.1410933308690734E-2</v>
      </c>
      <c r="I22">
        <f t="shared" ref="I22:M22" si="8">AVERAGE(I2:I20)</f>
        <v>-7.6989508628909674E-3</v>
      </c>
      <c r="J22">
        <f t="shared" si="8"/>
        <v>-1.8531903207759635E-2</v>
      </c>
      <c r="K22">
        <f t="shared" si="8"/>
        <v>-2.4794821177601908E-3</v>
      </c>
      <c r="L22">
        <f t="shared" si="8"/>
        <v>2.2333472849787668E-3</v>
      </c>
      <c r="M22">
        <f t="shared" si="8"/>
        <v>-9.7298843399638915E-3</v>
      </c>
    </row>
    <row r="23" spans="1:16" x14ac:dyDescent="0.25">
      <c r="B23" t="s">
        <v>12</v>
      </c>
      <c r="C23" t="s">
        <v>13</v>
      </c>
      <c r="J23" t="s">
        <v>1</v>
      </c>
      <c r="K23" t="str">
        <f>I1</f>
        <v>ČEZ</v>
      </c>
      <c r="L23" t="str">
        <f t="shared" ref="L23:N23" si="9">J1</f>
        <v>Erste Bank</v>
      </c>
      <c r="M23" t="str">
        <f t="shared" si="9"/>
        <v>CETV</v>
      </c>
      <c r="N23" t="str">
        <f t="shared" si="9"/>
        <v>Fortuna</v>
      </c>
    </row>
    <row r="24" spans="1:16" x14ac:dyDescent="0.25">
      <c r="A24" t="s">
        <v>11</v>
      </c>
      <c r="B24" s="5">
        <v>5.0000000000000001E-3</v>
      </c>
      <c r="C24">
        <f>B24/250</f>
        <v>2.0000000000000002E-5</v>
      </c>
      <c r="G24">
        <f>COUNT(H2:H20)</f>
        <v>19</v>
      </c>
      <c r="H24">
        <f>SUM(M2:M20)</f>
        <v>-0.18486780245931395</v>
      </c>
      <c r="J24">
        <f>SUM(H2:H20)</f>
        <v>-0.21680773286512395</v>
      </c>
      <c r="K24">
        <f t="shared" ref="K24:N24" si="10">SUM(I2:I20)</f>
        <v>-0.14628006639492838</v>
      </c>
      <c r="L24">
        <f t="shared" si="10"/>
        <v>-0.35210616094743308</v>
      </c>
      <c r="M24">
        <f t="shared" si="10"/>
        <v>-4.7110160237443625E-2</v>
      </c>
      <c r="N24">
        <f t="shared" si="10"/>
        <v>4.2433598414596568E-2</v>
      </c>
    </row>
    <row r="25" spans="1:16" x14ac:dyDescent="0.25">
      <c r="G25">
        <f>H24</f>
        <v>-0.18486780245931395</v>
      </c>
      <c r="H25">
        <f>SUMPRODUCT(M2:M20,M2:M20)</f>
        <v>7.4010151776424176E-3</v>
      </c>
      <c r="J25">
        <f>SUMPRODUCT($M$2:$M$20,H2:H20)</f>
        <v>7.3006020823278251E-4</v>
      </c>
      <c r="K25">
        <f t="shared" ref="K25:N25" si="11">SUMPRODUCT($M$2:$M$20,I2:I20)</f>
        <v>1.0621434711412044E-3</v>
      </c>
      <c r="L25">
        <f t="shared" si="11"/>
        <v>8.4687165472561131E-4</v>
      </c>
      <c r="M25">
        <f t="shared" si="11"/>
        <v>-5.8395982925089343E-4</v>
      </c>
      <c r="N25">
        <f t="shared" si="11"/>
        <v>-6.7347794954208092E-3</v>
      </c>
    </row>
    <row r="26" spans="1:16" x14ac:dyDescent="0.25">
      <c r="F26" t="s">
        <v>8</v>
      </c>
      <c r="J26" t="str">
        <f>J23</f>
        <v>O2</v>
      </c>
      <c r="K26" t="str">
        <f t="shared" ref="K26:N26" si="12">K23</f>
        <v>ČEZ</v>
      </c>
      <c r="L26" t="str">
        <f t="shared" si="12"/>
        <v>Erste Bank</v>
      </c>
      <c r="M26" t="str">
        <f t="shared" si="12"/>
        <v>CETV</v>
      </c>
      <c r="N26" t="str">
        <f t="shared" si="12"/>
        <v>Fortuna</v>
      </c>
      <c r="P26">
        <f t="array" ref="P26:P27">MMULT($G$27:$H$28,J24:J25)</f>
        <v>-1.3806733697076827E-2</v>
      </c>
    </row>
    <row r="27" spans="1:16" x14ac:dyDescent="0.25">
      <c r="D27">
        <f t="array" ref="D27:E28">MINVERSE(G24:H25)</f>
        <v>6.9530193482396974E-2</v>
      </c>
      <c r="E27">
        <v>1.7367744512255185</v>
      </c>
      <c r="G27">
        <f t="array" ref="G27:H28">MINVERSE(G24:H25)</f>
        <v>6.9530193482396974E-2</v>
      </c>
      <c r="H27">
        <v>1.7367744512255185</v>
      </c>
      <c r="I27" t="s">
        <v>9</v>
      </c>
      <c r="J27" s="11">
        <f t="array" ref="J27:J28">MMULT($G$27:$H$28,J24:J25)</f>
        <v>-1.3806733697076827E-2</v>
      </c>
      <c r="K27" s="11">
        <f t="array" ref="K27:K28">MMULT($G$27:$H$28,K24:K25)</f>
        <v>-8.3261776748432131E-3</v>
      </c>
      <c r="L27" s="11">
        <f t="array" ref="L27:L28">MMULT($G$27:$H$28,L24:L25)</f>
        <v>-2.3011184443624513E-2</v>
      </c>
      <c r="M27" s="11">
        <f t="array" ref="M27:M28">MMULT($G$27:$H$28,M24:M25)</f>
        <v>-4.289785068281148E-3</v>
      </c>
      <c r="N27" s="11">
        <f t="array" ref="N27:N28">MMULT($G$27:$H$28,N24:N25)</f>
        <v>-8.7463766543631177E-3</v>
      </c>
      <c r="P27">
        <v>-0.24623112718264681</v>
      </c>
    </row>
    <row r="28" spans="1:16" x14ac:dyDescent="0.25">
      <c r="D28">
        <v>1.7367744512255183</v>
      </c>
      <c r="E28">
        <v>178.49898216076468</v>
      </c>
      <c r="G28">
        <v>1.7367744512255183</v>
      </c>
      <c r="H28">
        <v>178.49898216076468</v>
      </c>
      <c r="I28" t="s">
        <v>10</v>
      </c>
      <c r="J28" s="10">
        <v>-0.24623112718264681</v>
      </c>
      <c r="K28" s="10">
        <v>-6.4463953530877582E-2</v>
      </c>
      <c r="L28" s="10">
        <v>-0.46036325606327788</v>
      </c>
      <c r="M28" s="10">
        <v>-0.1860559578375908</v>
      </c>
      <c r="N28" s="10">
        <v>-1.1284536954097679</v>
      </c>
    </row>
    <row r="30" spans="1:16" x14ac:dyDescent="0.25">
      <c r="I30" t="s">
        <v>7</v>
      </c>
      <c r="J30">
        <f>$C$24+J28*($M$22-$C$24)</f>
        <v>2.4207250109297453E-3</v>
      </c>
      <c r="K30">
        <f t="shared" ref="K30:N30" si="13">$C$24+K28*($M$22-$C$24)</f>
        <v>6.4851609102286331E-4</v>
      </c>
      <c r="L30">
        <f t="shared" si="13"/>
        <v>4.5084885009861395E-3</v>
      </c>
      <c r="M30">
        <f t="shared" si="13"/>
        <v>1.8340240696777086E-3</v>
      </c>
      <c r="N30">
        <f t="shared" si="13"/>
        <v>1.1022293013250077E-2</v>
      </c>
    </row>
    <row r="32" spans="1:16" x14ac:dyDescent="0.25">
      <c r="G32" t="s">
        <v>14</v>
      </c>
      <c r="H32" t="str">
        <f>H1</f>
        <v>O2</v>
      </c>
      <c r="I32" t="str">
        <f t="shared" ref="I32:M32" si="14">I1</f>
        <v>ČEZ</v>
      </c>
      <c r="J32" t="str">
        <f t="shared" si="14"/>
        <v>Erste Bank</v>
      </c>
      <c r="K32" t="str">
        <f t="shared" si="14"/>
        <v>CETV</v>
      </c>
      <c r="L32" t="str">
        <f t="shared" si="14"/>
        <v>Fortuna</v>
      </c>
      <c r="M32" t="str">
        <f t="shared" si="14"/>
        <v>PX</v>
      </c>
    </row>
    <row r="33" spans="7:14" x14ac:dyDescent="0.25">
      <c r="G33" t="str">
        <f t="array" ref="G33:G38">TRANSPOSE(H32:M32)</f>
        <v>O2</v>
      </c>
      <c r="H33" s="6">
        <f>COVAR($H$2:$H$20,H2:H20)*19/18</f>
        <v>2.6711894287500653E-4</v>
      </c>
      <c r="I33" s="6">
        <f t="shared" ref="I33:M33" si="15">COVAR($H$2:$H$20,I2:I20)*19/18</f>
        <v>1.2237846205907676E-4</v>
      </c>
      <c r="J33" s="6">
        <f t="shared" si="15"/>
        <v>2.5715775576645792E-4</v>
      </c>
      <c r="K33" s="6">
        <f t="shared" si="15"/>
        <v>1.9027708453487246E-4</v>
      </c>
      <c r="L33" s="6">
        <f t="shared" si="15"/>
        <v>-2.53023928742308E-4</v>
      </c>
      <c r="M33">
        <f t="shared" si="15"/>
        <v>-7.6636330919703386E-5</v>
      </c>
    </row>
    <row r="34" spans="7:14" x14ac:dyDescent="0.25">
      <c r="G34" t="str">
        <v>ČEZ</v>
      </c>
      <c r="H34" s="6">
        <f>COVAR($H$2:$H$20,H3:H21)*19/18</f>
        <v>2.6163389365540705E-5</v>
      </c>
      <c r="I34" s="6">
        <f t="shared" ref="I34:M34" si="16">COVAR($I$2:$I$20,I2:I20)*19/18</f>
        <v>1.2232782093107265E-3</v>
      </c>
      <c r="J34" s="6">
        <f t="shared" si="16"/>
        <v>-1.0642696717067405E-4</v>
      </c>
      <c r="K34" s="6">
        <f t="shared" si="16"/>
        <v>1.682799610544733E-4</v>
      </c>
      <c r="L34" s="6">
        <f t="shared" si="16"/>
        <v>-1.3539415363571866E-5</v>
      </c>
      <c r="M34">
        <f t="shared" si="16"/>
        <v>-2.0063592006871555E-5</v>
      </c>
    </row>
    <row r="35" spans="7:14" x14ac:dyDescent="0.25">
      <c r="G35" t="str">
        <v>Erste Bank</v>
      </c>
      <c r="H35" s="6">
        <f>COVAR($J$2:$J$20,H2:H20)*19/18</f>
        <v>2.5715775576645792E-4</v>
      </c>
      <c r="I35" s="6">
        <f t="shared" ref="I35:M35" si="17">COVAR($J$2:$J$20,I2:I20)*19/18</f>
        <v>-1.0642696717067405E-4</v>
      </c>
      <c r="J35" s="6">
        <f t="shared" si="17"/>
        <v>1.0714046291855389E-3</v>
      </c>
      <c r="K35" s="6">
        <f t="shared" si="17"/>
        <v>2.0327785300413862E-4</v>
      </c>
      <c r="L35" s="6">
        <f t="shared" si="17"/>
        <v>-1.495228661303189E-3</v>
      </c>
      <c r="M35">
        <f t="shared" si="17"/>
        <v>-1.4328225370453454E-4</v>
      </c>
    </row>
    <row r="36" spans="7:14" x14ac:dyDescent="0.25">
      <c r="G36" t="str">
        <v>CETV</v>
      </c>
      <c r="H36" s="6">
        <f>COVAR($K$2:$K$20,H2:H20)*19/18</f>
        <v>1.9027708453487246E-4</v>
      </c>
      <c r="I36" s="6">
        <f t="shared" ref="I36:M36" si="18">COVAR($K$2:$K$20,I2:I20)*19/18</f>
        <v>1.682799610544733E-4</v>
      </c>
      <c r="J36" s="6">
        <f t="shared" si="18"/>
        <v>2.0327785300413862E-4</v>
      </c>
      <c r="K36" s="6">
        <f t="shared" si="18"/>
        <v>3.2954153790590453E-4</v>
      </c>
      <c r="L36" s="6">
        <f t="shared" si="18"/>
        <v>-2.6015727910692486E-4</v>
      </c>
      <c r="M36">
        <f t="shared" si="18"/>
        <v>-5.7907568866576979E-5</v>
      </c>
    </row>
    <row r="37" spans="7:14" x14ac:dyDescent="0.25">
      <c r="G37" t="str">
        <v>Fortuna</v>
      </c>
      <c r="H37" s="6">
        <f>COVAR($L$2:$L$20,H2:H20)*19/18</f>
        <v>-2.53023928742308E-4</v>
      </c>
      <c r="I37" s="6">
        <f t="shared" ref="I37:M37" si="19">COVAR($L$2:$L$20,I2:I20)*19/18</f>
        <v>-1.3539415363571866E-5</v>
      </c>
      <c r="J37" s="6">
        <f t="shared" si="19"/>
        <v>-1.495228661303189E-3</v>
      </c>
      <c r="K37" s="6">
        <f t="shared" si="19"/>
        <v>-2.6015727910692486E-4</v>
      </c>
      <c r="L37" s="6">
        <f t="shared" si="19"/>
        <v>1.7556896333961434E-2</v>
      </c>
      <c r="M37">
        <f t="shared" si="19"/>
        <v>-3.5121697170657274E-4</v>
      </c>
    </row>
    <row r="38" spans="7:14" x14ac:dyDescent="0.25">
      <c r="G38" t="str">
        <v>PX</v>
      </c>
      <c r="H38">
        <f>COVAR($M$2:$M$20,H2:H20)*19/18</f>
        <v>-7.6636330919703386E-5</v>
      </c>
      <c r="I38">
        <f t="shared" ref="I38:M38" si="20">COVAR($M$2:$M$20,I2:I20)*19/18</f>
        <v>-2.0063592006871555E-5</v>
      </c>
      <c r="J38">
        <f t="shared" si="20"/>
        <v>-1.4328225370453454E-4</v>
      </c>
      <c r="K38">
        <f t="shared" si="20"/>
        <v>-5.7907568866576979E-5</v>
      </c>
      <c r="L38">
        <f t="shared" si="20"/>
        <v>-3.5121697170657274E-4</v>
      </c>
      <c r="M38" s="9">
        <f t="shared" si="20"/>
        <v>3.11237380085E-4</v>
      </c>
      <c r="N38" t="s">
        <v>15</v>
      </c>
    </row>
    <row r="40" spans="7:14" x14ac:dyDescent="0.25">
      <c r="J40" t="str">
        <f>J26</f>
        <v>O2</v>
      </c>
      <c r="K40" t="str">
        <f t="shared" ref="K40:N40" si="21">K26</f>
        <v>ČEZ</v>
      </c>
      <c r="L40" t="str">
        <f t="shared" si="21"/>
        <v>Erste Bank</v>
      </c>
      <c r="M40" t="str">
        <f t="shared" si="21"/>
        <v>CETV</v>
      </c>
      <c r="N40" t="str">
        <f t="shared" si="21"/>
        <v>Fortuna</v>
      </c>
    </row>
    <row r="41" spans="7:14" x14ac:dyDescent="0.25">
      <c r="I41" t="s">
        <v>16</v>
      </c>
      <c r="J41" s="10">
        <f>H38/$M$38</f>
        <v>-0.2462311271826467</v>
      </c>
      <c r="K41" s="10">
        <f>I38/$M$38</f>
        <v>-6.446395353087768E-2</v>
      </c>
      <c r="L41" s="10">
        <f>J38/$M$38</f>
        <v>-0.46036325606327771</v>
      </c>
      <c r="M41" s="10">
        <f>K38/$M$38</f>
        <v>-0.1860559578375908</v>
      </c>
      <c r="N41" s="10">
        <f>L38/$M$38</f>
        <v>-1.1284536954097679</v>
      </c>
    </row>
    <row r="43" spans="7:14" x14ac:dyDescent="0.25">
      <c r="J43" t="s">
        <v>16</v>
      </c>
    </row>
    <row r="44" spans="7:14" x14ac:dyDescent="0.25">
      <c r="I44" t="str">
        <f t="array" ref="I44:I48">TRANSPOSE(J40:N40)</f>
        <v>O2</v>
      </c>
      <c r="J44">
        <f>M33/$M$38</f>
        <v>-0.2462311271826467</v>
      </c>
    </row>
    <row r="45" spans="7:14" x14ac:dyDescent="0.25">
      <c r="I45" t="str">
        <v>ČEZ</v>
      </c>
      <c r="J45">
        <f t="shared" ref="J45:J48" si="22">M34/$M$38</f>
        <v>-6.446395353087768E-2</v>
      </c>
    </row>
    <row r="46" spans="7:14" x14ac:dyDescent="0.25">
      <c r="I46" t="str">
        <v>Erste Bank</v>
      </c>
      <c r="J46">
        <f t="shared" si="22"/>
        <v>-0.46036325606327771</v>
      </c>
    </row>
    <row r="47" spans="7:14" x14ac:dyDescent="0.25">
      <c r="I47" t="str">
        <v>CETV</v>
      </c>
      <c r="J47">
        <f t="shared" si="22"/>
        <v>-0.1860559578375908</v>
      </c>
    </row>
    <row r="48" spans="7:14" x14ac:dyDescent="0.25">
      <c r="I48" t="str">
        <v>Fortuna</v>
      </c>
      <c r="J48">
        <f t="shared" si="22"/>
        <v>-1.1284536954097679</v>
      </c>
    </row>
    <row r="50" spans="7:21" x14ac:dyDescent="0.25">
      <c r="G50" t="s">
        <v>18</v>
      </c>
      <c r="O50" t="s">
        <v>19</v>
      </c>
    </row>
    <row r="51" spans="7:21" x14ac:dyDescent="0.25">
      <c r="H51">
        <f>H33*2</f>
        <v>5.3423788575001306E-4</v>
      </c>
      <c r="I51">
        <f t="shared" ref="I51:L51" si="23">I33*2</f>
        <v>2.4475692411815353E-4</v>
      </c>
      <c r="J51">
        <f t="shared" si="23"/>
        <v>5.1431551153291585E-4</v>
      </c>
      <c r="K51">
        <f t="shared" si="23"/>
        <v>3.8055416906974493E-4</v>
      </c>
      <c r="L51">
        <f t="shared" si="23"/>
        <v>-5.06047857484616E-4</v>
      </c>
      <c r="M51">
        <v>1</v>
      </c>
      <c r="O51">
        <v>0</v>
      </c>
    </row>
    <row r="52" spans="7:21" x14ac:dyDescent="0.25">
      <c r="H52">
        <f t="shared" ref="H52:L52" si="24">H34*2</f>
        <v>5.2326778731081409E-5</v>
      </c>
      <c r="I52">
        <f t="shared" si="24"/>
        <v>2.4465564186214529E-3</v>
      </c>
      <c r="J52">
        <f t="shared" si="24"/>
        <v>-2.128539343413481E-4</v>
      </c>
      <c r="K52">
        <f t="shared" si="24"/>
        <v>3.365599221089466E-4</v>
      </c>
      <c r="L52">
        <f t="shared" si="24"/>
        <v>-2.7078830727143732E-5</v>
      </c>
      <c r="M52">
        <v>1</v>
      </c>
      <c r="O52">
        <v>0</v>
      </c>
    </row>
    <row r="53" spans="7:21" x14ac:dyDescent="0.25">
      <c r="H53">
        <f t="shared" ref="H53:L53" si="25">H35*2</f>
        <v>5.1431551153291585E-4</v>
      </c>
      <c r="I53">
        <f t="shared" si="25"/>
        <v>-2.128539343413481E-4</v>
      </c>
      <c r="J53">
        <f t="shared" si="25"/>
        <v>2.1428092583710779E-3</v>
      </c>
      <c r="K53">
        <f t="shared" si="25"/>
        <v>4.0655570600827724E-4</v>
      </c>
      <c r="L53">
        <f t="shared" si="25"/>
        <v>-2.990457322606378E-3</v>
      </c>
      <c r="M53">
        <v>1</v>
      </c>
      <c r="O53">
        <v>0</v>
      </c>
    </row>
    <row r="54" spans="7:21" x14ac:dyDescent="0.25">
      <c r="H54">
        <f t="shared" ref="H54:L54" si="26">H36*2</f>
        <v>3.8055416906974493E-4</v>
      </c>
      <c r="I54">
        <f t="shared" si="26"/>
        <v>3.365599221089466E-4</v>
      </c>
      <c r="J54">
        <f t="shared" si="26"/>
        <v>4.0655570600827724E-4</v>
      </c>
      <c r="K54">
        <f t="shared" si="26"/>
        <v>6.5908307581180907E-4</v>
      </c>
      <c r="L54">
        <f t="shared" si="26"/>
        <v>-5.2031455821384973E-4</v>
      </c>
      <c r="M54">
        <v>1</v>
      </c>
      <c r="O54">
        <v>0</v>
      </c>
    </row>
    <row r="55" spans="7:21" x14ac:dyDescent="0.25">
      <c r="H55">
        <f t="shared" ref="H55:L55" si="27">H37*2</f>
        <v>-5.06047857484616E-4</v>
      </c>
      <c r="I55">
        <f t="shared" si="27"/>
        <v>-2.7078830727143732E-5</v>
      </c>
      <c r="J55">
        <f t="shared" si="27"/>
        <v>-2.990457322606378E-3</v>
      </c>
      <c r="K55">
        <f t="shared" si="27"/>
        <v>-5.2031455821384973E-4</v>
      </c>
      <c r="L55">
        <f t="shared" si="27"/>
        <v>3.5113792667922868E-2</v>
      </c>
      <c r="M55">
        <v>1</v>
      </c>
      <c r="O55">
        <v>0</v>
      </c>
    </row>
    <row r="56" spans="7:21" x14ac:dyDescent="0.25">
      <c r="H56">
        <f t="array" ref="H56:L56">TRANSPOSE(M51:M55)</f>
        <v>1</v>
      </c>
      <c r="I56">
        <v>1</v>
      </c>
      <c r="J56">
        <v>1</v>
      </c>
      <c r="K56">
        <v>1</v>
      </c>
      <c r="L56">
        <v>1</v>
      </c>
      <c r="M56">
        <v>0</v>
      </c>
      <c r="O56">
        <v>1</v>
      </c>
    </row>
    <row r="57" spans="7:21" x14ac:dyDescent="0.25">
      <c r="G57" t="s">
        <v>20</v>
      </c>
      <c r="O57" t="s">
        <v>21</v>
      </c>
      <c r="Q57">
        <f t="array" ref="Q57:U57">TRANSPOSE(O58:O62)</f>
        <v>0.48930219594335417</v>
      </c>
      <c r="R57">
        <v>0.13402913408996939</v>
      </c>
      <c r="S57">
        <v>8.5778845728251701E-2</v>
      </c>
      <c r="T57">
        <v>0.26054712427232696</v>
      </c>
      <c r="U57">
        <v>3.0342699966097796E-2</v>
      </c>
    </row>
    <row r="58" spans="7:21" x14ac:dyDescent="0.25">
      <c r="H58">
        <f t="array" ref="H58:M63">MINVERSE(H51:M56)</f>
        <v>2960.0466112846948</v>
      </c>
      <c r="I58">
        <v>-291.08605253194406</v>
      </c>
      <c r="J58">
        <v>-683.35540615083698</v>
      </c>
      <c r="K58">
        <v>-1927.3479426472138</v>
      </c>
      <c r="L58">
        <v>-58.257209954699512</v>
      </c>
      <c r="M58">
        <v>0.48930219594335417</v>
      </c>
      <c r="N58" t="s">
        <v>22</v>
      </c>
      <c r="O58">
        <f t="array" ref="O58:O63">MMULT(H58:M63,O51:O56)</f>
        <v>0.48930219594335417</v>
      </c>
    </row>
    <row r="59" spans="7:21" x14ac:dyDescent="0.25">
      <c r="H59">
        <v>-51.89394209105329</v>
      </c>
      <c r="I59">
        <v>425.03151124780419</v>
      </c>
      <c r="J59">
        <v>68.05819449429957</v>
      </c>
      <c r="K59">
        <v>-436.28990063597689</v>
      </c>
      <c r="L59">
        <v>-4.9058630150734821</v>
      </c>
      <c r="M59">
        <v>0.13402913408996939</v>
      </c>
      <c r="N59" t="s">
        <v>23</v>
      </c>
      <c r="O59">
        <v>0.13402913408996939</v>
      </c>
      <c r="Q59">
        <f>$O58*Q$57*H33</f>
        <v>6.3952719504343651E-5</v>
      </c>
      <c r="R59">
        <f t="shared" ref="R59:U59" si="28">$O58*R$57*I33</f>
        <v>8.0256712804752101E-6</v>
      </c>
      <c r="S59">
        <f t="shared" si="28"/>
        <v>1.0793368128083963E-5</v>
      </c>
      <c r="T59">
        <f t="shared" si="28"/>
        <v>2.4257717686714516E-5</v>
      </c>
      <c r="U59">
        <f t="shared" si="28"/>
        <v>-3.7565829442865467E-6</v>
      </c>
    </row>
    <row r="60" spans="7:21" x14ac:dyDescent="0.25">
      <c r="H60">
        <v>-651.41326780118038</v>
      </c>
      <c r="I60">
        <v>120.13687130603894</v>
      </c>
      <c r="J60">
        <v>696.90111471127921</v>
      </c>
      <c r="K60">
        <v>-210.12433514875985</v>
      </c>
      <c r="L60">
        <v>44.499616932622196</v>
      </c>
      <c r="M60">
        <v>8.5778845728251701E-2</v>
      </c>
      <c r="N60" t="s">
        <v>24</v>
      </c>
      <c r="O60">
        <v>8.5778845728251701E-2</v>
      </c>
      <c r="Q60">
        <f t="shared" ref="Q60:Q63" si="29">$O59*Q$57*H34</f>
        <v>1.7158146874696446E-6</v>
      </c>
      <c r="R60">
        <f t="shared" ref="R60:R63" si="30">$O59*R$57*I34</f>
        <v>2.1974735842801327E-5</v>
      </c>
      <c r="S60">
        <f t="shared" ref="S60:S63" si="31">$O59*S$57*J34</f>
        <v>-1.2235764117880383E-6</v>
      </c>
      <c r="T60">
        <f t="shared" ref="T60:T63" si="32">$O59*T$57*K34</f>
        <v>5.8764886100976565E-6</v>
      </c>
      <c r="U60">
        <f t="shared" ref="U60:U63" si="33">$O59*U$57*L34</f>
        <v>-5.5062172961783798E-8</v>
      </c>
    </row>
    <row r="61" spans="7:21" x14ac:dyDescent="0.25">
      <c r="H61">
        <v>-2195.1060469729941</v>
      </c>
      <c r="I61">
        <v>-254.21605439224689</v>
      </c>
      <c r="J61">
        <v>-127.51159458196435</v>
      </c>
      <c r="K61">
        <v>2588.5868627314667</v>
      </c>
      <c r="L61">
        <v>-11.753166784262133</v>
      </c>
      <c r="M61">
        <v>0.26054712427232696</v>
      </c>
      <c r="N61" t="s">
        <v>25</v>
      </c>
      <c r="O61">
        <v>0.26054712427232696</v>
      </c>
      <c r="Q61">
        <f t="shared" si="29"/>
        <v>1.0793368128083963E-5</v>
      </c>
      <c r="R61">
        <f t="shared" si="30"/>
        <v>-1.2235764117880383E-6</v>
      </c>
      <c r="S61">
        <f t="shared" si="31"/>
        <v>7.88340637680367E-6</v>
      </c>
      <c r="T61">
        <f t="shared" si="32"/>
        <v>4.5431444670175067E-6</v>
      </c>
      <c r="U61">
        <f t="shared" si="33"/>
        <v>-3.8917240110593053E-6</v>
      </c>
    </row>
    <row r="62" spans="7:21" x14ac:dyDescent="0.25">
      <c r="H62">
        <v>-61.633354419467238</v>
      </c>
      <c r="I62">
        <v>0.1337243703478177</v>
      </c>
      <c r="J62">
        <v>45.907691527222568</v>
      </c>
      <c r="K62">
        <v>-14.824684299516083</v>
      </c>
      <c r="L62">
        <v>30.416622821412936</v>
      </c>
      <c r="M62">
        <v>3.0342699966097796E-2</v>
      </c>
      <c r="N62" t="s">
        <v>26</v>
      </c>
      <c r="O62">
        <v>3.0342699966097796E-2</v>
      </c>
      <c r="Q62">
        <f t="shared" si="29"/>
        <v>2.4257717686714516E-5</v>
      </c>
      <c r="R62">
        <f t="shared" si="30"/>
        <v>5.8764886100976565E-6</v>
      </c>
      <c r="S62">
        <f t="shared" si="31"/>
        <v>4.5431444670175067E-6</v>
      </c>
      <c r="T62">
        <f t="shared" si="32"/>
        <v>2.2370862699587421E-5</v>
      </c>
      <c r="U62">
        <f t="shared" si="33"/>
        <v>-2.0567262388363216E-6</v>
      </c>
    </row>
    <row r="63" spans="7:21" x14ac:dyDescent="0.25">
      <c r="H63">
        <v>0.5705316371330571</v>
      </c>
      <c r="I63">
        <v>8.6502185784489219E-2</v>
      </c>
      <c r="J63">
        <v>6.1746137614127276E-2</v>
      </c>
      <c r="K63">
        <v>0.25191794666622264</v>
      </c>
      <c r="L63">
        <v>2.9302092802103982E-2</v>
      </c>
      <c r="M63">
        <v>-4.2212315624795012E-4</v>
      </c>
      <c r="N63" t="s">
        <v>27</v>
      </c>
      <c r="O63">
        <v>-4.2212315624795012E-4</v>
      </c>
      <c r="Q63">
        <f t="shared" si="29"/>
        <v>-3.7565829442865467E-6</v>
      </c>
      <c r="R63">
        <f t="shared" si="30"/>
        <v>-5.5062172961783798E-8</v>
      </c>
      <c r="S63">
        <f t="shared" si="31"/>
        <v>-3.8917240110593053E-6</v>
      </c>
      <c r="T63">
        <f t="shared" si="32"/>
        <v>-2.0567262388363216E-6</v>
      </c>
      <c r="U63">
        <f t="shared" si="33"/>
        <v>1.6164273506530846E-5</v>
      </c>
    </row>
    <row r="65" spans="14:15" x14ac:dyDescent="0.25">
      <c r="N65">
        <f>SUM(O58:O62)</f>
        <v>1</v>
      </c>
    </row>
    <row r="67" spans="14:15" x14ac:dyDescent="0.25">
      <c r="N67" s="8" t="s">
        <v>28</v>
      </c>
      <c r="O67" s="8">
        <f>SUMPRODUCT(Q57:U57,H22:L22)</f>
        <v>-8.7831798584482122E-3</v>
      </c>
    </row>
    <row r="68" spans="14:15" x14ac:dyDescent="0.25">
      <c r="N68" t="s">
        <v>29</v>
      </c>
      <c r="O68">
        <f t="array" ref="O68">MMULT(H22:L22,O58:O62)</f>
        <v>-8.7831798584482122E-3</v>
      </c>
    </row>
    <row r="69" spans="14:15" x14ac:dyDescent="0.25">
      <c r="N69" t="s">
        <v>31</v>
      </c>
      <c r="O69">
        <f>SUM(Q59:U63)</f>
        <v>2.1106157812397501E-4</v>
      </c>
    </row>
    <row r="70" spans="14:15" x14ac:dyDescent="0.25">
      <c r="N70" t="s">
        <v>30</v>
      </c>
      <c r="O70">
        <f>O69^0.5</f>
        <v>1.4527958498150214E-2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topLeftCell="A78" workbookViewId="0">
      <selection activeCell="H95" sqref="H95"/>
    </sheetView>
  </sheetViews>
  <sheetFormatPr defaultRowHeight="15" x14ac:dyDescent="0.25"/>
  <cols>
    <col min="1" max="1" width="10.140625" bestFit="1" customWidth="1"/>
  </cols>
  <sheetData>
    <row r="1" spans="1:9" x14ac:dyDescent="0.25">
      <c r="A1" s="12" t="s">
        <v>32</v>
      </c>
      <c r="B1" s="12" t="s">
        <v>33</v>
      </c>
      <c r="C1" s="12" t="s">
        <v>34</v>
      </c>
      <c r="D1" s="12" t="s">
        <v>35</v>
      </c>
      <c r="E1" s="12" t="s">
        <v>36</v>
      </c>
      <c r="F1" t="str">
        <f>B1</f>
        <v>K</v>
      </c>
      <c r="G1" t="str">
        <f t="shared" ref="G1:H1" si="0">C1</f>
        <v>L</v>
      </c>
      <c r="H1" t="str">
        <f t="shared" si="0"/>
        <v>M</v>
      </c>
      <c r="I1" t="str">
        <f>E1</f>
        <v>Index</v>
      </c>
    </row>
    <row r="2" spans="1:9" x14ac:dyDescent="0.25">
      <c r="A2" s="13">
        <v>42422</v>
      </c>
      <c r="B2" s="14">
        <v>176.39999</v>
      </c>
      <c r="C2" s="14">
        <v>82.39</v>
      </c>
      <c r="D2" s="14">
        <v>15.86121</v>
      </c>
      <c r="E2" s="14">
        <v>112.48</v>
      </c>
      <c r="F2">
        <f>LN(B2/B21)</f>
        <v>6.2514753895257999E-2</v>
      </c>
      <c r="G2">
        <f t="shared" ref="G2:I2" si="1">LN(C2/C21)</f>
        <v>0.10766928392319074</v>
      </c>
      <c r="H2">
        <f t="shared" si="1"/>
        <v>0.2708842991295578</v>
      </c>
      <c r="I2">
        <f t="shared" si="1"/>
        <v>0.11800532209560326</v>
      </c>
    </row>
    <row r="3" spans="1:9" x14ac:dyDescent="0.25">
      <c r="A3" s="13">
        <v>42419</v>
      </c>
      <c r="B3" s="14">
        <v>182.01</v>
      </c>
      <c r="C3" s="14">
        <v>82.5</v>
      </c>
      <c r="D3" s="14">
        <v>25.05275</v>
      </c>
      <c r="E3" s="14">
        <v>110.49</v>
      </c>
      <c r="F3">
        <f t="shared" ref="F3:F48" si="2">LN(B3/B22)</f>
        <v>0.13522026056466283</v>
      </c>
      <c r="G3">
        <f t="shared" ref="G3:G48" si="3">LN(C3/C22)</f>
        <v>7.4592938215603394E-2</v>
      </c>
      <c r="H3">
        <f t="shared" ref="H3:H48" si="4">LN(D3/D22)</f>
        <v>0.10666950074236592</v>
      </c>
      <c r="I3">
        <f t="shared" ref="I3:I48" si="5">LN(E3/E22)</f>
        <v>0.12620148315197574</v>
      </c>
    </row>
    <row r="4" spans="1:9" x14ac:dyDescent="0.25">
      <c r="A4" s="13">
        <v>42418</v>
      </c>
      <c r="B4" s="14">
        <v>186.21001000000001</v>
      </c>
      <c r="C4" s="14">
        <v>82.45</v>
      </c>
      <c r="D4" s="14">
        <v>9.4391759999999998</v>
      </c>
      <c r="E4" s="14">
        <v>111.34</v>
      </c>
      <c r="F4">
        <f t="shared" si="2"/>
        <v>0.14305132674874732</v>
      </c>
      <c r="G4">
        <f t="shared" si="3"/>
        <v>0.10677651670356691</v>
      </c>
      <c r="H4">
        <f t="shared" si="4"/>
        <v>-0.45498131632488492</v>
      </c>
      <c r="I4">
        <f t="shared" si="5"/>
        <v>0.11222995376449239</v>
      </c>
    </row>
    <row r="5" spans="1:9" x14ac:dyDescent="0.25">
      <c r="A5" s="13">
        <v>42417</v>
      </c>
      <c r="B5" s="14">
        <v>182.61</v>
      </c>
      <c r="C5" s="14">
        <v>82</v>
      </c>
      <c r="D5" s="14">
        <v>28.954280000000001</v>
      </c>
      <c r="E5" s="14">
        <v>108.98</v>
      </c>
      <c r="F5">
        <f t="shared" si="2"/>
        <v>0.15999985414252421</v>
      </c>
      <c r="G5">
        <f t="shared" si="3"/>
        <v>0.11379708767319224</v>
      </c>
      <c r="H5">
        <f t="shared" si="4"/>
        <v>0.47885074311097231</v>
      </c>
      <c r="I5">
        <f t="shared" si="5"/>
        <v>0.1151140917407132</v>
      </c>
    </row>
    <row r="6" spans="1:9" x14ac:dyDescent="0.25">
      <c r="A6" s="13">
        <v>42416</v>
      </c>
      <c r="B6" s="14">
        <v>175.49001000000001</v>
      </c>
      <c r="C6" s="14">
        <v>81.22</v>
      </c>
      <c r="D6" s="14">
        <v>18.831430000000001</v>
      </c>
      <c r="E6" s="14">
        <v>106.03</v>
      </c>
      <c r="F6">
        <f t="shared" si="2"/>
        <v>0.11248340363866714</v>
      </c>
      <c r="G6">
        <f t="shared" si="3"/>
        <v>6.1178826085676742E-2</v>
      </c>
      <c r="H6">
        <f t="shared" si="4"/>
        <v>-0.50448015115229672</v>
      </c>
      <c r="I6">
        <f t="shared" si="5"/>
        <v>9.2522406520768943E-2</v>
      </c>
    </row>
    <row r="7" spans="1:9" x14ac:dyDescent="0.25">
      <c r="A7" s="13">
        <v>42412</v>
      </c>
      <c r="B7" s="14">
        <v>177.75</v>
      </c>
      <c r="C7" s="14">
        <v>81.03</v>
      </c>
      <c r="D7" s="14">
        <v>3.0407449999999998</v>
      </c>
      <c r="E7" s="14">
        <v>107.33</v>
      </c>
      <c r="F7">
        <f t="shared" si="2"/>
        <v>0.14505016199672294</v>
      </c>
      <c r="G7">
        <f t="shared" si="3"/>
        <v>4.3509794460812906E-2</v>
      </c>
      <c r="H7">
        <f t="shared" si="4"/>
        <v>-1.1316806016498433</v>
      </c>
      <c r="I7">
        <f t="shared" si="5"/>
        <v>0.10336451733243579</v>
      </c>
    </row>
    <row r="8" spans="1:9" x14ac:dyDescent="0.25">
      <c r="A8" s="13">
        <v>42411</v>
      </c>
      <c r="B8" s="14">
        <v>180.05</v>
      </c>
      <c r="C8" s="14">
        <v>79.599999999999994</v>
      </c>
      <c r="D8" s="14">
        <v>8.7597079999999998</v>
      </c>
      <c r="E8" s="14">
        <v>107.23</v>
      </c>
      <c r="F8">
        <f t="shared" si="2"/>
        <v>0.17165942190160866</v>
      </c>
      <c r="G8">
        <f t="shared" si="3"/>
        <v>6.0484055358804361E-3</v>
      </c>
      <c r="H8">
        <f t="shared" si="4"/>
        <v>-0.4155030233791896</v>
      </c>
      <c r="I8">
        <f t="shared" si="5"/>
        <v>0.10750774142797445</v>
      </c>
    </row>
    <row r="9" spans="1:9" x14ac:dyDescent="0.25">
      <c r="A9" s="13">
        <v>42410</v>
      </c>
      <c r="B9" s="14">
        <v>182.95</v>
      </c>
      <c r="C9" s="14">
        <v>79.349999999999994</v>
      </c>
      <c r="D9" s="14">
        <v>30.162469999999999</v>
      </c>
      <c r="E9" s="14">
        <v>108.61</v>
      </c>
      <c r="F9">
        <f t="shared" si="2"/>
        <v>0.15385920368069522</v>
      </c>
      <c r="G9">
        <f t="shared" si="3"/>
        <v>4.7751006738053083E-2</v>
      </c>
      <c r="H9">
        <f t="shared" si="4"/>
        <v>0.31537463578785641</v>
      </c>
      <c r="I9">
        <f t="shared" si="5"/>
        <v>6.8493173925071579E-2</v>
      </c>
    </row>
    <row r="10" spans="1:9" x14ac:dyDescent="0.25">
      <c r="A10" s="13">
        <v>42409</v>
      </c>
      <c r="B10" s="14">
        <v>182.47</v>
      </c>
      <c r="C10" s="14">
        <v>80.08</v>
      </c>
      <c r="D10" s="14">
        <v>3.064378</v>
      </c>
      <c r="E10" s="14">
        <v>108.03</v>
      </c>
      <c r="F10">
        <f t="shared" si="2"/>
        <v>0.18851155275518972</v>
      </c>
      <c r="G10">
        <f t="shared" si="3"/>
        <v>6.2874904051171021E-2</v>
      </c>
      <c r="H10">
        <f t="shared" si="4"/>
        <v>-2.1472337754471078</v>
      </c>
      <c r="I10">
        <f t="shared" si="5"/>
        <v>8.2854519126437834E-2</v>
      </c>
    </row>
    <row r="11" spans="1:9" x14ac:dyDescent="0.25">
      <c r="A11" s="13">
        <v>42408</v>
      </c>
      <c r="B11" s="14">
        <v>181.62</v>
      </c>
      <c r="C11" s="14">
        <v>81.16</v>
      </c>
      <c r="D11" s="14">
        <v>12.434749999999999</v>
      </c>
      <c r="E11" s="14">
        <v>106.82</v>
      </c>
      <c r="F11">
        <f t="shared" si="2"/>
        <v>0.16204617289709169</v>
      </c>
      <c r="G11">
        <f t="shared" si="3"/>
        <v>9.6555410178706003E-2</v>
      </c>
      <c r="H11">
        <f t="shared" si="4"/>
        <v>1.3546079096610799</v>
      </c>
      <c r="I11">
        <f t="shared" si="5"/>
        <v>6.6074993923866246E-2</v>
      </c>
    </row>
    <row r="12" spans="1:9" x14ac:dyDescent="0.25">
      <c r="A12" s="13">
        <v>42405</v>
      </c>
      <c r="B12" s="14">
        <v>183.53</v>
      </c>
      <c r="C12" s="14">
        <v>80.08</v>
      </c>
      <c r="D12" s="14">
        <v>28.478090000000002</v>
      </c>
      <c r="E12" s="14">
        <v>108.74</v>
      </c>
      <c r="F12">
        <f t="shared" si="2"/>
        <v>0.17724537617373759</v>
      </c>
      <c r="G12">
        <f t="shared" si="3"/>
        <v>6.9679920637989806E-2</v>
      </c>
      <c r="H12">
        <f t="shared" si="4"/>
        <v>2.1922535084306576</v>
      </c>
      <c r="I12">
        <f t="shared" si="5"/>
        <v>0.15185425664381261</v>
      </c>
    </row>
    <row r="13" spans="1:9" x14ac:dyDescent="0.25">
      <c r="A13" s="13">
        <v>42404</v>
      </c>
      <c r="B13" s="14">
        <v>182.01</v>
      </c>
      <c r="C13" s="14">
        <v>79.83</v>
      </c>
      <c r="D13" s="14">
        <v>19.248100000000001</v>
      </c>
      <c r="E13" s="14">
        <v>107.32</v>
      </c>
      <c r="F13">
        <f t="shared" si="2"/>
        <v>0.1474337326755876</v>
      </c>
      <c r="G13">
        <f t="shared" si="3"/>
        <v>4.6144287657524978E-2</v>
      </c>
      <c r="H13">
        <f t="shared" si="4"/>
        <v>0.40078910157169456</v>
      </c>
      <c r="I13">
        <f t="shared" si="5"/>
        <v>0.13156325453874898</v>
      </c>
    </row>
    <row r="14" spans="1:9" x14ac:dyDescent="0.25">
      <c r="A14" s="13">
        <v>42403</v>
      </c>
      <c r="B14" s="14">
        <v>180.23</v>
      </c>
      <c r="C14" s="14">
        <v>78.48</v>
      </c>
      <c r="D14" s="14">
        <v>31.103950000000001</v>
      </c>
      <c r="E14" s="14">
        <v>105.26</v>
      </c>
      <c r="F14">
        <f t="shared" si="2"/>
        <v>0.10935722230950153</v>
      </c>
      <c r="G14">
        <f t="shared" si="3"/>
        <v>1.2953050613296621E-2</v>
      </c>
      <c r="H14">
        <f t="shared" si="4"/>
        <v>0.26156568167242333</v>
      </c>
      <c r="I14">
        <f t="shared" si="5"/>
        <v>7.8223475520324603E-2</v>
      </c>
    </row>
    <row r="15" spans="1:9" x14ac:dyDescent="0.25">
      <c r="A15" s="13">
        <v>42402</v>
      </c>
      <c r="B15" s="14">
        <v>177.14</v>
      </c>
      <c r="C15" s="14">
        <v>74.59</v>
      </c>
      <c r="D15" s="14">
        <v>29.550450000000001</v>
      </c>
      <c r="E15" s="14">
        <v>105.35</v>
      </c>
      <c r="F15">
        <f t="shared" si="2"/>
        <v>0.10395652385766636</v>
      </c>
      <c r="G15">
        <f t="shared" si="3"/>
        <v>-4.6239656041406292E-2</v>
      </c>
      <c r="H15">
        <f t="shared" si="4"/>
        <v>0.32869274518022046</v>
      </c>
      <c r="I15">
        <f t="shared" si="5"/>
        <v>8.8470783727904845E-2</v>
      </c>
    </row>
    <row r="16" spans="1:9" x14ac:dyDescent="0.25">
      <c r="A16" s="13">
        <v>42401</v>
      </c>
      <c r="B16" s="14">
        <v>174.09</v>
      </c>
      <c r="C16" s="14">
        <v>76.290000000000006</v>
      </c>
      <c r="D16" s="14">
        <v>25.21651</v>
      </c>
      <c r="E16" s="14">
        <v>102.71</v>
      </c>
      <c r="F16">
        <f t="shared" si="2"/>
        <v>0.13766752051614017</v>
      </c>
      <c r="G16">
        <f t="shared" si="3"/>
        <v>-1.5219805984468027E-2</v>
      </c>
      <c r="H16">
        <f t="shared" si="4"/>
        <v>0.32950629369722223</v>
      </c>
      <c r="I16">
        <f t="shared" si="5"/>
        <v>8.3521311288606057E-2</v>
      </c>
    </row>
    <row r="17" spans="1:9" x14ac:dyDescent="0.25">
      <c r="A17" s="13">
        <v>42398</v>
      </c>
      <c r="B17" s="14">
        <v>169.84</v>
      </c>
      <c r="C17" s="14">
        <v>77.849999999999994</v>
      </c>
      <c r="D17" s="14">
        <v>29.172029999999999</v>
      </c>
      <c r="E17" s="14">
        <v>100.7</v>
      </c>
      <c r="F17">
        <f t="shared" si="2"/>
        <v>0.10651265501443691</v>
      </c>
      <c r="G17">
        <f t="shared" si="3"/>
        <v>-1.283697223778331E-3</v>
      </c>
      <c r="H17">
        <f t="shared" si="4"/>
        <v>0.1221152110900781</v>
      </c>
      <c r="I17">
        <f t="shared" si="5"/>
        <v>4.415840486414125E-2</v>
      </c>
    </row>
    <row r="18" spans="1:9" x14ac:dyDescent="0.25">
      <c r="A18" s="13">
        <v>42397</v>
      </c>
      <c r="B18" s="14">
        <v>164.62</v>
      </c>
      <c r="C18" s="14">
        <v>76.989999999999995</v>
      </c>
      <c r="D18" s="14">
        <v>12.35519</v>
      </c>
      <c r="E18" s="14">
        <v>96.45</v>
      </c>
      <c r="F18">
        <f t="shared" si="2"/>
        <v>5.0647613467572607E-2</v>
      </c>
      <c r="G18">
        <f t="shared" si="3"/>
        <v>-1.4442546332247803E-2</v>
      </c>
      <c r="H18">
        <f t="shared" si="4"/>
        <v>-0.42103412152230152</v>
      </c>
      <c r="I18">
        <f t="shared" si="5"/>
        <v>-1.5540018667340913E-3</v>
      </c>
    </row>
    <row r="19" spans="1:9" x14ac:dyDescent="0.25">
      <c r="A19" s="13">
        <v>42396</v>
      </c>
      <c r="B19" s="14">
        <v>163.94</v>
      </c>
      <c r="C19" s="14">
        <v>75.290000000000006</v>
      </c>
      <c r="D19" s="14">
        <v>2.9822679999999999</v>
      </c>
      <c r="E19" s="14">
        <v>96.96</v>
      </c>
      <c r="F19">
        <f t="shared" si="2"/>
        <v>4.6636208910918679E-2</v>
      </c>
      <c r="G19">
        <f t="shared" si="3"/>
        <v>-5.0123796872333898E-2</v>
      </c>
      <c r="H19">
        <f t="shared" si="4"/>
        <v>-1.6420314159386118</v>
      </c>
      <c r="I19">
        <f t="shared" si="5"/>
        <v>3.079099672501974E-2</v>
      </c>
    </row>
    <row r="20" spans="1:9" x14ac:dyDescent="0.25">
      <c r="A20" s="13">
        <v>42395</v>
      </c>
      <c r="B20" s="14">
        <v>165.73</v>
      </c>
      <c r="C20" s="14">
        <v>76.7</v>
      </c>
      <c r="D20" s="14">
        <v>31.57403</v>
      </c>
      <c r="E20" s="14">
        <v>98.53</v>
      </c>
      <c r="F20">
        <f t="shared" si="2"/>
        <v>0.10473720586274107</v>
      </c>
      <c r="G20">
        <f t="shared" si="3"/>
        <v>-2.6249577142380884E-2</v>
      </c>
      <c r="H20">
        <f t="shared" si="4"/>
        <v>1.4328769829074686</v>
      </c>
      <c r="I20">
        <f t="shared" si="5"/>
        <v>3.6378921115725014E-2</v>
      </c>
    </row>
    <row r="21" spans="1:9" x14ac:dyDescent="0.25">
      <c r="A21" s="13">
        <v>42394</v>
      </c>
      <c r="B21" s="14">
        <v>165.71001000000001</v>
      </c>
      <c r="C21" s="14">
        <v>73.98</v>
      </c>
      <c r="D21" s="14">
        <v>12.09742</v>
      </c>
      <c r="E21" s="14">
        <v>99.96</v>
      </c>
      <c r="F21">
        <f t="shared" si="2"/>
        <v>0.11133929511025414</v>
      </c>
      <c r="G21">
        <f t="shared" si="3"/>
        <v>-6.9821580909603512E-2</v>
      </c>
      <c r="H21">
        <f t="shared" si="4"/>
        <v>5.2965251968873472E-2</v>
      </c>
      <c r="I21">
        <f t="shared" si="5"/>
        <v>5.0998483064660531E-2</v>
      </c>
    </row>
    <row r="22" spans="1:9" x14ac:dyDescent="0.25">
      <c r="A22" s="13">
        <v>42391</v>
      </c>
      <c r="B22" s="14">
        <v>158.99001000000001</v>
      </c>
      <c r="C22" s="14">
        <v>76.569999999999993</v>
      </c>
      <c r="D22" s="14">
        <v>22.517980000000001</v>
      </c>
      <c r="E22" s="14">
        <v>97.39</v>
      </c>
      <c r="F22">
        <f t="shared" si="2"/>
        <v>7.6845380180336195E-2</v>
      </c>
      <c r="G22">
        <f t="shared" si="3"/>
        <v>-4.6193463693905347E-2</v>
      </c>
      <c r="H22">
        <f t="shared" si="4"/>
        <v>1.0676455241541198</v>
      </c>
      <c r="I22">
        <f t="shared" si="5"/>
        <v>3.2560530565048887E-2</v>
      </c>
    </row>
    <row r="23" spans="1:9" x14ac:dyDescent="0.25">
      <c r="A23" s="13">
        <v>42390</v>
      </c>
      <c r="B23" s="14">
        <v>161.38999999999999</v>
      </c>
      <c r="C23" s="14">
        <v>74.099999999999994</v>
      </c>
      <c r="D23" s="14">
        <v>14.8775</v>
      </c>
      <c r="E23" s="14">
        <v>99.52</v>
      </c>
      <c r="F23">
        <f t="shared" si="2"/>
        <v>0.13726490765860913</v>
      </c>
      <c r="G23">
        <f t="shared" si="3"/>
        <v>-4.6796017292655007E-2</v>
      </c>
      <c r="H23">
        <f t="shared" si="4"/>
        <v>3.556337225306532E-4</v>
      </c>
      <c r="I23">
        <f t="shared" si="5"/>
        <v>6.0260439746492665E-2</v>
      </c>
    </row>
    <row r="24" spans="1:9" x14ac:dyDescent="0.25">
      <c r="A24" s="13">
        <v>42389</v>
      </c>
      <c r="B24" s="14">
        <v>155.61000000000001</v>
      </c>
      <c r="C24" s="14">
        <v>73.180000000000007</v>
      </c>
      <c r="D24" s="14">
        <v>17.93703</v>
      </c>
      <c r="E24" s="14">
        <v>97.13</v>
      </c>
      <c r="F24">
        <f t="shared" si="2"/>
        <v>6.285617211264212E-2</v>
      </c>
      <c r="G24">
        <f t="shared" si="3"/>
        <v>-5.4254197647074426E-2</v>
      </c>
      <c r="H24">
        <f t="shared" si="4"/>
        <v>-0.35990965214512743</v>
      </c>
      <c r="I24">
        <f t="shared" si="5"/>
        <v>3.2861893782029236E-2</v>
      </c>
    </row>
    <row r="25" spans="1:9" x14ac:dyDescent="0.25">
      <c r="A25" s="13">
        <v>42388</v>
      </c>
      <c r="B25" s="14">
        <v>156.82001</v>
      </c>
      <c r="C25" s="14">
        <v>76.400000000000006</v>
      </c>
      <c r="D25" s="14">
        <v>31.187190000000001</v>
      </c>
      <c r="E25" s="14">
        <v>96.66</v>
      </c>
      <c r="F25">
        <f t="shared" si="2"/>
        <v>5.1018189444569019E-2</v>
      </c>
      <c r="G25">
        <f t="shared" si="3"/>
        <v>-1.145249373178764E-2</v>
      </c>
      <c r="H25">
        <f t="shared" si="4"/>
        <v>0.54662964277838599</v>
      </c>
      <c r="I25">
        <f t="shared" si="5"/>
        <v>2.0693223043318859E-4</v>
      </c>
    </row>
    <row r="26" spans="1:9" x14ac:dyDescent="0.25">
      <c r="A26" s="13">
        <v>42384</v>
      </c>
      <c r="B26" s="14">
        <v>153.75</v>
      </c>
      <c r="C26" s="14">
        <v>77.58</v>
      </c>
      <c r="D26" s="14">
        <v>9.4289349999999992</v>
      </c>
      <c r="E26" s="14">
        <v>96.79</v>
      </c>
      <c r="F26">
        <f t="shared" si="2"/>
        <v>1.8445499829904968E-2</v>
      </c>
      <c r="G26">
        <f t="shared" si="3"/>
        <v>-4.8862126275389141E-3</v>
      </c>
      <c r="H26">
        <f t="shared" si="4"/>
        <v>-1.3951221364585518</v>
      </c>
      <c r="I26">
        <f t="shared" si="5"/>
        <v>-1.3647536229291306E-2</v>
      </c>
    </row>
    <row r="27" spans="1:9" x14ac:dyDescent="0.25">
      <c r="A27" s="13">
        <v>42383</v>
      </c>
      <c r="B27" s="14">
        <v>151.64999</v>
      </c>
      <c r="C27" s="14">
        <v>79.12</v>
      </c>
      <c r="D27" s="14">
        <v>13.272119999999999</v>
      </c>
      <c r="E27" s="14">
        <v>96.3</v>
      </c>
      <c r="F27">
        <f t="shared" si="2"/>
        <v>2.6188884859759017E-2</v>
      </c>
      <c r="G27">
        <f t="shared" si="3"/>
        <v>-3.7909901256446491E-4</v>
      </c>
      <c r="H27">
        <f t="shared" si="4"/>
        <v>-1.0907115302421024</v>
      </c>
      <c r="I27">
        <f t="shared" si="5"/>
        <v>4.1545492911647923E-4</v>
      </c>
    </row>
    <row r="28" spans="1:9" x14ac:dyDescent="0.25">
      <c r="A28" s="13">
        <v>42382</v>
      </c>
      <c r="B28" s="14">
        <v>156.86000000000001</v>
      </c>
      <c r="C28" s="14">
        <v>75.650000000000006</v>
      </c>
      <c r="D28" s="14">
        <v>22.003990000000002</v>
      </c>
      <c r="E28" s="14">
        <v>101.42</v>
      </c>
      <c r="F28">
        <f t="shared" si="2"/>
        <v>6.5533533402184888E-2</v>
      </c>
      <c r="G28">
        <f t="shared" si="3"/>
        <v>-4.8758690410675792E-2</v>
      </c>
      <c r="H28">
        <f t="shared" si="4"/>
        <v>-0.34227102467156978</v>
      </c>
      <c r="I28">
        <f t="shared" si="5"/>
        <v>5.450553901382043E-2</v>
      </c>
    </row>
    <row r="29" spans="1:9" x14ac:dyDescent="0.25">
      <c r="A29" s="13">
        <v>42381</v>
      </c>
      <c r="B29" s="14">
        <v>151.12</v>
      </c>
      <c r="C29" s="14">
        <v>75.2</v>
      </c>
      <c r="D29" s="14">
        <v>26.234580000000001</v>
      </c>
      <c r="E29" s="14">
        <v>99.44</v>
      </c>
      <c r="F29">
        <f t="shared" si="2"/>
        <v>1.553837456246818E-2</v>
      </c>
      <c r="G29">
        <f t="shared" si="3"/>
        <v>-1.0976768284551092E-2</v>
      </c>
      <c r="H29">
        <f t="shared" si="4"/>
        <v>1.952594256114865</v>
      </c>
      <c r="I29">
        <f t="shared" si="5"/>
        <v>2.608134795761894E-2</v>
      </c>
    </row>
    <row r="30" spans="1:9" x14ac:dyDescent="0.25">
      <c r="A30" s="13">
        <v>42380</v>
      </c>
      <c r="B30" s="14">
        <v>154.44999999999999</v>
      </c>
      <c r="C30" s="14">
        <v>73.69</v>
      </c>
      <c r="D30" s="14">
        <v>3.2087680000000001</v>
      </c>
      <c r="E30" s="14">
        <v>99.99</v>
      </c>
    </row>
    <row r="31" spans="1:9" x14ac:dyDescent="0.25">
      <c r="A31" s="13">
        <v>42377</v>
      </c>
      <c r="B31" s="14">
        <v>153.72</v>
      </c>
      <c r="C31" s="14">
        <v>74.69</v>
      </c>
      <c r="D31" s="14">
        <v>3.1800009999999999</v>
      </c>
      <c r="E31" s="14">
        <v>93.42</v>
      </c>
    </row>
    <row r="32" spans="1:9" x14ac:dyDescent="0.25">
      <c r="A32" s="13">
        <v>42376</v>
      </c>
      <c r="B32" s="14">
        <v>157.06</v>
      </c>
      <c r="C32" s="14">
        <v>76.23</v>
      </c>
      <c r="D32" s="14">
        <v>12.89221</v>
      </c>
      <c r="E32" s="14">
        <v>94.09</v>
      </c>
    </row>
    <row r="33" spans="1:5" x14ac:dyDescent="0.25">
      <c r="A33" s="13">
        <v>42375</v>
      </c>
      <c r="B33" s="14">
        <v>161.56</v>
      </c>
      <c r="C33" s="14">
        <v>77.47</v>
      </c>
      <c r="D33" s="14">
        <v>23.945229999999999</v>
      </c>
      <c r="E33" s="14">
        <v>97.34</v>
      </c>
    </row>
    <row r="34" spans="1:5" x14ac:dyDescent="0.25">
      <c r="A34" s="13">
        <v>42374</v>
      </c>
      <c r="B34" s="14">
        <v>159.64999</v>
      </c>
      <c r="C34" s="14">
        <v>78.12</v>
      </c>
      <c r="D34" s="14">
        <v>21.272310000000001</v>
      </c>
      <c r="E34" s="14">
        <v>96.43</v>
      </c>
    </row>
    <row r="35" spans="1:5" x14ac:dyDescent="0.25">
      <c r="A35" s="13">
        <v>42373</v>
      </c>
      <c r="B35" s="14">
        <v>151.69999999999999</v>
      </c>
      <c r="C35" s="14">
        <v>77.459999999999994</v>
      </c>
      <c r="D35" s="14">
        <v>18.137699999999999</v>
      </c>
      <c r="E35" s="14">
        <v>94.48</v>
      </c>
    </row>
    <row r="36" spans="1:5" x14ac:dyDescent="0.25">
      <c r="A36" s="13">
        <v>42369</v>
      </c>
      <c r="B36" s="14">
        <v>152.67999</v>
      </c>
      <c r="C36" s="14">
        <v>77.95</v>
      </c>
      <c r="D36" s="14">
        <v>25.8186</v>
      </c>
      <c r="E36" s="14">
        <v>96.35</v>
      </c>
    </row>
    <row r="37" spans="1:5" x14ac:dyDescent="0.25">
      <c r="A37" s="13">
        <v>42368</v>
      </c>
      <c r="B37" s="14">
        <v>156.49001000000001</v>
      </c>
      <c r="C37" s="14">
        <v>78.11</v>
      </c>
      <c r="D37" s="14">
        <v>18.82358</v>
      </c>
      <c r="E37" s="14">
        <v>96.6</v>
      </c>
    </row>
    <row r="38" spans="1:5" x14ac:dyDescent="0.25">
      <c r="A38" s="13">
        <v>42367</v>
      </c>
      <c r="B38" s="14">
        <v>156.47</v>
      </c>
      <c r="C38" s="14">
        <v>79.16</v>
      </c>
      <c r="D38" s="14">
        <v>15.40536</v>
      </c>
      <c r="E38" s="14">
        <v>94.02</v>
      </c>
    </row>
    <row r="39" spans="1:5" x14ac:dyDescent="0.25">
      <c r="A39" s="13">
        <v>42366</v>
      </c>
      <c r="B39" s="14">
        <v>149.25</v>
      </c>
      <c r="C39" s="14">
        <v>78.739999999999995</v>
      </c>
      <c r="D39" s="14">
        <v>7.5342399999999996</v>
      </c>
      <c r="E39" s="14">
        <v>95.01</v>
      </c>
    </row>
    <row r="40" spans="1:5" x14ac:dyDescent="0.25">
      <c r="A40" s="13">
        <v>42362</v>
      </c>
      <c r="B40" s="14">
        <v>148.25</v>
      </c>
      <c r="C40" s="14">
        <v>79.33</v>
      </c>
      <c r="D40" s="14">
        <v>11.47335</v>
      </c>
      <c r="E40" s="14">
        <v>94.99</v>
      </c>
    </row>
    <row r="41" spans="1:5" x14ac:dyDescent="0.25">
      <c r="A41" s="13">
        <v>42361</v>
      </c>
      <c r="B41" s="14">
        <v>147.22999999999999</v>
      </c>
      <c r="C41" s="14">
        <v>80.19</v>
      </c>
      <c r="D41" s="14">
        <v>7.7420660000000003</v>
      </c>
      <c r="E41" s="14">
        <v>94.27</v>
      </c>
    </row>
    <row r="42" spans="1:5" x14ac:dyDescent="0.25">
      <c r="A42" s="13">
        <v>42360</v>
      </c>
      <c r="B42" s="14">
        <v>140.69</v>
      </c>
      <c r="C42" s="14">
        <v>77.650000000000006</v>
      </c>
      <c r="D42" s="14">
        <v>14.872210000000001</v>
      </c>
      <c r="E42" s="14">
        <v>93.7</v>
      </c>
    </row>
    <row r="43" spans="1:5" x14ac:dyDescent="0.25">
      <c r="A43" s="13">
        <v>42359</v>
      </c>
      <c r="B43" s="14">
        <v>146.13001</v>
      </c>
      <c r="C43" s="14">
        <v>77.260000000000005</v>
      </c>
      <c r="D43" s="14">
        <v>25.707350000000002</v>
      </c>
      <c r="E43" s="14">
        <v>93.99</v>
      </c>
    </row>
    <row r="44" spans="1:5" x14ac:dyDescent="0.25">
      <c r="A44" s="13">
        <v>42356</v>
      </c>
      <c r="B44" s="14">
        <v>149.02000000000001</v>
      </c>
      <c r="C44" s="14">
        <v>77.28</v>
      </c>
      <c r="D44" s="14">
        <v>18.054189999999998</v>
      </c>
      <c r="E44" s="14">
        <v>96.64</v>
      </c>
    </row>
    <row r="45" spans="1:5" x14ac:dyDescent="0.25">
      <c r="A45" s="13">
        <v>42355</v>
      </c>
      <c r="B45" s="14">
        <v>150.94</v>
      </c>
      <c r="C45" s="14">
        <v>77.959999999999994</v>
      </c>
      <c r="D45" s="14">
        <v>38.050159999999998</v>
      </c>
      <c r="E45" s="14">
        <v>98.12</v>
      </c>
    </row>
    <row r="46" spans="1:5" x14ac:dyDescent="0.25">
      <c r="A46" s="13">
        <v>42354</v>
      </c>
      <c r="B46" s="14">
        <v>147.72999999999999</v>
      </c>
      <c r="C46" s="14">
        <v>79.150000000000006</v>
      </c>
      <c r="D46" s="14">
        <v>39.503019999999999</v>
      </c>
      <c r="E46" s="14">
        <v>96.26</v>
      </c>
    </row>
    <row r="47" spans="1:5" x14ac:dyDescent="0.25">
      <c r="A47" s="13">
        <v>42353</v>
      </c>
      <c r="B47" s="14">
        <v>146.91</v>
      </c>
      <c r="C47" s="14">
        <v>79.430000000000007</v>
      </c>
      <c r="D47" s="14">
        <v>30.984739999999999</v>
      </c>
      <c r="E47" s="14">
        <v>96.04</v>
      </c>
    </row>
    <row r="48" spans="1:5" x14ac:dyDescent="0.25">
      <c r="A48" s="13">
        <v>42352</v>
      </c>
      <c r="B48" s="14">
        <v>148.78998999999999</v>
      </c>
      <c r="C48" s="14">
        <v>76.03</v>
      </c>
      <c r="D48" s="14">
        <v>3.7228300000000001</v>
      </c>
      <c r="E48" s="14">
        <v>96.88</v>
      </c>
    </row>
    <row r="50" spans="1:20" x14ac:dyDescent="0.25">
      <c r="A50" t="s">
        <v>37</v>
      </c>
      <c r="B50" t="s">
        <v>38</v>
      </c>
      <c r="C50">
        <f>0.015/12</f>
        <v>1.25E-3</v>
      </c>
      <c r="E50" t="s">
        <v>7</v>
      </c>
      <c r="F50">
        <f>AVERAGE(F2:F29)</f>
        <v>0.1065578717203642</v>
      </c>
      <c r="G50">
        <f t="shared" ref="G50:I50" si="6">AVERAGE(G2:G29)</f>
        <v>1.4373351045274771E-2</v>
      </c>
      <c r="H50">
        <f t="shared" si="6"/>
        <v>4.6764934742456611E-2</v>
      </c>
      <c r="I50">
        <f t="shared" si="6"/>
        <v>6.7143524665243495E-2</v>
      </c>
    </row>
    <row r="51" spans="1:20" x14ac:dyDescent="0.25">
      <c r="A51" t="s">
        <v>39</v>
      </c>
      <c r="B51" s="15">
        <v>0.1</v>
      </c>
    </row>
    <row r="52" spans="1:20" x14ac:dyDescent="0.25">
      <c r="E52" t="s">
        <v>40</v>
      </c>
      <c r="I52" t="s">
        <v>19</v>
      </c>
    </row>
    <row r="53" spans="1:20" x14ac:dyDescent="0.25">
      <c r="I53" t="str">
        <f>F1</f>
        <v>K</v>
      </c>
      <c r="J53" t="str">
        <f t="shared" ref="J53:K53" si="7">G1</f>
        <v>L</v>
      </c>
      <c r="K53" t="str">
        <f t="shared" si="7"/>
        <v>M</v>
      </c>
    </row>
    <row r="54" spans="1:20" x14ac:dyDescent="0.25">
      <c r="F54">
        <f>COUNT(F2:F29)</f>
        <v>28</v>
      </c>
      <c r="G54">
        <f>SUM(I2:I29)</f>
        <v>1.8800186906268177</v>
      </c>
      <c r="I54">
        <f>SUM(F2:F29)</f>
        <v>2.9836204081701974</v>
      </c>
      <c r="J54">
        <f>SUM(G2:G29)</f>
        <v>0.40245382926769357</v>
      </c>
      <c r="K54">
        <f>SUM(H2:H29)</f>
        <v>1.309418172788785</v>
      </c>
      <c r="M54">
        <f>SUM(F2:F29)</f>
        <v>2.9836204081701974</v>
      </c>
      <c r="N54">
        <f t="shared" ref="N54:O54" si="8">SUM(G2:G29)</f>
        <v>0.40245382926769357</v>
      </c>
      <c r="O54">
        <f t="shared" si="8"/>
        <v>1.309418172788785</v>
      </c>
    </row>
    <row r="55" spans="1:20" x14ac:dyDescent="0.25">
      <c r="F55">
        <f>G54</f>
        <v>1.8800186906268177</v>
      </c>
      <c r="G55">
        <f>SUMPRODUCT(I2:I29,I2:I29)</f>
        <v>0.18014762830072964</v>
      </c>
      <c r="I55">
        <f>SUMPRODUCT($I$2:$I$29,F2:F29)</f>
        <v>0.24733170608021976</v>
      </c>
      <c r="J55">
        <f>SUMPRODUCT($I$2:$I$29,G2:G29)</f>
        <v>7.0093750468607038E-2</v>
      </c>
      <c r="K55">
        <f>SUMPRODUCT($I$2:$I$29,H2:H29)</f>
        <v>0.3213007508716505</v>
      </c>
      <c r="M55">
        <f>SUMPRODUCT($I$2:$I$29,F2:F29)</f>
        <v>0.24733170608021976</v>
      </c>
      <c r="N55">
        <f t="shared" ref="N55:O55" si="9">SUMPRODUCT($I$2:$I$29,G2:G29)</f>
        <v>7.0093750468607038E-2</v>
      </c>
      <c r="O55">
        <f t="shared" si="9"/>
        <v>0.3213007508716505</v>
      </c>
    </row>
    <row r="57" spans="1:20" x14ac:dyDescent="0.25">
      <c r="E57" t="s">
        <v>41</v>
      </c>
    </row>
    <row r="58" spans="1:20" x14ac:dyDescent="0.25">
      <c r="F58">
        <f t="array" ref="F58:G59">MINVERSE(F54:G55)</f>
        <v>0.1193296720356682</v>
      </c>
      <c r="G58">
        <v>-1.2453231601746035</v>
      </c>
      <c r="H58" s="10" t="s">
        <v>9</v>
      </c>
      <c r="I58" s="10">
        <f t="array" ref="I58:I59">MMULT($F$58:$G$59,I54:I55)</f>
        <v>4.8026542958680696E-2</v>
      </c>
      <c r="J58" s="10">
        <f t="array" ref="J58:J59">MMULT($F$58:$G$59,J54:J55)</f>
        <v>-3.9264687386043141E-2</v>
      </c>
      <c r="K58" s="10">
        <f t="array" ref="K58:K59">MMULT($F$58:$G$59,K54:K55)</f>
        <v>-0.24387082532552715</v>
      </c>
    </row>
    <row r="59" spans="1:20" x14ac:dyDescent="0.25">
      <c r="F59">
        <v>-1.2453231601746038</v>
      </c>
      <c r="G59">
        <v>18.547181822571773</v>
      </c>
      <c r="H59" s="11" t="s">
        <v>10</v>
      </c>
      <c r="I59" s="11">
        <v>0.87173452769276549</v>
      </c>
      <c r="J59" s="11">
        <v>0.7988564600792154</v>
      </c>
      <c r="K59" s="11">
        <v>4.3285746692179528</v>
      </c>
    </row>
    <row r="60" spans="1:20" x14ac:dyDescent="0.25">
      <c r="L60" t="s">
        <v>42</v>
      </c>
      <c r="M60" t="s">
        <v>33</v>
      </c>
      <c r="P60" t="s">
        <v>34</v>
      </c>
      <c r="S60" t="s">
        <v>35</v>
      </c>
    </row>
    <row r="61" spans="1:20" x14ac:dyDescent="0.25">
      <c r="I61">
        <f t="array" ref="I61:I62">MMULT($F$58:$G$59,M54:M55)</f>
        <v>4.8026542958680696E-2</v>
      </c>
      <c r="J61">
        <f t="array" ref="J61:J62">MMULT($F$58:$G$59,N54:N55)</f>
        <v>-3.9264687386043141E-2</v>
      </c>
      <c r="K61">
        <f t="array" ref="K61:K62">MMULT($F$58:$G$59,O54:O55)</f>
        <v>-0.24387082532552715</v>
      </c>
      <c r="M61" s="11" t="s">
        <v>10</v>
      </c>
      <c r="N61" s="10" t="s">
        <v>9</v>
      </c>
      <c r="P61" s="11" t="s">
        <v>10</v>
      </c>
      <c r="Q61" s="10" t="s">
        <v>9</v>
      </c>
      <c r="S61" s="11" t="s">
        <v>10</v>
      </c>
      <c r="T61" s="10" t="s">
        <v>9</v>
      </c>
    </row>
    <row r="62" spans="1:20" x14ac:dyDescent="0.25">
      <c r="I62">
        <v>0.87173452769276549</v>
      </c>
      <c r="J62">
        <v>0.7988564600792154</v>
      </c>
      <c r="K62">
        <v>4.3285746692179528</v>
      </c>
      <c r="M62" s="11">
        <f t="array" ref="M62:N66">LINEST(F2:F29,I2:I29,1,1)</f>
        <v>0.87173452769276638</v>
      </c>
      <c r="N62" s="10">
        <v>4.802654295868055E-2</v>
      </c>
      <c r="P62" s="11">
        <f t="array" ref="P62:Q66">LINEST(G2:G29,I2:I29,1,1)</f>
        <v>0.79885646007921596</v>
      </c>
      <c r="Q62" s="10">
        <v>-3.9264687386043176E-2</v>
      </c>
      <c r="S62" s="11">
        <f t="array" ref="S62:T66">LINEST(H2:H29,I2:I29,1,1)</f>
        <v>4.328574669217951</v>
      </c>
      <c r="T62" s="10">
        <v>-0.24387082532552709</v>
      </c>
    </row>
    <row r="63" spans="1:20" x14ac:dyDescent="0.25">
      <c r="M63">
        <v>0.14424673880557481</v>
      </c>
      <c r="N63">
        <v>1.1570210545838681E-2</v>
      </c>
      <c r="P63">
        <v>0.18937407692426139</v>
      </c>
      <c r="Q63">
        <v>1.5189930532092374E-2</v>
      </c>
      <c r="S63">
        <v>4.3505239831410796</v>
      </c>
      <c r="T63">
        <v>0.34896094626797641</v>
      </c>
    </row>
    <row r="64" spans="1:20" x14ac:dyDescent="0.25">
      <c r="M64">
        <v>0.584147464024942</v>
      </c>
      <c r="N64">
        <v>3.3494001734537697E-2</v>
      </c>
      <c r="P64">
        <v>0.40632406357707923</v>
      </c>
      <c r="Q64">
        <v>4.3972541171464936E-2</v>
      </c>
      <c r="S64">
        <v>3.6677933084588984E-2</v>
      </c>
      <c r="T64">
        <v>1.010188923812561</v>
      </c>
    </row>
    <row r="65" spans="5:20" x14ac:dyDescent="0.25">
      <c r="M65">
        <v>36.522162908150278</v>
      </c>
      <c r="N65">
        <v>26</v>
      </c>
      <c r="P65">
        <v>17.794936605748177</v>
      </c>
      <c r="Q65">
        <v>26</v>
      </c>
      <c r="S65">
        <v>0.98993503102535196</v>
      </c>
      <c r="T65">
        <v>26</v>
      </c>
    </row>
    <row r="66" spans="5:20" x14ac:dyDescent="0.25">
      <c r="M66">
        <v>4.0972320972607945E-2</v>
      </c>
      <c r="N66">
        <v>2.9168051957023575E-2</v>
      </c>
      <c r="P66">
        <v>3.4408011411935682E-2</v>
      </c>
      <c r="Q66">
        <v>5.0273193803980654E-2</v>
      </c>
      <c r="S66">
        <v>1.0102105455284303</v>
      </c>
      <c r="T66">
        <v>26.532523206633076</v>
      </c>
    </row>
    <row r="68" spans="5:20" x14ac:dyDescent="0.25">
      <c r="E68" t="s">
        <v>43</v>
      </c>
    </row>
    <row r="70" spans="5:20" x14ac:dyDescent="0.25">
      <c r="F70" t="s">
        <v>33</v>
      </c>
      <c r="G70" t="s">
        <v>34</v>
      </c>
      <c r="H70" t="s">
        <v>35</v>
      </c>
    </row>
    <row r="71" spans="5:20" x14ac:dyDescent="0.25">
      <c r="E71" t="s">
        <v>44</v>
      </c>
      <c r="F71">
        <f>$C$50+I59*($I$50-$C$50)</f>
        <v>5.8691660602067632E-2</v>
      </c>
      <c r="G71">
        <f t="shared" ref="G71:H71" si="10">$C$50+J59*($I$50-$C$50)</f>
        <v>5.3889467856218884E-2</v>
      </c>
      <c r="H71">
        <f t="shared" si="10"/>
        <v>0.28647504173146132</v>
      </c>
    </row>
    <row r="74" spans="5:20" x14ac:dyDescent="0.25">
      <c r="F74" t="s">
        <v>14</v>
      </c>
    </row>
    <row r="75" spans="5:20" x14ac:dyDescent="0.25">
      <c r="G75" t="s">
        <v>33</v>
      </c>
      <c r="H75" t="s">
        <v>34</v>
      </c>
      <c r="I75" t="s">
        <v>35</v>
      </c>
      <c r="J75" t="s">
        <v>36</v>
      </c>
    </row>
    <row r="76" spans="5:20" x14ac:dyDescent="0.25">
      <c r="F76" t="s">
        <v>33</v>
      </c>
      <c r="G76">
        <f>COVAR($F$2:$F$29,F2:F29)*28/27</f>
        <v>2.5977915899863526E-3</v>
      </c>
      <c r="H76">
        <f t="shared" ref="H76:I76" si="11">COVAR($F$2:$F$29,G2:G29)*28/27</f>
        <v>1.4443388774864117E-3</v>
      </c>
      <c r="I76">
        <f t="shared" si="11"/>
        <v>5.2678488815364397E-3</v>
      </c>
      <c r="J76">
        <f t="shared" ref="J76" si="12">COVAR($F$2:$F$29,I2:I29)*28/27</f>
        <v>1.7407746523155662E-3</v>
      </c>
    </row>
    <row r="77" spans="5:20" x14ac:dyDescent="0.25">
      <c r="F77" t="s">
        <v>34</v>
      </c>
      <c r="G77">
        <f>COVAR($G$2:$G$29,F2:F29)*28/27</f>
        <v>1.4443388774864117E-3</v>
      </c>
      <c r="H77">
        <f t="shared" ref="H77:I77" si="13">COVAR($G$2:$G$29,G2:G29)*28/27</f>
        <v>3.1363409339228271E-3</v>
      </c>
      <c r="I77">
        <f t="shared" si="13"/>
        <v>4.4519994509193703E-3</v>
      </c>
      <c r="J77">
        <f t="shared" ref="J77" si="14">COVAR($G$2:$G$29,I2:I29)*28/27</f>
        <v>1.5952437724648146E-3</v>
      </c>
    </row>
    <row r="78" spans="5:20" x14ac:dyDescent="0.25">
      <c r="F78" t="s">
        <v>35</v>
      </c>
      <c r="G78">
        <f>COVAR($H$2:$H$29,F2:F29)*28/27</f>
        <v>5.2678488815364397E-3</v>
      </c>
      <c r="H78">
        <f t="shared" ref="H78:J78" si="15">COVAR($H$2:$H$29,G2:G29)*28/27</f>
        <v>4.4519994509193703E-3</v>
      </c>
      <c r="I78">
        <f t="shared" si="15"/>
        <v>1.0201012500800557</v>
      </c>
      <c r="J78">
        <f t="shared" si="15"/>
        <v>8.6437703514773544E-3</v>
      </c>
    </row>
    <row r="79" spans="5:20" x14ac:dyDescent="0.25">
      <c r="F79" t="s">
        <v>36</v>
      </c>
      <c r="G79">
        <f>COVAR($I$2:$I$29,F2:F29)*28/27</f>
        <v>1.7407746523155662E-3</v>
      </c>
      <c r="H79">
        <f t="shared" ref="H79:J79" si="16">COVAR($I$2:$I$29,G2:G29)*28/27</f>
        <v>1.5952437724648146E-3</v>
      </c>
      <c r="I79">
        <f t="shared" si="16"/>
        <v>8.6437703514773544E-3</v>
      </c>
      <c r="J79" s="16">
        <f t="shared" si="16"/>
        <v>1.996909147241079E-3</v>
      </c>
      <c r="K79" t="s">
        <v>45</v>
      </c>
    </row>
    <row r="81" spans="5:16" x14ac:dyDescent="0.25">
      <c r="F81" t="s">
        <v>16</v>
      </c>
      <c r="G81" s="11">
        <f>G79/$J$79</f>
        <v>0.87173452769276605</v>
      </c>
      <c r="H81" s="11">
        <f t="shared" ref="H81:I81" si="17">H79/$J$79</f>
        <v>0.79885646007921618</v>
      </c>
      <c r="I81" s="11">
        <f t="shared" si="17"/>
        <v>4.328574669217951</v>
      </c>
    </row>
    <row r="83" spans="5:16" ht="18.75" x14ac:dyDescent="0.3">
      <c r="E83" s="17" t="s">
        <v>46</v>
      </c>
      <c r="L83" t="s">
        <v>19</v>
      </c>
    </row>
    <row r="84" spans="5:16" x14ac:dyDescent="0.25">
      <c r="F84" t="s">
        <v>47</v>
      </c>
      <c r="G84">
        <f>2*G76</f>
        <v>5.1955831799727053E-3</v>
      </c>
      <c r="H84">
        <f t="shared" ref="H84:I84" si="18">2*H76</f>
        <v>2.8886777549728235E-3</v>
      </c>
      <c r="I84">
        <f t="shared" si="18"/>
        <v>1.0535697763072879E-2</v>
      </c>
      <c r="J84">
        <v>1</v>
      </c>
      <c r="L84">
        <v>0</v>
      </c>
    </row>
    <row r="85" spans="5:16" x14ac:dyDescent="0.25">
      <c r="G85">
        <f t="shared" ref="G85:I85" si="19">2*G77</f>
        <v>2.8886777549728235E-3</v>
      </c>
      <c r="H85">
        <f t="shared" si="19"/>
        <v>6.2726818678456543E-3</v>
      </c>
      <c r="I85">
        <f t="shared" si="19"/>
        <v>8.9039989018387406E-3</v>
      </c>
      <c r="J85">
        <v>1</v>
      </c>
      <c r="L85">
        <v>0</v>
      </c>
    </row>
    <row r="86" spans="5:16" x14ac:dyDescent="0.25">
      <c r="G86">
        <f t="shared" ref="G86:I86" si="20">2*G78</f>
        <v>1.0535697763072879E-2</v>
      </c>
      <c r="H86">
        <f t="shared" si="20"/>
        <v>8.9039989018387406E-3</v>
      </c>
      <c r="I86">
        <f t="shared" si="20"/>
        <v>2.0402025001601114</v>
      </c>
      <c r="J86">
        <v>1</v>
      </c>
      <c r="L86">
        <v>0</v>
      </c>
    </row>
    <row r="87" spans="5:16" x14ac:dyDescent="0.25">
      <c r="G87">
        <v>1</v>
      </c>
      <c r="H87">
        <v>1</v>
      </c>
      <c r="I87">
        <v>1</v>
      </c>
      <c r="J87">
        <v>0</v>
      </c>
      <c r="L87">
        <v>1</v>
      </c>
    </row>
    <row r="88" spans="5:16" x14ac:dyDescent="0.25">
      <c r="L88" t="s">
        <v>21</v>
      </c>
      <c r="N88">
        <f t="array" ref="N88:P88">TRANSPOSE(L89:L91)</f>
        <v>0.59707751184422042</v>
      </c>
      <c r="O88">
        <v>0.40569577720470446</v>
      </c>
      <c r="P88">
        <v>-2.7732890489249123E-3</v>
      </c>
    </row>
    <row r="89" spans="5:16" x14ac:dyDescent="0.25">
      <c r="F89" t="s">
        <v>41</v>
      </c>
      <c r="G89">
        <f t="array" ref="G89:J92">MINVERSE(G84:J87)</f>
        <v>176.10257583692271</v>
      </c>
      <c r="H89">
        <v>-175.6671775516634</v>
      </c>
      <c r="I89">
        <v>-0.43539828525934321</v>
      </c>
      <c r="J89">
        <v>0.59707751184422042</v>
      </c>
      <c r="K89" s="10" t="s">
        <v>22</v>
      </c>
      <c r="L89" s="10">
        <f t="array" ref="L89:L92">MMULT(G89:J92,L84:L87)</f>
        <v>0.59707751184422042</v>
      </c>
    </row>
    <row r="90" spans="5:16" x14ac:dyDescent="0.25">
      <c r="G90">
        <v>-175.66717755166337</v>
      </c>
      <c r="H90">
        <v>175.72579022900436</v>
      </c>
      <c r="I90">
        <v>-5.8612677340966535E-2</v>
      </c>
      <c r="J90">
        <v>0.40569577720470446</v>
      </c>
      <c r="K90" s="10" t="s">
        <v>23</v>
      </c>
      <c r="L90" s="10">
        <v>0.40569577720470446</v>
      </c>
      <c r="N90">
        <f>$L89*N$88*G76</f>
        <v>9.2611674178594717E-4</v>
      </c>
      <c r="O90">
        <f t="shared" ref="O90:P90" si="21">$L89*O$88*H76</f>
        <v>3.4986484252842823E-4</v>
      </c>
      <c r="P90">
        <f t="shared" si="21"/>
        <v>-8.7228651571656573E-6</v>
      </c>
    </row>
    <row r="91" spans="5:16" x14ac:dyDescent="0.25">
      <c r="G91">
        <v>-0.43539828525934321</v>
      </c>
      <c r="H91">
        <v>-5.8612677340966465E-2</v>
      </c>
      <c r="I91">
        <v>0.49401096260030974</v>
      </c>
      <c r="J91">
        <v>-2.7732890489249123E-3</v>
      </c>
      <c r="K91" s="10" t="s">
        <v>24</v>
      </c>
      <c r="L91" s="10">
        <v>-2.7732890489249123E-3</v>
      </c>
      <c r="N91">
        <f t="shared" ref="N91:N92" si="22">$L90*N$88*G77</f>
        <v>3.4986484252842823E-4</v>
      </c>
      <c r="O91">
        <f t="shared" ref="O91:O92" si="23">$L90*O$88*H77</f>
        <v>5.1620741757558465E-4</v>
      </c>
      <c r="P91">
        <f t="shared" ref="P91:P92" si="24">$L90*P$88*I77</f>
        <v>-5.0089964752553684E-6</v>
      </c>
    </row>
    <row r="92" spans="5:16" x14ac:dyDescent="0.25">
      <c r="G92">
        <v>0.59707751184422042</v>
      </c>
      <c r="H92">
        <v>0.4056957772047044</v>
      </c>
      <c r="I92">
        <v>-2.7732890489249123E-3</v>
      </c>
      <c r="J92">
        <v>-4.2448717093463133E-3</v>
      </c>
      <c r="K92" t="s">
        <v>27</v>
      </c>
      <c r="L92">
        <v>-4.2448717093463133E-3</v>
      </c>
      <c r="N92">
        <f t="shared" si="22"/>
        <v>-8.7228651571656573E-6</v>
      </c>
      <c r="O92">
        <f t="shared" si="23"/>
        <v>-5.0089964752553684E-6</v>
      </c>
      <c r="P92">
        <f t="shared" si="24"/>
        <v>7.8457335196103747E-6</v>
      </c>
    </row>
    <row r="94" spans="5:16" x14ac:dyDescent="0.25">
      <c r="G94" t="s">
        <v>63</v>
      </c>
      <c r="H94" t="s">
        <v>64</v>
      </c>
      <c r="I94" t="s">
        <v>65</v>
      </c>
      <c r="K94" t="s">
        <v>48</v>
      </c>
      <c r="L94">
        <f>SUM(L89:L91)</f>
        <v>1</v>
      </c>
    </row>
    <row r="95" spans="5:16" x14ac:dyDescent="0.25">
      <c r="F95" t="s">
        <v>62</v>
      </c>
      <c r="G95">
        <f>L96/L100</f>
        <v>1.504774729305989</v>
      </c>
      <c r="H95">
        <f>N115/N119</f>
        <v>2.2918970779556997</v>
      </c>
      <c r="I95">
        <f>N136/N140</f>
        <v>2.0255787668879579</v>
      </c>
    </row>
    <row r="96" spans="5:16" x14ac:dyDescent="0.25">
      <c r="K96" t="s">
        <v>49</v>
      </c>
      <c r="L96" s="8">
        <f>MMULT(F50:H50,L89:L91)</f>
        <v>6.9324824056164525E-2</v>
      </c>
      <c r="M96">
        <f>L89*F50+G50*L90+L91*H50</f>
        <v>6.9324824056164525E-2</v>
      </c>
    </row>
    <row r="97" spans="5:18" x14ac:dyDescent="0.25">
      <c r="K97" t="s">
        <v>50</v>
      </c>
      <c r="L97">
        <f>SUMPRODUCT(N88:P88,F50:H50)</f>
        <v>6.9324824056164525E-2</v>
      </c>
    </row>
    <row r="99" spans="5:18" x14ac:dyDescent="0.25">
      <c r="K99" t="s">
        <v>51</v>
      </c>
      <c r="L99">
        <f>SUM(N90:P92)</f>
        <v>2.1224358546731562E-3</v>
      </c>
    </row>
    <row r="100" spans="5:18" x14ac:dyDescent="0.25">
      <c r="K100" s="7" t="s">
        <v>52</v>
      </c>
      <c r="L100" s="7">
        <f>L99^0.5</f>
        <v>4.6069901830513557E-2</v>
      </c>
    </row>
    <row r="103" spans="5:18" ht="18.75" x14ac:dyDescent="0.3">
      <c r="E103" s="17" t="s">
        <v>53</v>
      </c>
      <c r="L103" t="s">
        <v>19</v>
      </c>
    </row>
    <row r="104" spans="5:18" x14ac:dyDescent="0.25">
      <c r="G104" t="s">
        <v>54</v>
      </c>
      <c r="H104">
        <f>G76</f>
        <v>2.5977915899863526E-3</v>
      </c>
      <c r="I104">
        <f t="shared" ref="I104:J104" si="25">H76</f>
        <v>1.4443388774864117E-3</v>
      </c>
      <c r="J104">
        <f t="shared" si="25"/>
        <v>5.2678488815364397E-3</v>
      </c>
      <c r="L104">
        <f>F50-C50</f>
        <v>0.1053078717203642</v>
      </c>
    </row>
    <row r="105" spans="5:18" x14ac:dyDescent="0.25">
      <c r="H105">
        <f t="shared" ref="H105:J105" si="26">G77</f>
        <v>1.4443388774864117E-3</v>
      </c>
      <c r="I105">
        <f t="shared" si="26"/>
        <v>3.1363409339228271E-3</v>
      </c>
      <c r="J105">
        <f t="shared" si="26"/>
        <v>4.4519994509193703E-3</v>
      </c>
      <c r="L105">
        <f>G50-C50</f>
        <v>1.3123351045274772E-2</v>
      </c>
    </row>
    <row r="106" spans="5:18" x14ac:dyDescent="0.25">
      <c r="H106">
        <f t="shared" ref="H106:J106" si="27">G78</f>
        <v>5.2678488815364397E-3</v>
      </c>
      <c r="I106">
        <f t="shared" si="27"/>
        <v>4.4519994509193703E-3</v>
      </c>
      <c r="J106">
        <f t="shared" si="27"/>
        <v>1.0201012500800557</v>
      </c>
      <c r="L106">
        <f>H50-C50</f>
        <v>4.551493474245661E-2</v>
      </c>
    </row>
    <row r="108" spans="5:18" x14ac:dyDescent="0.25">
      <c r="G108" t="s">
        <v>41</v>
      </c>
      <c r="L108" t="s">
        <v>55</v>
      </c>
      <c r="N108" t="s">
        <v>21</v>
      </c>
      <c r="P108">
        <f t="array" ref="P108:R108">TRANSPOSE(N109:N111)</f>
        <v>1.6084806443415516</v>
      </c>
      <c r="Q108">
        <v>-0.60420238242604041</v>
      </c>
      <c r="R108">
        <v>-4.2782619155111714E-3</v>
      </c>
    </row>
    <row r="109" spans="5:18" x14ac:dyDescent="0.25">
      <c r="H109">
        <f t="array" ref="H109:J111">MINVERSE(H104:J106)</f>
        <v>520.17326923327323</v>
      </c>
      <c r="I109">
        <v>-237.2051932321925</v>
      </c>
      <c r="J109">
        <v>-1.6509702192586346</v>
      </c>
      <c r="K109" t="s">
        <v>56</v>
      </c>
      <c r="L109">
        <f t="array" ref="L109:L111">MMULT(H109:J111,L104:L106)</f>
        <v>51.590269086440408</v>
      </c>
      <c r="M109" t="s">
        <v>22</v>
      </c>
      <c r="N109">
        <f>L109/$L$113</f>
        <v>1.6084806443415516</v>
      </c>
    </row>
    <row r="110" spans="5:18" x14ac:dyDescent="0.25">
      <c r="H110">
        <v>-237.20519323219239</v>
      </c>
      <c r="I110">
        <v>428.99883036868982</v>
      </c>
      <c r="J110">
        <v>-0.64732931690046169</v>
      </c>
      <c r="K110" t="s">
        <v>57</v>
      </c>
      <c r="L110">
        <v>-19.379134962974923</v>
      </c>
      <c r="M110" t="s">
        <v>23</v>
      </c>
      <c r="N110">
        <f t="shared" ref="N110:N111" si="28">L110/$L$113</f>
        <v>-0.60420238242604041</v>
      </c>
      <c r="P110">
        <f>$N109*P$108*H104</f>
        <v>6.7210323359413191E-3</v>
      </c>
      <c r="Q110">
        <f t="shared" ref="Q110:R110" si="29">$N109*Q$108*I104</f>
        <v>-1.4036776145540681E-3</v>
      </c>
      <c r="R110">
        <f t="shared" si="29"/>
        <v>-3.6250709888001871E-5</v>
      </c>
    </row>
    <row r="111" spans="5:18" x14ac:dyDescent="0.25">
      <c r="H111">
        <v>-1.6509702192586653</v>
      </c>
      <c r="I111">
        <v>-0.64732931690045137</v>
      </c>
      <c r="J111">
        <v>0.99164565410246253</v>
      </c>
      <c r="K111" t="s">
        <v>58</v>
      </c>
      <c r="L111">
        <v>-0.13722060269730132</v>
      </c>
      <c r="M111" t="s">
        <v>24</v>
      </c>
      <c r="N111">
        <f t="shared" si="28"/>
        <v>-4.2782619155111714E-3</v>
      </c>
      <c r="P111">
        <f t="shared" ref="P111:P113" si="30">$N110*P$108*H105</f>
        <v>-1.4036776145540681E-3</v>
      </c>
      <c r="Q111">
        <f t="shared" ref="Q111:Q113" si="31">$N110*Q$108*I105</f>
        <v>1.1449542488770827E-3</v>
      </c>
      <c r="R111">
        <f t="shared" ref="R111:R113" si="32">$N110*R$108*J105</f>
        <v>1.1508133839620959E-5</v>
      </c>
    </row>
    <row r="112" spans="5:18" x14ac:dyDescent="0.25">
      <c r="P112">
        <f t="shared" si="30"/>
        <v>-3.6250709888001871E-5</v>
      </c>
      <c r="Q112">
        <f t="shared" si="31"/>
        <v>1.1508133839620959E-5</v>
      </c>
      <c r="R112">
        <f t="shared" si="32"/>
        <v>1.8671448751440929E-5</v>
      </c>
    </row>
    <row r="113" spans="5:18" x14ac:dyDescent="0.25">
      <c r="K113" t="s">
        <v>59</v>
      </c>
      <c r="L113">
        <f>SUM(L109:L111)</f>
        <v>32.07391352076818</v>
      </c>
      <c r="M113" t="s">
        <v>48</v>
      </c>
      <c r="N113">
        <f>SUM(N109:N111)</f>
        <v>1.0000000000000002</v>
      </c>
    </row>
    <row r="115" spans="5:18" x14ac:dyDescent="0.25">
      <c r="M115" t="s">
        <v>49</v>
      </c>
      <c r="N115" s="8">
        <f>MMULT(F50:H50,N109:N111)</f>
        <v>0.16251178858014498</v>
      </c>
    </row>
    <row r="116" spans="5:18" x14ac:dyDescent="0.25">
      <c r="M116" t="s">
        <v>50</v>
      </c>
      <c r="N116">
        <f>SUMPRODUCT(P108:R108,F50:H50)</f>
        <v>0.16251178858014498</v>
      </c>
    </row>
    <row r="118" spans="5:18" x14ac:dyDescent="0.25">
      <c r="M118" t="s">
        <v>51</v>
      </c>
      <c r="N118">
        <f>SUM(P110:R112)</f>
        <v>5.0278176523649454E-3</v>
      </c>
    </row>
    <row r="119" spans="5:18" x14ac:dyDescent="0.25">
      <c r="M119" s="7" t="s">
        <v>52</v>
      </c>
      <c r="N119" s="7">
        <f>N118^0.5</f>
        <v>7.0907105795998654E-2</v>
      </c>
    </row>
    <row r="121" spans="5:18" ht="18.75" x14ac:dyDescent="0.3">
      <c r="E121" s="17" t="s">
        <v>60</v>
      </c>
      <c r="N121" t="s">
        <v>19</v>
      </c>
    </row>
    <row r="122" spans="5:18" x14ac:dyDescent="0.25">
      <c r="G122" t="s">
        <v>47</v>
      </c>
      <c r="H122">
        <f>G84</f>
        <v>5.1955831799727053E-3</v>
      </c>
      <c r="I122">
        <f t="shared" ref="I122:K122" si="33">H84</f>
        <v>2.8886777549728235E-3</v>
      </c>
      <c r="J122">
        <f t="shared" si="33"/>
        <v>1.0535697763072879E-2</v>
      </c>
      <c r="K122">
        <f t="shared" si="33"/>
        <v>1</v>
      </c>
      <c r="L122">
        <f t="array" ref="L122:L124">TRANSPOSE(H126:J126)</f>
        <v>0.1065578717203642</v>
      </c>
      <c r="N122">
        <v>0</v>
      </c>
    </row>
    <row r="123" spans="5:18" x14ac:dyDescent="0.25">
      <c r="H123">
        <f t="shared" ref="H123:K124" si="34">G85</f>
        <v>2.8886777549728235E-3</v>
      </c>
      <c r="I123">
        <f t="shared" si="34"/>
        <v>6.2726818678456543E-3</v>
      </c>
      <c r="J123">
        <f t="shared" si="34"/>
        <v>8.9039989018387406E-3</v>
      </c>
      <c r="K123">
        <f t="shared" si="34"/>
        <v>1</v>
      </c>
      <c r="L123">
        <v>1.4373351045274771E-2</v>
      </c>
      <c r="N123">
        <v>0</v>
      </c>
    </row>
    <row r="124" spans="5:18" x14ac:dyDescent="0.25">
      <c r="H124">
        <f t="shared" si="34"/>
        <v>1.0535697763072879E-2</v>
      </c>
      <c r="I124">
        <f t="shared" si="34"/>
        <v>8.9039989018387406E-3</v>
      </c>
      <c r="J124">
        <f t="shared" si="34"/>
        <v>2.0402025001601114</v>
      </c>
      <c r="K124">
        <f t="shared" si="34"/>
        <v>1</v>
      </c>
      <c r="L124">
        <v>4.6764934742456611E-2</v>
      </c>
      <c r="N124">
        <v>0</v>
      </c>
    </row>
    <row r="125" spans="5:18" x14ac:dyDescent="0.25">
      <c r="H125">
        <f t="array" ref="H125:J125">TRANSPOSE(K122:K124)</f>
        <v>1</v>
      </c>
      <c r="I125">
        <v>1</v>
      </c>
      <c r="J125">
        <v>1</v>
      </c>
      <c r="K125">
        <v>0</v>
      </c>
      <c r="L125">
        <v>0</v>
      </c>
      <c r="N125">
        <v>1</v>
      </c>
    </row>
    <row r="126" spans="5:18" x14ac:dyDescent="0.25">
      <c r="H126">
        <f>F50</f>
        <v>0.1065578717203642</v>
      </c>
      <c r="I126">
        <f>G50</f>
        <v>1.4373351045274771E-2</v>
      </c>
      <c r="J126">
        <f>H50</f>
        <v>4.6764934742456611E-2</v>
      </c>
      <c r="K126">
        <v>0</v>
      </c>
      <c r="L126">
        <v>0</v>
      </c>
      <c r="N126">
        <v>0.1</v>
      </c>
    </row>
    <row r="127" spans="5:18" x14ac:dyDescent="0.25">
      <c r="N127" t="s">
        <v>21</v>
      </c>
      <c r="P127">
        <f t="array" ref="P127:R127">TRANSPOSE(N128:N130)</f>
        <v>0.930010011555788</v>
      </c>
      <c r="Q127">
        <v>7.3258682700389377E-2</v>
      </c>
      <c r="R127">
        <v>-3.2686942561773909E-3</v>
      </c>
    </row>
    <row r="128" spans="5:18" x14ac:dyDescent="0.25">
      <c r="G128" t="s">
        <v>41</v>
      </c>
      <c r="H128">
        <f t="array" ref="H128:L132">MINVERSE(H122:L126)</f>
        <v>6.0945570274718169E-2</v>
      </c>
      <c r="I128">
        <v>0.11250189791849885</v>
      </c>
      <c r="J128">
        <v>-0.1734474681932171</v>
      </c>
      <c r="K128">
        <v>-0.15533828545528172</v>
      </c>
      <c r="L128">
        <v>10.853482970110697</v>
      </c>
      <c r="M128" t="s">
        <v>22</v>
      </c>
      <c r="N128">
        <f t="array" ref="N128:N132">MMULT(H128:L132,N122:N126)</f>
        <v>0.930010011555788</v>
      </c>
    </row>
    <row r="129" spans="8:18" x14ac:dyDescent="0.25">
      <c r="H129">
        <v>0.11250189791849885</v>
      </c>
      <c r="I129">
        <v>0.20767181237640586</v>
      </c>
      <c r="J129">
        <v>-0.32017371029490477</v>
      </c>
      <c r="K129">
        <v>1.1569919760741221</v>
      </c>
      <c r="L129">
        <v>-10.837332933737327</v>
      </c>
      <c r="M129" t="s">
        <v>23</v>
      </c>
      <c r="N129">
        <v>7.3258682700389377E-2</v>
      </c>
      <c r="P129">
        <f>$N128*P$127*G76</f>
        <v>2.2468783211994736E-3</v>
      </c>
      <c r="Q129">
        <f t="shared" ref="Q129:R129" si="35">$N128*Q$127*H76</f>
        <v>9.8404697416338142E-5</v>
      </c>
      <c r="R129">
        <f t="shared" si="35"/>
        <v>-1.6013830653637231E-5</v>
      </c>
    </row>
    <row r="130" spans="8:18" x14ac:dyDescent="0.25">
      <c r="H130">
        <v>-0.17344746819321702</v>
      </c>
      <c r="I130">
        <v>-0.32017371029490471</v>
      </c>
      <c r="J130">
        <v>0.49362117848812187</v>
      </c>
      <c r="K130">
        <v>-1.6536906188403544E-3</v>
      </c>
      <c r="L130">
        <v>-1.6150036373370365E-2</v>
      </c>
      <c r="M130" t="s">
        <v>24</v>
      </c>
      <c r="N130">
        <v>-3.2686942561773909E-3</v>
      </c>
      <c r="P130">
        <f t="shared" ref="P130:P131" si="36">$N129*P$127*G77</f>
        <v>9.8404697416338142E-5</v>
      </c>
      <c r="Q130">
        <f t="shared" ref="Q130:Q131" si="37">$N129*Q$127*H77</f>
        <v>1.6832223013334763E-5</v>
      </c>
      <c r="R130">
        <f t="shared" ref="R130:R131" si="38">$N129*R$127*I77</f>
        <v>-1.066076836330326E-6</v>
      </c>
    </row>
    <row r="131" spans="8:18" x14ac:dyDescent="0.25">
      <c r="H131">
        <v>-0.15533828545528169</v>
      </c>
      <c r="I131">
        <v>1.1569919760741219</v>
      </c>
      <c r="J131">
        <v>-1.6536906188403542E-3</v>
      </c>
      <c r="K131">
        <v>-7.4607561065104166E-3</v>
      </c>
      <c r="L131">
        <v>4.6388641312074694E-2</v>
      </c>
      <c r="M131" t="s">
        <v>27</v>
      </c>
      <c r="N131">
        <v>-2.8218919753029469E-3</v>
      </c>
      <c r="P131">
        <f t="shared" si="36"/>
        <v>-1.6013830653637231E-5</v>
      </c>
      <c r="Q131">
        <f t="shared" si="37"/>
        <v>-1.066076836330326E-6</v>
      </c>
      <c r="R131">
        <f t="shared" si="38"/>
        <v>1.0899131175696463E-5</v>
      </c>
    </row>
    <row r="132" spans="8:18" x14ac:dyDescent="0.25">
      <c r="H132">
        <v>10.853482970110695</v>
      </c>
      <c r="I132">
        <v>-10.837332933737326</v>
      </c>
      <c r="J132">
        <v>-1.6150036373370372E-2</v>
      </c>
      <c r="K132">
        <v>4.6388641312074687E-2</v>
      </c>
      <c r="L132">
        <v>-0.66914906663870144</v>
      </c>
      <c r="M132" t="s">
        <v>61</v>
      </c>
      <c r="N132">
        <v>-2.0526265351795463E-2</v>
      </c>
    </row>
    <row r="134" spans="8:18" x14ac:dyDescent="0.25">
      <c r="M134" t="s">
        <v>48</v>
      </c>
      <c r="N134">
        <f>SUM(N128:N130)</f>
        <v>0.99999999999999989</v>
      </c>
    </row>
    <row r="136" spans="8:18" x14ac:dyDescent="0.25">
      <c r="M136" t="s">
        <v>49</v>
      </c>
      <c r="N136" s="8">
        <f>MMULT(F50:H50,N128:N130)</f>
        <v>0.1</v>
      </c>
    </row>
    <row r="137" spans="8:18" x14ac:dyDescent="0.25">
      <c r="M137" t="s">
        <v>50</v>
      </c>
      <c r="N137">
        <f>SUMPRODUCT(P127:R127,F50:H50)</f>
        <v>0.1</v>
      </c>
    </row>
    <row r="139" spans="8:18" x14ac:dyDescent="0.25">
      <c r="M139" t="s">
        <v>51</v>
      </c>
      <c r="N139">
        <f>SUM(P129:R131)</f>
        <v>2.4372592552412463E-3</v>
      </c>
    </row>
    <row r="140" spans="8:18" x14ac:dyDescent="0.25">
      <c r="M140" s="7" t="s">
        <v>52</v>
      </c>
      <c r="N140" s="7">
        <f>N139^0.5</f>
        <v>4.9368605968178263E-2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Ex01</vt:lpstr>
      <vt:lpstr>Ex02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2017-04-28T12:44:40Z</dcterms:created>
  <dcterms:modified xsi:type="dcterms:W3CDTF">2017-04-28T14:43:56Z</dcterms:modified>
</cp:coreProperties>
</file>