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085" activeTab="1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/>
  <c r="B9" i="2"/>
  <c r="B6" i="2"/>
  <c r="K17" i="3"/>
  <c r="K16" i="3"/>
  <c r="C12" i="3"/>
  <c r="D12" i="3"/>
  <c r="B12" i="3"/>
  <c r="K13" i="3"/>
  <c r="K14" i="3" s="1"/>
  <c r="L13" i="3"/>
  <c r="J13" i="3"/>
  <c r="L14" i="3" s="1"/>
  <c r="D15" i="3"/>
  <c r="D14" i="3"/>
  <c r="F14" i="3"/>
  <c r="F16" i="3" s="1"/>
  <c r="E14" i="3"/>
  <c r="G12" i="3" s="1"/>
  <c r="B26" i="3"/>
  <c r="G8" i="3"/>
  <c r="F2" i="3"/>
  <c r="H2" i="3" s="1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E2" i="3"/>
  <c r="B20" i="3" s="1"/>
  <c r="E3" i="3"/>
  <c r="B21" i="3" s="1"/>
  <c r="E4" i="3"/>
  <c r="B22" i="3" s="1"/>
  <c r="E5" i="3"/>
  <c r="B23" i="3" s="1"/>
  <c r="E6" i="3"/>
  <c r="B24" i="3" s="1"/>
  <c r="E7" i="3"/>
  <c r="B25" i="3" s="1"/>
  <c r="E9" i="3"/>
  <c r="B27" i="3" s="1"/>
  <c r="E10" i="3"/>
  <c r="G10" i="3" s="1"/>
  <c r="E11" i="3"/>
  <c r="B29" i="3" s="1"/>
  <c r="I59" i="1"/>
  <c r="B56" i="1" a="1"/>
  <c r="B56" i="1" s="1"/>
  <c r="C56" i="1"/>
  <c r="E54" i="1"/>
  <c r="E53" i="1"/>
  <c r="C50" i="1"/>
  <c r="B50" i="1"/>
  <c r="C49" i="1"/>
  <c r="B49" i="1"/>
  <c r="I40" i="1"/>
  <c r="B37" i="1" a="1"/>
  <c r="B37" i="1" s="1"/>
  <c r="C37" i="1"/>
  <c r="E35" i="1"/>
  <c r="E34" i="1"/>
  <c r="B35" i="1"/>
  <c r="C35" i="1"/>
  <c r="C34" i="1"/>
  <c r="B31" i="1"/>
  <c r="C30" i="1"/>
  <c r="C31" i="1"/>
  <c r="B30" i="1"/>
  <c r="B34" i="1" s="1"/>
  <c r="K21" i="1"/>
  <c r="L16" i="1"/>
  <c r="M16" i="1"/>
  <c r="M15" i="1"/>
  <c r="L15" i="1"/>
  <c r="G5" i="3" l="1"/>
  <c r="B28" i="3"/>
  <c r="E16" i="3"/>
  <c r="G7" i="3"/>
  <c r="G3" i="3"/>
  <c r="G11" i="3"/>
  <c r="G9" i="3"/>
  <c r="G6" i="3"/>
  <c r="G4" i="3"/>
  <c r="G2" i="3"/>
  <c r="B40" i="1" a="1"/>
  <c r="J21" i="1"/>
  <c r="L18" i="1"/>
  <c r="J15" i="1"/>
  <c r="J14" i="1"/>
  <c r="M13" i="1"/>
  <c r="L13" i="1"/>
  <c r="I21" i="1"/>
  <c r="G27" i="1"/>
  <c r="G21" i="1" a="1"/>
  <c r="G21" i="1" s="1"/>
  <c r="G22" i="1"/>
  <c r="G24" i="1"/>
  <c r="B21" i="1" a="1"/>
  <c r="B21" i="1" s="1"/>
  <c r="C21" i="1"/>
  <c r="E21" i="1"/>
  <c r="C22" i="1"/>
  <c r="E22" i="1"/>
  <c r="C23" i="1"/>
  <c r="E23" i="1"/>
  <c r="C24" i="1"/>
  <c r="E24" i="1"/>
  <c r="C18" i="1"/>
  <c r="B18" i="1"/>
  <c r="E16" i="1"/>
  <c r="E15" i="1"/>
  <c r="B16" i="1"/>
  <c r="C16" i="1"/>
  <c r="C15" i="1"/>
  <c r="B15" i="1"/>
  <c r="B12" i="1"/>
  <c r="C11" i="1"/>
  <c r="C12" i="1"/>
  <c r="B11" i="1"/>
  <c r="D43" i="1" l="1"/>
  <c r="B43" i="1"/>
  <c r="D42" i="1"/>
  <c r="B42" i="1"/>
  <c r="D41" i="1"/>
  <c r="C54" i="1" s="1"/>
  <c r="B41" i="1"/>
  <c r="D40" i="1"/>
  <c r="B40" i="1"/>
  <c r="E43" i="1"/>
  <c r="C43" i="1"/>
  <c r="E42" i="1"/>
  <c r="C42" i="1"/>
  <c r="E41" i="1"/>
  <c r="C41" i="1"/>
  <c r="E40" i="1"/>
  <c r="C40" i="1"/>
  <c r="G23" i="1"/>
  <c r="D24" i="1"/>
  <c r="B24" i="1"/>
  <c r="D23" i="1"/>
  <c r="B23" i="1"/>
  <c r="D22" i="1"/>
  <c r="B22" i="1"/>
  <c r="D21" i="1"/>
  <c r="G40" i="1" l="1" a="1"/>
  <c r="G43" i="1" s="1"/>
  <c r="B53" i="1"/>
  <c r="G40" i="1" l="1"/>
  <c r="G46" i="1" s="1"/>
  <c r="G41" i="1"/>
  <c r="G42" i="1"/>
  <c r="C53" i="1"/>
  <c r="B54" i="1"/>
  <c r="J34" i="1"/>
  <c r="J33" i="1" l="1"/>
  <c r="L32" i="1"/>
  <c r="L35" i="1" s="1"/>
  <c r="B59" i="1" a="1"/>
  <c r="C61" i="1" s="1"/>
  <c r="M32" i="1"/>
  <c r="M35" i="1" s="1"/>
  <c r="E62" i="1" l="1"/>
  <c r="C62" i="1"/>
  <c r="D62" i="1"/>
  <c r="B62" i="1"/>
  <c r="L34" i="1"/>
  <c r="L37" i="1" s="1"/>
  <c r="J40" i="1" s="1"/>
  <c r="K40" i="1" s="1"/>
  <c r="M34" i="1"/>
  <c r="D60" i="1"/>
  <c r="E60" i="1"/>
  <c r="B60" i="1"/>
  <c r="C60" i="1"/>
  <c r="D59" i="1"/>
  <c r="D61" i="1"/>
  <c r="E59" i="1"/>
  <c r="E61" i="1"/>
  <c r="B59" i="1"/>
  <c r="B61" i="1"/>
  <c r="C59" i="1"/>
  <c r="G59" i="1" l="1" a="1"/>
  <c r="G61" i="1" s="1"/>
  <c r="G60" i="1" l="1"/>
  <c r="J53" i="1" s="1"/>
  <c r="G62" i="1"/>
  <c r="G59" i="1"/>
  <c r="G65" i="1" s="1"/>
  <c r="M51" i="1" l="1"/>
  <c r="J52" i="1"/>
  <c r="M53" i="1" s="1"/>
  <c r="L51" i="1"/>
  <c r="L54" i="1"/>
  <c r="M54" i="1"/>
  <c r="L53" i="1"/>
  <c r="L56" i="1" l="1"/>
  <c r="J59" i="1" s="1"/>
  <c r="K59" i="1" s="1"/>
</calcChain>
</file>

<file path=xl/sharedStrings.xml><?xml version="1.0" encoding="utf-8"?>
<sst xmlns="http://schemas.openxmlformats.org/spreadsheetml/2006/main" count="55" uniqueCount="35">
  <si>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</si>
  <si>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</si>
  <si>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</si>
  <si>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</si>
  <si>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</si>
  <si>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</si>
  <si>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</si>
  <si>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</si>
  <si>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</si>
  <si>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</si>
  <si>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E®=30%</t>
  </si>
  <si>
    <t>CM</t>
  </si>
  <si>
    <t>VFS</t>
  </si>
  <si>
    <t>proof</t>
  </si>
  <si>
    <t>W(I)</t>
  </si>
  <si>
    <t>R(P)</t>
  </si>
  <si>
    <t>VAR(P)</t>
  </si>
  <si>
    <t>Sigma(p)</t>
  </si>
  <si>
    <t>Market I</t>
  </si>
  <si>
    <t>Market II</t>
  </si>
  <si>
    <t>Market III</t>
  </si>
  <si>
    <t>rm</t>
  </si>
  <si>
    <t>rf</t>
  </si>
  <si>
    <t>ri</t>
  </si>
  <si>
    <t>r1</t>
  </si>
  <si>
    <t>beta_i</t>
  </si>
  <si>
    <t>r2</t>
  </si>
  <si>
    <t>r3</t>
  </si>
  <si>
    <t>r4</t>
  </si>
  <si>
    <t>Year</t>
  </si>
  <si>
    <t>rf=7</t>
  </si>
  <si>
    <t>beta_10</t>
  </si>
  <si>
    <t>covar</t>
  </si>
  <si>
    <t>Var(M)</t>
  </si>
  <si>
    <t>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</si>
</sst>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400050</xdr:colOff>
          <xdr:row>1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200025</xdr:colOff>
          <xdr:row>1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123825</xdr:colOff>
          <xdr:row>1</xdr:row>
          <xdr:rowOff>9525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1</xdr:row>
          <xdr:rowOff>19050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200025</xdr:colOff>
          <xdr:row>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257175</xdr:colOff>
          <xdr:row>1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3" Type="http://schemas.openxmlformats.org/officeDocument/2006/relationships/oleObject" Target="../embeddings/oleObject2.bin"/><Relationship Id="rId7" Type="http://schemas.openxmlformats.org/officeDocument/2006/relationships/oleObject" Target="../embeddings/oleObject4.bin"/><Relationship Id="rId12" Type="http://schemas.openxmlformats.org/officeDocument/2006/relationships/image" Target="../media/image6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wmf"/><Relationship Id="rId11" Type="http://schemas.openxmlformats.org/officeDocument/2006/relationships/oleObject" Target="../embeddings/oleObject6.bin"/><Relationship Id="rId5" Type="http://schemas.openxmlformats.org/officeDocument/2006/relationships/oleObject" Target="../embeddings/oleObject3.bin"/><Relationship Id="rId10" Type="http://schemas.openxmlformats.org/officeDocument/2006/relationships/image" Target="../media/image5.wmf"/><Relationship Id="rId4" Type="http://schemas.openxmlformats.org/officeDocument/2006/relationships/image" Target="../media/image2.wmf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31" workbookViewId="0">
      <selection activeCell="N22" sqref="N22"/>
    </sheetView>
  </sheetViews>
  <sheetFormatPr defaultRowHeight="15" x14ac:dyDescent="0.25"/>
  <cols>
    <col min="12" max="12" width="11" bestFit="1" customWidth="1"/>
  </cols>
  <sheetData>
    <row r="1" spans="1:13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13" ht="16.5" thickBot="1" x14ac:dyDescent="0.3">
      <c r="A2" s="9" t="s">
        <v>5</v>
      </c>
      <c r="B2" s="4" t="s">
        <v>6</v>
      </c>
      <c r="C2" s="5">
        <v>0.22</v>
      </c>
      <c r="D2" s="5">
        <v>0.3</v>
      </c>
      <c r="E2" s="11">
        <v>0.15</v>
      </c>
    </row>
    <row r="3" spans="1:13" ht="16.5" thickBot="1" x14ac:dyDescent="0.3">
      <c r="A3" s="10"/>
      <c r="B3" s="4" t="s">
        <v>7</v>
      </c>
      <c r="C3" s="5">
        <v>0.31</v>
      </c>
      <c r="D3" s="5">
        <v>0.32</v>
      </c>
      <c r="E3" s="12"/>
    </row>
    <row r="4" spans="1:13" ht="16.5" thickBot="1" x14ac:dyDescent="0.3">
      <c r="A4" s="9" t="s">
        <v>8</v>
      </c>
      <c r="B4" s="4" t="s">
        <v>6</v>
      </c>
      <c r="C4" s="5">
        <v>0.26</v>
      </c>
      <c r="D4" s="5">
        <v>0.28999999999999998</v>
      </c>
      <c r="E4" s="11">
        <v>-0.06</v>
      </c>
    </row>
    <row r="5" spans="1:13" ht="16.5" thickBot="1" x14ac:dyDescent="0.3">
      <c r="A5" s="10"/>
      <c r="B5" s="4" t="s">
        <v>7</v>
      </c>
      <c r="C5" s="5">
        <v>0.34</v>
      </c>
      <c r="D5" s="5">
        <v>0.33</v>
      </c>
      <c r="E5" s="12"/>
    </row>
    <row r="6" spans="1:13" ht="16.5" thickBot="1" x14ac:dyDescent="0.3">
      <c r="A6" s="9" t="s">
        <v>9</v>
      </c>
      <c r="B6" s="4" t="s">
        <v>6</v>
      </c>
      <c r="C6" s="5">
        <v>0.18</v>
      </c>
      <c r="D6" s="5">
        <v>0.2</v>
      </c>
      <c r="E6" s="11">
        <v>0.09</v>
      </c>
    </row>
    <row r="7" spans="1:13" ht="16.5" thickBot="1" x14ac:dyDescent="0.3">
      <c r="A7" s="10"/>
      <c r="B7" s="4" t="s">
        <v>7</v>
      </c>
      <c r="C7" s="5">
        <v>0.41</v>
      </c>
      <c r="D7" s="5">
        <v>0.38</v>
      </c>
      <c r="E7" s="12"/>
    </row>
    <row r="9" spans="1:13" x14ac:dyDescent="0.25">
      <c r="A9" t="s">
        <v>10</v>
      </c>
    </row>
    <row r="10" spans="1:13" ht="15.75" x14ac:dyDescent="0.25">
      <c r="A10" t="s">
        <v>18</v>
      </c>
      <c r="B10" s="6" t="s">
        <v>11</v>
      </c>
    </row>
    <row r="11" spans="1:13" x14ac:dyDescent="0.25">
      <c r="B11">
        <f>$D$2*D2</f>
        <v>0.09</v>
      </c>
      <c r="C11">
        <f>D2*D3*E2</f>
        <v>1.44E-2</v>
      </c>
    </row>
    <row r="12" spans="1:13" x14ac:dyDescent="0.25">
      <c r="B12">
        <f>C11</f>
        <v>1.44E-2</v>
      </c>
      <c r="C12">
        <f>$D$3*D3</f>
        <v>0.1024</v>
      </c>
    </row>
    <row r="13" spans="1:13" x14ac:dyDescent="0.25">
      <c r="L13">
        <f>G21</f>
        <v>0.11111111111111294</v>
      </c>
      <c r="M13">
        <f>G22</f>
        <v>0.88888888888888706</v>
      </c>
    </row>
    <row r="14" spans="1:13" x14ac:dyDescent="0.25">
      <c r="G14" t="s">
        <v>12</v>
      </c>
      <c r="J14">
        <f>G21</f>
        <v>0.11111111111111294</v>
      </c>
    </row>
    <row r="15" spans="1:13" x14ac:dyDescent="0.25">
      <c r="B15" s="7">
        <f>2*B11</f>
        <v>0.18</v>
      </c>
      <c r="C15" s="7">
        <f>2*C11</f>
        <v>2.8799999999999999E-2</v>
      </c>
      <c r="D15" s="7">
        <v>1</v>
      </c>
      <c r="E15" s="7">
        <f>C2</f>
        <v>0.22</v>
      </c>
      <c r="G15">
        <v>0</v>
      </c>
      <c r="J15">
        <f>G22</f>
        <v>0.88888888888888706</v>
      </c>
      <c r="L15">
        <f>$J14*L$13*B11</f>
        <v>1.1111111111111475E-3</v>
      </c>
      <c r="M15">
        <f>$J14*M$13*C11</f>
        <v>1.4222222222222427E-3</v>
      </c>
    </row>
    <row r="16" spans="1:13" x14ac:dyDescent="0.25">
      <c r="B16" s="7">
        <f>2*B12</f>
        <v>2.8799999999999999E-2</v>
      </c>
      <c r="C16" s="7">
        <f>2*C12</f>
        <v>0.20480000000000001</v>
      </c>
      <c r="D16" s="7">
        <v>1</v>
      </c>
      <c r="E16" s="7">
        <f>C3</f>
        <v>0.31</v>
      </c>
      <c r="G16">
        <v>0</v>
      </c>
      <c r="L16">
        <f>$J15*L$13*B12</f>
        <v>1.4222222222222427E-3</v>
      </c>
      <c r="M16">
        <f>$J15*M$13*C12</f>
        <v>8.090864197530831E-2</v>
      </c>
    </row>
    <row r="17" spans="1:13" x14ac:dyDescent="0.25">
      <c r="B17" s="7">
        <v>1</v>
      </c>
      <c r="C17" s="7">
        <v>1</v>
      </c>
      <c r="D17" s="7">
        <v>0</v>
      </c>
      <c r="E17" s="7">
        <v>0</v>
      </c>
      <c r="G17" s="8">
        <v>1</v>
      </c>
    </row>
    <row r="18" spans="1:13" x14ac:dyDescent="0.25">
      <c r="B18" s="7">
        <f>C2</f>
        <v>0.22</v>
      </c>
      <c r="C18" s="7">
        <f>C3</f>
        <v>0.31</v>
      </c>
      <c r="D18" s="7">
        <v>0</v>
      </c>
      <c r="E18" s="7">
        <v>0</v>
      </c>
      <c r="G18">
        <v>0.3</v>
      </c>
      <c r="L18">
        <f>SUM(L15:M16)</f>
        <v>8.4864197530863938E-2</v>
      </c>
    </row>
    <row r="20" spans="1:13" x14ac:dyDescent="0.25">
      <c r="G20" t="s">
        <v>14</v>
      </c>
      <c r="I20" t="s">
        <v>15</v>
      </c>
      <c r="J20" t="s">
        <v>16</v>
      </c>
      <c r="K20" t="s">
        <v>17</v>
      </c>
    </row>
    <row r="21" spans="1:13" x14ac:dyDescent="0.25">
      <c r="B21">
        <f t="array" ref="B21:E24">MINVERSE(B15:E18)</f>
        <v>0</v>
      </c>
      <c r="C21">
        <v>2.5232341468753557E-15</v>
      </c>
      <c r="D21">
        <v>3.444444444444446</v>
      </c>
      <c r="E21">
        <v>-11.111111111111111</v>
      </c>
      <c r="G21">
        <f t="array" ref="G21:G24">MMULT(B21:E24,G15:G18)</f>
        <v>0.11111111111111294</v>
      </c>
      <c r="I21">
        <f>SUMPRODUCT(G21:G22,C2:C3)</f>
        <v>0.29999999999999982</v>
      </c>
      <c r="J21">
        <f>L18</f>
        <v>8.4864197530863938E-2</v>
      </c>
      <c r="K21">
        <f>J21^0.5</f>
        <v>0.29131460233030532</v>
      </c>
    </row>
    <row r="22" spans="1:13" x14ac:dyDescent="0.25">
      <c r="B22">
        <v>0</v>
      </c>
      <c r="C22">
        <v>-2.5232341468753557E-15</v>
      </c>
      <c r="D22">
        <v>-2.444444444444446</v>
      </c>
      <c r="E22">
        <v>11.111111111111111</v>
      </c>
      <c r="G22">
        <v>0.88888888888888706</v>
      </c>
    </row>
    <row r="23" spans="1:13" x14ac:dyDescent="0.25">
      <c r="B23">
        <v>3.4444444444444464</v>
      </c>
      <c r="C23">
        <v>-2.444444444444446</v>
      </c>
      <c r="D23">
        <v>-2.8743209876543232</v>
      </c>
      <c r="E23">
        <v>10.566913580246922</v>
      </c>
      <c r="G23">
        <v>0.29575308641975351</v>
      </c>
    </row>
    <row r="24" spans="1:13" x14ac:dyDescent="0.25">
      <c r="B24">
        <v>-11.111111111111118</v>
      </c>
      <c r="C24">
        <v>11.111111111111118</v>
      </c>
      <c r="D24">
        <v>10.566913580246922</v>
      </c>
      <c r="E24">
        <v>-40.395061728395092</v>
      </c>
      <c r="G24">
        <v>-1.5516049382716055</v>
      </c>
    </row>
    <row r="27" spans="1:13" x14ac:dyDescent="0.25">
      <c r="F27" t="s">
        <v>13</v>
      </c>
      <c r="G27">
        <f>G21+G22</f>
        <v>1</v>
      </c>
    </row>
    <row r="29" spans="1:13" ht="15.75" x14ac:dyDescent="0.25">
      <c r="A29" t="s">
        <v>19</v>
      </c>
      <c r="B29" s="6" t="s">
        <v>11</v>
      </c>
    </row>
    <row r="30" spans="1:13" x14ac:dyDescent="0.25">
      <c r="B30">
        <f>$D$4^2</f>
        <v>8.4099999999999994E-2</v>
      </c>
      <c r="C30">
        <f>D4*D5*E4</f>
        <v>-5.7419999999999997E-3</v>
      </c>
    </row>
    <row r="31" spans="1:13" x14ac:dyDescent="0.25">
      <c r="B31">
        <f>C30</f>
        <v>-5.7419999999999997E-3</v>
      </c>
      <c r="C31">
        <f>$D$5^2</f>
        <v>0.10890000000000001</v>
      </c>
    </row>
    <row r="32" spans="1:13" x14ac:dyDescent="0.25">
      <c r="L32">
        <f>G40</f>
        <v>0.49999999999999645</v>
      </c>
      <c r="M32">
        <f>G41</f>
        <v>0.50000000000000311</v>
      </c>
    </row>
    <row r="33" spans="1:13" x14ac:dyDescent="0.25">
      <c r="G33" t="s">
        <v>12</v>
      </c>
      <c r="J33">
        <f>G40</f>
        <v>0.49999999999999645</v>
      </c>
    </row>
    <row r="34" spans="1:13" x14ac:dyDescent="0.25">
      <c r="B34" s="7">
        <f>2*B30</f>
        <v>0.16819999999999999</v>
      </c>
      <c r="C34" s="7">
        <f>2*C30</f>
        <v>-1.1483999999999999E-2</v>
      </c>
      <c r="D34" s="7">
        <v>1</v>
      </c>
      <c r="E34" s="7">
        <f>C4</f>
        <v>0.26</v>
      </c>
      <c r="G34">
        <v>0</v>
      </c>
      <c r="J34">
        <f>G41</f>
        <v>0.50000000000000311</v>
      </c>
      <c r="L34">
        <f>$J33*L$32*B30</f>
        <v>2.10249999999997E-2</v>
      </c>
      <c r="M34">
        <f>$J33*M$32*C30</f>
        <v>-1.4354999999999986E-3</v>
      </c>
    </row>
    <row r="35" spans="1:13" x14ac:dyDescent="0.25">
      <c r="B35" s="7">
        <f>2*B31</f>
        <v>-1.1483999999999999E-2</v>
      </c>
      <c r="C35" s="7">
        <f>2*C31</f>
        <v>0.21780000000000002</v>
      </c>
      <c r="D35" s="7">
        <v>1</v>
      </c>
      <c r="E35" s="7">
        <f>C5</f>
        <v>0.34</v>
      </c>
      <c r="G35">
        <v>0</v>
      </c>
      <c r="L35">
        <f>$J34*L$32*B31</f>
        <v>-1.4354999999999986E-3</v>
      </c>
      <c r="M35">
        <f>$J34*M$32*C31</f>
        <v>2.7225000000000343E-2</v>
      </c>
    </row>
    <row r="36" spans="1:13" x14ac:dyDescent="0.25">
      <c r="B36" s="7">
        <v>1</v>
      </c>
      <c r="C36" s="7">
        <v>1</v>
      </c>
      <c r="D36" s="7">
        <v>0</v>
      </c>
      <c r="E36" s="7">
        <v>0</v>
      </c>
      <c r="G36" s="8">
        <v>1</v>
      </c>
    </row>
    <row r="37" spans="1:13" x14ac:dyDescent="0.25">
      <c r="B37" s="7">
        <f t="array" ref="B37:C37">TRANSPOSE(E34:E35)</f>
        <v>0.26</v>
      </c>
      <c r="C37" s="7">
        <v>0.34</v>
      </c>
      <c r="D37" s="7">
        <v>0</v>
      </c>
      <c r="E37" s="7">
        <v>0</v>
      </c>
      <c r="G37">
        <v>0.3</v>
      </c>
      <c r="L37">
        <f>SUM(L34:M35)</f>
        <v>4.5379000000000044E-2</v>
      </c>
    </row>
    <row r="39" spans="1:13" x14ac:dyDescent="0.25">
      <c r="G39" t="s">
        <v>14</v>
      </c>
      <c r="I39" t="s">
        <v>15</v>
      </c>
      <c r="J39" t="s">
        <v>16</v>
      </c>
      <c r="K39" t="s">
        <v>17</v>
      </c>
    </row>
    <row r="40" spans="1:13" x14ac:dyDescent="0.25">
      <c r="B40">
        <f t="array" ref="B40:E43">MINVERSE(B34:E37)</f>
        <v>0</v>
      </c>
      <c r="C40">
        <v>-3.8737043129922944E-15</v>
      </c>
      <c r="D40">
        <v>4.2499999999999929</v>
      </c>
      <c r="E40">
        <v>-12.499999999999989</v>
      </c>
      <c r="G40">
        <f t="array" ref="G40:G43">MMULT(B40:E43,G34:G37)</f>
        <v>0.49999999999999645</v>
      </c>
      <c r="I40">
        <f>SUMPRODUCT(G40:G41,C4:C5)</f>
        <v>0.30000000000000016</v>
      </c>
      <c r="J40">
        <f>L37</f>
        <v>4.5379000000000044E-2</v>
      </c>
      <c r="K40">
        <f>J40^0.5</f>
        <v>0.21302347288503218</v>
      </c>
    </row>
    <row r="41" spans="1:13" x14ac:dyDescent="0.25">
      <c r="B41">
        <v>0</v>
      </c>
      <c r="C41">
        <v>3.8737043129922944E-15</v>
      </c>
      <c r="D41">
        <v>-3.2499999999999933</v>
      </c>
      <c r="E41">
        <v>12.499999999999989</v>
      </c>
      <c r="G41">
        <v>0.50000000000000311</v>
      </c>
    </row>
    <row r="42" spans="1:13" x14ac:dyDescent="0.25">
      <c r="B42">
        <v>4.2499999999999929</v>
      </c>
      <c r="C42">
        <v>-3.2499999999999938</v>
      </c>
      <c r="D42">
        <v>-5.65587049999999</v>
      </c>
      <c r="E42">
        <v>18.860374999999962</v>
      </c>
      <c r="G42">
        <v>2.2419999999980789E-3</v>
      </c>
    </row>
    <row r="43" spans="1:13" x14ac:dyDescent="0.25">
      <c r="B43">
        <v>-12.499999999999977</v>
      </c>
      <c r="C43">
        <v>12.499999999999979</v>
      </c>
      <c r="D43">
        <v>18.860374999999966</v>
      </c>
      <c r="E43">
        <v>-63.901249999999877</v>
      </c>
      <c r="G43">
        <v>-0.30999999999999517</v>
      </c>
    </row>
    <row r="46" spans="1:13" x14ac:dyDescent="0.25">
      <c r="F46" t="s">
        <v>13</v>
      </c>
      <c r="G46">
        <f>G40+G41</f>
        <v>0.99999999999999956</v>
      </c>
    </row>
    <row r="48" spans="1:13" ht="15.75" x14ac:dyDescent="0.25">
      <c r="A48" t="s">
        <v>20</v>
      </c>
      <c r="B48" s="6" t="s">
        <v>11</v>
      </c>
    </row>
    <row r="49" spans="2:13" x14ac:dyDescent="0.25">
      <c r="B49">
        <f>$D$2^2</f>
        <v>0.09</v>
      </c>
      <c r="C49">
        <f>E6*D6*D7</f>
        <v>6.8399999999999997E-3</v>
      </c>
    </row>
    <row r="50" spans="2:13" x14ac:dyDescent="0.25">
      <c r="B50">
        <f>C49</f>
        <v>6.8399999999999997E-3</v>
      </c>
      <c r="C50">
        <f>D7^2</f>
        <v>0.1444</v>
      </c>
    </row>
    <row r="51" spans="2:13" x14ac:dyDescent="0.25">
      <c r="L51">
        <f>G59</f>
        <v>0.47826086956521752</v>
      </c>
      <c r="M51">
        <f>G60</f>
        <v>0.52173913043478237</v>
      </c>
    </row>
    <row r="52" spans="2:13" x14ac:dyDescent="0.25">
      <c r="G52" t="s">
        <v>12</v>
      </c>
      <c r="J52">
        <f>G59</f>
        <v>0.47826086956521752</v>
      </c>
    </row>
    <row r="53" spans="2:13" x14ac:dyDescent="0.25">
      <c r="B53" s="7">
        <f>2*B49</f>
        <v>0.18</v>
      </c>
      <c r="C53" s="7">
        <f>2*C49</f>
        <v>1.3679999999999999E-2</v>
      </c>
      <c r="D53" s="7">
        <v>1</v>
      </c>
      <c r="E53" s="7">
        <f>C6</f>
        <v>0.18</v>
      </c>
      <c r="G53">
        <v>0</v>
      </c>
      <c r="J53">
        <f>G60</f>
        <v>0.52173913043478237</v>
      </c>
      <c r="L53">
        <f>$J52*L$13*B49</f>
        <v>4.7826086956522535E-3</v>
      </c>
      <c r="M53">
        <f>$J52*M$13*C49</f>
        <v>2.9078260869565163E-3</v>
      </c>
    </row>
    <row r="54" spans="2:13" x14ac:dyDescent="0.25">
      <c r="B54" s="7">
        <f>2*B50</f>
        <v>1.3679999999999999E-2</v>
      </c>
      <c r="C54" s="7">
        <f>2*C50</f>
        <v>0.2888</v>
      </c>
      <c r="D54" s="7">
        <v>1</v>
      </c>
      <c r="E54" s="7">
        <f>C7</f>
        <v>0.41</v>
      </c>
      <c r="G54">
        <v>0</v>
      </c>
      <c r="L54">
        <f>$J53*L$13*B50</f>
        <v>3.9652173913044109E-4</v>
      </c>
      <c r="M54">
        <f>$J53*M$13*C50</f>
        <v>6.6968115942028825E-2</v>
      </c>
    </row>
    <row r="55" spans="2:13" x14ac:dyDescent="0.25">
      <c r="B55" s="7">
        <v>1</v>
      </c>
      <c r="C55" s="7">
        <v>1</v>
      </c>
      <c r="D55" s="7">
        <v>0</v>
      </c>
      <c r="E55" s="7">
        <v>0</v>
      </c>
      <c r="G55" s="8">
        <v>1</v>
      </c>
    </row>
    <row r="56" spans="2:13" x14ac:dyDescent="0.25">
      <c r="B56" s="7">
        <f t="array" ref="B56:C56">TRANSPOSE(E53:E54)</f>
        <v>0.18</v>
      </c>
      <c r="C56" s="7">
        <v>0.41</v>
      </c>
      <c r="D56" s="7">
        <v>0</v>
      </c>
      <c r="E56" s="7">
        <v>0</v>
      </c>
      <c r="G56">
        <v>0.3</v>
      </c>
      <c r="L56">
        <f>SUM(L53:M54)</f>
        <v>7.5055072463768038E-2</v>
      </c>
    </row>
    <row r="58" spans="2:13" x14ac:dyDescent="0.25">
      <c r="G58" t="s">
        <v>14</v>
      </c>
      <c r="I58" t="s">
        <v>15</v>
      </c>
      <c r="J58" t="s">
        <v>16</v>
      </c>
      <c r="K58" t="s">
        <v>17</v>
      </c>
    </row>
    <row r="59" spans="2:13" x14ac:dyDescent="0.25">
      <c r="B59">
        <f t="array" ref="B59:E62">MINVERSE(B53:E56)</f>
        <v>8.0708274543846801E-16</v>
      </c>
      <c r="C59">
        <v>-8.0708274543846801E-16</v>
      </c>
      <c r="D59">
        <v>1.7826086956521738</v>
      </c>
      <c r="E59">
        <v>-4.3478260869565215</v>
      </c>
      <c r="G59">
        <f t="array" ref="G59:G62">MMULT(B59:E62,G53:G56)</f>
        <v>0.47826086956521752</v>
      </c>
      <c r="I59">
        <f>SUMPRODUCT(G59:G60,C6:C7)</f>
        <v>0.29999999999999993</v>
      </c>
      <c r="J59">
        <f>L56</f>
        <v>7.5055072463768038E-2</v>
      </c>
      <c r="K59">
        <f>J59^0.5</f>
        <v>0.27396180840359491</v>
      </c>
    </row>
    <row r="60" spans="2:13" x14ac:dyDescent="0.25">
      <c r="B60">
        <v>-8.0708274543846801E-16</v>
      </c>
      <c r="C60">
        <v>8.0708274543846801E-16</v>
      </c>
      <c r="D60">
        <v>-0.78260869565217395</v>
      </c>
      <c r="E60">
        <v>4.3478260869565215</v>
      </c>
      <c r="G60">
        <v>0.52173913043478237</v>
      </c>
    </row>
    <row r="61" spans="2:13" x14ac:dyDescent="0.25">
      <c r="B61">
        <v>1.7826086956521736</v>
      </c>
      <c r="C61">
        <v>-0.78260869565217384</v>
      </c>
      <c r="D61">
        <v>-0.71069852551984858</v>
      </c>
      <c r="E61">
        <v>2.225194706994329</v>
      </c>
      <c r="G61">
        <v>-4.3140113421549886E-2</v>
      </c>
    </row>
    <row r="62" spans="2:13" x14ac:dyDescent="0.25">
      <c r="B62">
        <v>-4.3478260869565206</v>
      </c>
      <c r="C62">
        <v>4.3478260869565215</v>
      </c>
      <c r="D62">
        <v>2.2251947069943285</v>
      </c>
      <c r="E62">
        <v>-8.3448015122873347</v>
      </c>
      <c r="G62">
        <v>-0.27824574669187196</v>
      </c>
    </row>
    <row r="65" spans="6:7" x14ac:dyDescent="0.25">
      <c r="F65" t="s">
        <v>13</v>
      </c>
      <c r="G65">
        <f>G59+G60</f>
        <v>0.99999999999999989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B9" sqref="B9"/>
    </sheetView>
  </sheetViews>
  <sheetFormatPr defaultRowHeight="15" x14ac:dyDescent="0.25"/>
  <sheetData>
    <row r="3" spans="1:4" x14ac:dyDescent="0.25">
      <c r="A3" t="s">
        <v>21</v>
      </c>
      <c r="B3">
        <v>0.14000000000000001</v>
      </c>
    </row>
    <row r="4" spans="1:4" x14ac:dyDescent="0.25">
      <c r="A4" t="s">
        <v>22</v>
      </c>
      <c r="B4">
        <v>0.06</v>
      </c>
    </row>
    <row r="5" spans="1:4" x14ac:dyDescent="0.25">
      <c r="D5" t="s">
        <v>25</v>
      </c>
    </row>
    <row r="6" spans="1:4" x14ac:dyDescent="0.25">
      <c r="A6" t="s">
        <v>24</v>
      </c>
      <c r="B6">
        <f>$B$4+D6*($B$3-$B$4)</f>
        <v>0.15880000000000002</v>
      </c>
      <c r="D6">
        <v>1.2350000000000001</v>
      </c>
    </row>
    <row r="7" spans="1:4" x14ac:dyDescent="0.25">
      <c r="A7" t="s">
        <v>26</v>
      </c>
      <c r="B7">
        <f t="shared" ref="B7:B9" si="0">$B$4+D7*($B$3-$B$4)</f>
        <v>8.1439999999999999E-2</v>
      </c>
      <c r="D7">
        <v>0.26800000000000002</v>
      </c>
    </row>
    <row r="8" spans="1:4" x14ac:dyDescent="0.25">
      <c r="A8" t="s">
        <v>27</v>
      </c>
      <c r="B8">
        <f t="shared" si="0"/>
        <v>0.21976000000000004</v>
      </c>
      <c r="D8">
        <v>1.9970000000000001</v>
      </c>
    </row>
    <row r="9" spans="1:4" x14ac:dyDescent="0.25">
      <c r="A9" t="s">
        <v>28</v>
      </c>
      <c r="B9">
        <f t="shared" si="0"/>
        <v>0.25600000000000006</v>
      </c>
      <c r="D9">
        <v>2.4500000000000002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400050</xdr:colOff>
                <xdr:row>1</xdr:row>
                <xdr:rowOff>9525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F1" sqref="F1:F1048576"/>
    </sheetView>
  </sheetViews>
  <sheetFormatPr defaultRowHeight="15" x14ac:dyDescent="0.25"/>
  <cols>
    <col min="5" max="6" width="13.140625" bestFit="1" customWidth="1"/>
    <col min="7" max="8" width="10" bestFit="1" customWidth="1"/>
  </cols>
  <sheetData>
    <row r="1" spans="1:12" ht="17.25" thickTop="1" thickBot="1" x14ac:dyDescent="0.3">
      <c r="A1" s="13" t="s">
        <v>29</v>
      </c>
      <c r="B1" s="14"/>
      <c r="C1" s="14"/>
      <c r="D1" s="14"/>
      <c r="E1" s="14"/>
      <c r="F1" s="15"/>
    </row>
    <row r="2" spans="1:12" ht="16.5" thickBot="1" x14ac:dyDescent="0.3">
      <c r="A2" s="16">
        <v>1</v>
      </c>
      <c r="B2" s="17">
        <v>10</v>
      </c>
      <c r="C2" s="17">
        <v>9</v>
      </c>
      <c r="D2" s="17">
        <v>22</v>
      </c>
      <c r="E2" s="19">
        <f>(C2-$B$19)/(B2-$B$19)</f>
        <v>0.66666666666666663</v>
      </c>
      <c r="F2" s="19">
        <f>(D2-$B$19)/(B2-$B$19)</f>
        <v>5</v>
      </c>
      <c r="G2" s="21" t="str">
        <f t="shared" ref="G2:G7" si="0">IF(ABS(E2)=1,"Neutral",IF(ABS(E2)&lt;1,"Defensive","Agressive"))</f>
        <v>Defensive</v>
      </c>
      <c r="H2" s="21" t="str">
        <f t="shared" ref="H2:H7" si="1">IF(ABS(F2)=1,"Neutral",IF(ABS(F2)&lt;1,"Defensive","Agressive"))</f>
        <v>Agressive</v>
      </c>
    </row>
    <row r="3" spans="1:12" ht="16.5" thickBot="1" x14ac:dyDescent="0.3">
      <c r="A3" s="16">
        <v>2</v>
      </c>
      <c r="B3" s="17">
        <v>32</v>
      </c>
      <c r="C3" s="17">
        <v>24</v>
      </c>
      <c r="D3" s="17">
        <v>48</v>
      </c>
      <c r="E3" s="19">
        <f>(C3-$B$19)/(B3-$B$19)</f>
        <v>0.68</v>
      </c>
      <c r="F3" s="19">
        <f>(D3-$B$19)/(B3-$B$19)</f>
        <v>1.64</v>
      </c>
      <c r="G3" s="21" t="str">
        <f t="shared" si="0"/>
        <v>Defensive</v>
      </c>
      <c r="H3" s="21" t="str">
        <f t="shared" si="1"/>
        <v>Agressive</v>
      </c>
    </row>
    <row r="4" spans="1:12" ht="16.5" thickBot="1" x14ac:dyDescent="0.3">
      <c r="A4" s="16">
        <v>3</v>
      </c>
      <c r="B4" s="17">
        <v>20</v>
      </c>
      <c r="C4" s="17">
        <v>14</v>
      </c>
      <c r="D4" s="17">
        <v>30</v>
      </c>
      <c r="E4" s="19">
        <f>(C4-$B$19)/(B4-$B$19)</f>
        <v>0.53846153846153844</v>
      </c>
      <c r="F4" s="19">
        <f>(D4-$B$19)/(B4-$B$19)</f>
        <v>1.7692307692307692</v>
      </c>
      <c r="G4" s="21" t="str">
        <f t="shared" si="0"/>
        <v>Defensive</v>
      </c>
      <c r="H4" s="21" t="str">
        <f t="shared" si="1"/>
        <v>Agressive</v>
      </c>
    </row>
    <row r="5" spans="1:12" ht="16.5" thickBot="1" x14ac:dyDescent="0.3">
      <c r="A5" s="16">
        <v>4</v>
      </c>
      <c r="B5" s="17">
        <v>18</v>
      </c>
      <c r="C5" s="17">
        <v>-2</v>
      </c>
      <c r="D5" s="17">
        <v>-20</v>
      </c>
      <c r="E5" s="19">
        <f>(C5-$B$19)/(B5-$B$19)</f>
        <v>-0.81818181818181823</v>
      </c>
      <c r="F5" s="19">
        <f>(D5-$B$19)/(B5-$B$19)</f>
        <v>-2.4545454545454546</v>
      </c>
      <c r="G5" s="21" t="str">
        <f t="shared" si="0"/>
        <v>Defensive</v>
      </c>
      <c r="H5" s="21" t="str">
        <f t="shared" si="1"/>
        <v>Agressive</v>
      </c>
    </row>
    <row r="6" spans="1:12" ht="16.5" thickBot="1" x14ac:dyDescent="0.3">
      <c r="A6" s="16">
        <v>5</v>
      </c>
      <c r="B6" s="17">
        <v>17</v>
      </c>
      <c r="C6" s="17">
        <v>16</v>
      </c>
      <c r="D6" s="17">
        <v>29</v>
      </c>
      <c r="E6" s="19">
        <f>(C6-$B$19)/(B6-$B$19)</f>
        <v>0.9</v>
      </c>
      <c r="F6" s="19">
        <f>(D6-$B$19)/(B6-$B$19)</f>
        <v>2.2000000000000002</v>
      </c>
      <c r="G6" s="21" t="str">
        <f t="shared" si="0"/>
        <v>Defensive</v>
      </c>
      <c r="H6" s="21" t="str">
        <f t="shared" si="1"/>
        <v>Agressive</v>
      </c>
    </row>
    <row r="7" spans="1:12" ht="16.5" thickBot="1" x14ac:dyDescent="0.3">
      <c r="A7" s="16">
        <v>6</v>
      </c>
      <c r="B7" s="17">
        <v>3</v>
      </c>
      <c r="C7" s="17">
        <v>4</v>
      </c>
      <c r="D7" s="17">
        <v>-3</v>
      </c>
      <c r="E7" s="19">
        <f>(C7-$B$19)/(B7-$B$19)</f>
        <v>0.75</v>
      </c>
      <c r="F7" s="19">
        <f>(D7-$B$19)/(B7-$B$19)</f>
        <v>2.5</v>
      </c>
      <c r="G7" s="21" t="str">
        <f t="shared" si="0"/>
        <v>Defensive</v>
      </c>
      <c r="H7" s="21" t="str">
        <f t="shared" si="1"/>
        <v>Agressive</v>
      </c>
    </row>
    <row r="8" spans="1:12" ht="16.5" thickBot="1" x14ac:dyDescent="0.3">
      <c r="A8" s="16">
        <v>7</v>
      </c>
      <c r="B8" s="17">
        <v>12</v>
      </c>
      <c r="C8" s="17">
        <v>8</v>
      </c>
      <c r="D8" s="17">
        <v>21</v>
      </c>
      <c r="E8" s="19">
        <v>1</v>
      </c>
      <c r="F8" s="19">
        <f>(D8-$B$19)/(B8-$B$19)</f>
        <v>2.8</v>
      </c>
      <c r="G8" s="21" t="str">
        <f>IF(ABS(E8)=1,"Neutral",IF(ABS(E8)&lt;1,"Defensive","Agressive"))</f>
        <v>Neutral</v>
      </c>
      <c r="H8" s="21" t="str">
        <f>IF(ABS(F8)=1,"Neutral",IF(ABS(F8)&lt;1,"Defensive","Agressive"))</f>
        <v>Agressive</v>
      </c>
    </row>
    <row r="9" spans="1:12" ht="16.5" thickBot="1" x14ac:dyDescent="0.3">
      <c r="A9" s="16">
        <v>8</v>
      </c>
      <c r="B9" s="17">
        <v>-5</v>
      </c>
      <c r="C9" s="17">
        <v>0</v>
      </c>
      <c r="D9" s="17">
        <v>-15</v>
      </c>
      <c r="E9" s="19">
        <f>(C9-$B$19)/(B9-$B$19)</f>
        <v>0.58333333333333337</v>
      </c>
      <c r="F9" s="19">
        <f>(D9-$B$19)/(B9-$B$19)</f>
        <v>1.8333333333333333</v>
      </c>
      <c r="G9" s="21" t="str">
        <f t="shared" ref="G9:H11" si="2">IF(ABS(E9)=1,"Neutral",IF(ABS(E9)&lt;1,"Defensive","Agressive"))</f>
        <v>Defensive</v>
      </c>
      <c r="H9" s="21" t="str">
        <f t="shared" si="2"/>
        <v>Agressive</v>
      </c>
    </row>
    <row r="10" spans="1:12" ht="16.5" thickBot="1" x14ac:dyDescent="0.3">
      <c r="A10" s="16">
        <v>9</v>
      </c>
      <c r="B10" s="17">
        <v>18</v>
      </c>
      <c r="C10" s="17">
        <v>12</v>
      </c>
      <c r="D10" s="17">
        <v>28</v>
      </c>
      <c r="E10" s="19">
        <f>(C10-$B$19)/(B10-$B$19)</f>
        <v>0.45454545454545453</v>
      </c>
      <c r="F10" s="19">
        <f>(D10-$B$19)/(B10-$B$19)</f>
        <v>1.9090909090909092</v>
      </c>
      <c r="G10" s="21" t="str">
        <f t="shared" si="2"/>
        <v>Defensive</v>
      </c>
      <c r="H10" s="21" t="str">
        <f t="shared" si="2"/>
        <v>Agressive</v>
      </c>
    </row>
    <row r="11" spans="1:12" ht="16.5" thickBot="1" x14ac:dyDescent="0.3">
      <c r="A11" s="18">
        <v>10</v>
      </c>
      <c r="B11" s="19">
        <v>21</v>
      </c>
      <c r="C11" s="19">
        <v>15</v>
      </c>
      <c r="D11" s="19">
        <v>36</v>
      </c>
      <c r="E11" s="19">
        <f>(C11-$B$19)/(B11-$B$19)</f>
        <v>0.5714285714285714</v>
      </c>
      <c r="F11" s="19">
        <f>(D11-$B$19)/(B11-$B$19)</f>
        <v>2.0714285714285716</v>
      </c>
      <c r="G11" s="21" t="str">
        <f t="shared" si="2"/>
        <v>Defensive</v>
      </c>
      <c r="H11" s="21" t="str">
        <f t="shared" si="2"/>
        <v>Agressive</v>
      </c>
    </row>
    <row r="12" spans="1:12" ht="15.75" thickTop="1" x14ac:dyDescent="0.25">
      <c r="B12">
        <f>AVERAGE(B2:B11)</f>
        <v>14.6</v>
      </c>
      <c r="C12">
        <f t="shared" ref="C12:D12" si="3">AVERAGE(C2:C11)</f>
        <v>10</v>
      </c>
      <c r="D12">
        <f t="shared" si="3"/>
        <v>17.600000000000001</v>
      </c>
      <c r="G12" s="21" t="str">
        <f>IF(ABS(E14)=1,"Neutral",IF(ABS(E14)&lt;1,"Defensive","Agressive"))</f>
        <v>Agressive</v>
      </c>
    </row>
    <row r="13" spans="1:12" x14ac:dyDescent="0.25">
      <c r="J13">
        <f>_xlfn.COVARIANCE.S($B$2:$B$11,B2:B11)</f>
        <v>105.37777777777779</v>
      </c>
      <c r="K13">
        <f t="shared" ref="K13:L13" si="4">_xlfn.COVARIANCE.S($B$2:$B$11,C2:C11)</f>
        <v>61.444444444444429</v>
      </c>
      <c r="L13">
        <f t="shared" si="4"/>
        <v>166.37777777777777</v>
      </c>
    </row>
    <row r="14" spans="1:12" ht="15.75" x14ac:dyDescent="0.25">
      <c r="C14" t="s">
        <v>32</v>
      </c>
      <c r="D14" s="22">
        <f>_xlfn.COVARIANCE.S($B$2:$B$11,B2:B11)</f>
        <v>105.37777777777779</v>
      </c>
      <c r="E14" s="22">
        <f>_xlfn.COVARIANCE.S($B$2:$B$11,C2:C11)</f>
        <v>61.444444444444429</v>
      </c>
      <c r="F14" s="22">
        <f>_xlfn.COVARIANCE.S($B$2:$B$11,D2:D11)</f>
        <v>166.37777777777777</v>
      </c>
      <c r="K14">
        <f>K13/J13</f>
        <v>0.58308730493462646</v>
      </c>
      <c r="L14">
        <f>L13/J13</f>
        <v>1.5788696752425133</v>
      </c>
    </row>
    <row r="15" spans="1:12" x14ac:dyDescent="0.25">
      <c r="C15" t="s">
        <v>33</v>
      </c>
      <c r="D15">
        <f>_xlfn.VAR.S(B2:B11)</f>
        <v>105.37777777777779</v>
      </c>
    </row>
    <row r="16" spans="1:12" x14ac:dyDescent="0.25">
      <c r="D16" t="s">
        <v>25</v>
      </c>
      <c r="E16">
        <f>E14/$D$14</f>
        <v>0.58308730493462646</v>
      </c>
      <c r="F16">
        <f>F14/$D$14</f>
        <v>1.5788696752425133</v>
      </c>
      <c r="J16" t="s">
        <v>23</v>
      </c>
      <c r="K16">
        <f>B19+K14*(B12-B19)</f>
        <v>11.431463517503161</v>
      </c>
    </row>
    <row r="17" spans="1:11" x14ac:dyDescent="0.25">
      <c r="J17" t="s">
        <v>34</v>
      </c>
      <c r="K17">
        <f>B19+L14*(B12-B19)</f>
        <v>18.999409531843099</v>
      </c>
    </row>
    <row r="18" spans="1:11" x14ac:dyDescent="0.25">
      <c r="C18" t="s">
        <v>31</v>
      </c>
    </row>
    <row r="19" spans="1:11" ht="15.75" x14ac:dyDescent="0.25">
      <c r="A19" t="s">
        <v>30</v>
      </c>
      <c r="B19" s="20">
        <v>7</v>
      </c>
    </row>
    <row r="20" spans="1:11" x14ac:dyDescent="0.25">
      <c r="A20" t="s">
        <v>23</v>
      </c>
      <c r="B20">
        <f>$B$19+E2*(B2-$B$19)</f>
        <v>9</v>
      </c>
    </row>
    <row r="21" spans="1:11" x14ac:dyDescent="0.25">
      <c r="B21">
        <f>$B$19+E3*(B3-$B$19)</f>
        <v>24</v>
      </c>
    </row>
    <row r="22" spans="1:11" x14ac:dyDescent="0.25">
      <c r="B22">
        <f>$B$19+E4*(B4-$B$19)</f>
        <v>14</v>
      </c>
    </row>
    <row r="23" spans="1:11" x14ac:dyDescent="0.25">
      <c r="B23">
        <f>$B$19+E5*(B5-$B$19)</f>
        <v>-2</v>
      </c>
    </row>
    <row r="24" spans="1:11" x14ac:dyDescent="0.25">
      <c r="B24">
        <f>$B$19+E6*(B6-$B$19)</f>
        <v>16</v>
      </c>
    </row>
    <row r="25" spans="1:11" x14ac:dyDescent="0.25">
      <c r="B25">
        <f>$B$19+E7*(B7-$B$19)</f>
        <v>4</v>
      </c>
    </row>
    <row r="26" spans="1:11" x14ac:dyDescent="0.25">
      <c r="B26">
        <f>$B$19+E8*(B8-$B$19)</f>
        <v>12</v>
      </c>
    </row>
    <row r="27" spans="1:11" x14ac:dyDescent="0.25">
      <c r="B27">
        <f>$B$19+E9*(B9-$B$19)</f>
        <v>0</v>
      </c>
    </row>
    <row r="28" spans="1:11" x14ac:dyDescent="0.25">
      <c r="B28">
        <f>$B$19+E10*(B10-$B$19)</f>
        <v>12</v>
      </c>
    </row>
    <row r="29" spans="1:11" x14ac:dyDescent="0.25">
      <c r="B29">
        <f>$B$19+E11*(B11-$B$19)</f>
        <v>15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7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0</xdr:rowOff>
              </to>
            </anchor>
          </objectPr>
        </oleObject>
      </mc:Choice>
      <mc:Fallback>
        <oleObject progId="Equation.3" shapeId="3077" r:id="rId3"/>
      </mc:Fallback>
    </mc:AlternateContent>
    <mc:AlternateContent xmlns:mc="http://schemas.openxmlformats.org/markup-compatibility/2006">
      <mc:Choice Requires="x14">
        <oleObject progId="Equation.3" shapeId="3076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9525</xdr:rowOff>
              </to>
            </anchor>
          </objectPr>
        </oleObject>
      </mc:Choice>
      <mc:Fallback>
        <oleObject progId="Equation.3" shapeId="3076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1</xdr:row>
                <xdr:rowOff>19050</xdr:rowOff>
              </to>
            </anchor>
          </objectPr>
        </oleObject>
      </mc:Choice>
      <mc:Fallback>
        <oleObject progId="Equation.3" shapeId="3075" r:id="rId7"/>
      </mc:Fallback>
    </mc:AlternateContent>
    <mc:AlternateContent xmlns:mc="http://schemas.openxmlformats.org/markup-compatibility/2006">
      <mc:Choice Requires="x14">
        <oleObject progId="Equation.3" shapeId="3074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200025</xdr:colOff>
                <xdr:row>1</xdr:row>
                <xdr:rowOff>47625</xdr:rowOff>
              </to>
            </anchor>
          </objectPr>
        </oleObject>
      </mc:Choice>
      <mc:Fallback>
        <oleObject progId="Equation.3" shapeId="3074" r:id="rId9"/>
      </mc:Fallback>
    </mc:AlternateContent>
    <mc:AlternateContent xmlns:mc="http://schemas.openxmlformats.org/markup-compatibility/2006">
      <mc:Choice Requires="x14">
        <oleObject progId="Equation.3" shapeId="3073" r:id="rId11">
          <objectPr defaultSize="0" autoPict="0" r:id="rId12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85725</xdr:rowOff>
              </to>
            </anchor>
          </objectPr>
        </oleObject>
      </mc:Choice>
      <mc:Fallback>
        <oleObject progId="Equation.3" shapeId="3073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2018-03-20T18:22:40Z</dcterms:modified>
</cp:coreProperties>
</file>