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lek\Desktop\"/>
    </mc:Choice>
  </mc:AlternateContent>
  <bookViews>
    <workbookView xWindow="0" yWindow="0" windowWidth="19200" windowHeight="8085"/>
  </bookViews>
  <sheets>
    <sheet name="Ex01" sheetId="1" r:id="rId1"/>
    <sheet name="Ex02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Q30" i="2"/>
  <c r="P30" i="2"/>
  <c r="S27" i="2"/>
  <c r="S26" i="2"/>
  <c r="S24" i="2"/>
  <c r="S22" i="2"/>
  <c r="S20" i="2"/>
  <c r="S18" i="2"/>
  <c r="T16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2" i="2"/>
  <c r="S16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2" i="2"/>
  <c r="T36" i="1"/>
  <c r="T35" i="1"/>
  <c r="T33" i="1"/>
  <c r="T31" i="1"/>
  <c r="T29" i="1"/>
  <c r="T27" i="1"/>
  <c r="U25" i="1"/>
  <c r="U16" i="1"/>
  <c r="U17" i="1"/>
  <c r="U18" i="1"/>
  <c r="U19" i="1"/>
  <c r="U20" i="1"/>
  <c r="U21" i="1"/>
  <c r="U22" i="1"/>
  <c r="U23" i="1"/>
  <c r="U24" i="1"/>
  <c r="U15" i="1"/>
  <c r="T25" i="1"/>
  <c r="T16" i="1"/>
  <c r="T17" i="1"/>
  <c r="T18" i="1"/>
  <c r="T19" i="1"/>
  <c r="T20" i="1"/>
  <c r="T21" i="1"/>
  <c r="T22" i="1"/>
  <c r="T23" i="1"/>
  <c r="T24" i="1"/>
  <c r="T15" i="1"/>
  <c r="P27" i="2"/>
  <c r="P26" i="2"/>
  <c r="P24" i="2"/>
  <c r="P22" i="2"/>
  <c r="P20" i="2"/>
  <c r="P18" i="2"/>
  <c r="Q16" i="2"/>
  <c r="Q3" i="2"/>
  <c r="Q4" i="2"/>
  <c r="Q5" i="2"/>
  <c r="Q6" i="2"/>
  <c r="Q7" i="2"/>
  <c r="Q2" i="2"/>
  <c r="P16" i="2"/>
  <c r="P3" i="2"/>
  <c r="P4" i="2"/>
  <c r="P5" i="2"/>
  <c r="P6" i="2"/>
  <c r="P7" i="2"/>
  <c r="P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2" i="2"/>
  <c r="K4" i="2"/>
  <c r="K5" i="2"/>
  <c r="K6" i="2"/>
  <c r="K7" i="2"/>
  <c r="K8" i="2"/>
  <c r="K9" i="2"/>
  <c r="K10" i="2"/>
  <c r="K11" i="2"/>
  <c r="K12" i="2"/>
  <c r="K13" i="2"/>
  <c r="K14" i="2"/>
  <c r="K15" i="2"/>
  <c r="K3" i="2"/>
  <c r="K2" i="2"/>
  <c r="J2" i="2"/>
  <c r="J3" i="2" s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2" i="2"/>
  <c r="E2" i="2"/>
  <c r="E4" i="2"/>
  <c r="E3" i="2"/>
  <c r="E6" i="2"/>
  <c r="E7" i="2"/>
  <c r="E5" i="2"/>
  <c r="E8" i="2"/>
  <c r="E9" i="2"/>
  <c r="E10" i="2"/>
  <c r="E12" i="2"/>
  <c r="E11" i="2"/>
  <c r="E13" i="2"/>
  <c r="E15" i="2"/>
  <c r="E14" i="2"/>
  <c r="J4" i="2" l="1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Q27" i="1"/>
  <c r="R25" i="1"/>
  <c r="R16" i="1"/>
  <c r="R17" i="1"/>
  <c r="R18" i="1"/>
  <c r="R19" i="1"/>
  <c r="R15" i="1"/>
  <c r="Q25" i="1"/>
  <c r="Q15" i="1"/>
  <c r="Q16" i="1"/>
  <c r="Q17" i="1"/>
  <c r="Q18" i="1"/>
  <c r="Q19" i="1"/>
  <c r="O16" i="1"/>
  <c r="O17" i="1"/>
  <c r="O18" i="1"/>
  <c r="O19" i="1"/>
  <c r="O20" i="1"/>
  <c r="O21" i="1"/>
  <c r="O22" i="1"/>
  <c r="O23" i="1"/>
  <c r="O24" i="1"/>
  <c r="O15" i="1"/>
  <c r="N15" i="1"/>
  <c r="N16" i="1"/>
  <c r="N17" i="1"/>
  <c r="N18" i="1"/>
  <c r="N19" i="1"/>
  <c r="N20" i="1"/>
  <c r="N21" i="1"/>
  <c r="N22" i="1"/>
  <c r="N23" i="1"/>
  <c r="N24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L16" i="1"/>
  <c r="K16" i="1"/>
  <c r="L15" i="1"/>
  <c r="K15" i="1"/>
  <c r="I16" i="1"/>
  <c r="I17" i="1"/>
  <c r="I18" i="1"/>
  <c r="I19" i="1"/>
  <c r="I20" i="1"/>
  <c r="I21" i="1"/>
  <c r="I22" i="1"/>
  <c r="I23" i="1"/>
  <c r="I24" i="1"/>
  <c r="I15" i="1"/>
  <c r="H16" i="1"/>
  <c r="H17" i="1"/>
  <c r="H18" i="1"/>
  <c r="H19" i="1"/>
  <c r="H20" i="1"/>
  <c r="H21" i="1"/>
  <c r="H22" i="1"/>
  <c r="H23" i="1"/>
  <c r="H24" i="1"/>
  <c r="H15" i="1"/>
</calcChain>
</file>

<file path=xl/sharedStrings.xml><?xml version="1.0" encoding="utf-8"?>
<sst xmlns="http://schemas.openxmlformats.org/spreadsheetml/2006/main" count="76" uniqueCount="43">
  <si>
    <t>Security</t>
  </si>
  <si>
    <t>i</t>
  </si>
  <si>
    <t>Return</t>
  </si>
  <si>
    <t xml:space="preserve">  v%</t>
  </si>
  <si>
    <t>Excessive Return</t>
  </si>
  <si>
    <t xml:space="preserve"> ,  </t>
  </si>
  <si>
    <t>E(ri)</t>
  </si>
  <si>
    <t>E(ri)-rf</t>
  </si>
  <si>
    <t>beta_i</t>
  </si>
  <si>
    <t>var_eps_i</t>
  </si>
  <si>
    <t>(E(ri)-rf)/beta_i</t>
  </si>
  <si>
    <t>Var_M</t>
  </si>
  <si>
    <t>beta_i^2/var_eps_i</t>
  </si>
  <si>
    <t>(ri-rf)*beta_i/var_eps_i</t>
  </si>
  <si>
    <t>accum</t>
  </si>
  <si>
    <t>Ci</t>
  </si>
  <si>
    <t>Selection</t>
  </si>
  <si>
    <t>C*</t>
  </si>
  <si>
    <t>Zi</t>
  </si>
  <si>
    <t>Sum_Zi</t>
  </si>
  <si>
    <t>wi</t>
  </si>
  <si>
    <t>Rp</t>
  </si>
  <si>
    <t xml:space="preserve"> v%</t>
  </si>
  <si>
    <t>Beta</t>
  </si>
  <si>
    <t>Unsystematic risk</t>
  </si>
  <si>
    <t>v %</t>
  </si>
  <si>
    <t>,</t>
  </si>
  <si>
    <t>rf</t>
  </si>
  <si>
    <t>var_M</t>
  </si>
  <si>
    <t>(ri-rf)/beta_i</t>
  </si>
  <si>
    <t>selection</t>
  </si>
  <si>
    <t>sum_Zi</t>
  </si>
  <si>
    <t>Beta_p</t>
  </si>
  <si>
    <t>Sys_Var_p</t>
  </si>
  <si>
    <t>Unsys_Var_p</t>
  </si>
  <si>
    <t>Var_p</t>
  </si>
  <si>
    <t>Sigma_p</t>
  </si>
  <si>
    <t>SHORT SELLING ALLOWED!!!</t>
  </si>
  <si>
    <t>c*=LAST C_n</t>
  </si>
  <si>
    <t>Wi</t>
  </si>
  <si>
    <t>Sys_var_p</t>
  </si>
  <si>
    <t>Unsys_var_p</t>
  </si>
  <si>
    <t>SHORT SELLING ALLOWED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</si>
</sst>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523875</xdr:colOff>
      <xdr:row>18</xdr:row>
      <xdr:rowOff>9525</xdr:rowOff>
    </xdr:to>
    <xdr:pic>
      <xdr:nvPicPr>
        <xdr:cNvPr id="10" name="Obrázek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238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504825</xdr:colOff>
      <xdr:row>19</xdr:row>
      <xdr:rowOff>38100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5048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6"/>
  <sheetViews>
    <sheetView tabSelected="1" topLeftCell="A14" workbookViewId="0">
      <selection activeCell="Q31" sqref="Q31"/>
    </sheetView>
  </sheetViews>
  <sheetFormatPr defaultRowHeight="15" x14ac:dyDescent="0.25"/>
  <cols>
    <col min="1" max="1" width="16" bestFit="1" customWidth="1"/>
    <col min="2" max="2" width="4.7109375" bestFit="1" customWidth="1"/>
    <col min="3" max="3" width="6.85546875" bestFit="1" customWidth="1"/>
    <col min="4" max="4" width="6.5703125" bestFit="1" customWidth="1"/>
    <col min="5" max="5" width="9.42578125" bestFit="1" customWidth="1"/>
    <col min="6" max="6" width="14.85546875" bestFit="1" customWidth="1"/>
  </cols>
  <sheetData>
    <row r="2" spans="1:21" x14ac:dyDescent="0.25">
      <c r="A2" t="s">
        <v>0</v>
      </c>
    </row>
    <row r="3" spans="1:21" x14ac:dyDescent="0.25">
      <c r="A3" t="s">
        <v>1</v>
      </c>
    </row>
    <row r="4" spans="1:21" x14ac:dyDescent="0.25">
      <c r="A4" t="s">
        <v>2</v>
      </c>
    </row>
    <row r="5" spans="1:21" x14ac:dyDescent="0.25">
      <c r="A5" t="s">
        <v>3</v>
      </c>
    </row>
    <row r="6" spans="1:21" x14ac:dyDescent="0.25">
      <c r="A6" t="s">
        <v>4</v>
      </c>
    </row>
    <row r="8" spans="1:21" x14ac:dyDescent="0.25">
      <c r="H8" t="s">
        <v>11</v>
      </c>
      <c r="I8">
        <v>10</v>
      </c>
    </row>
    <row r="12" spans="1:21" x14ac:dyDescent="0.25">
      <c r="T12" t="s">
        <v>38</v>
      </c>
    </row>
    <row r="13" spans="1:21" x14ac:dyDescent="0.25">
      <c r="T13" t="s">
        <v>37</v>
      </c>
    </row>
    <row r="14" spans="1:21" x14ac:dyDescent="0.25">
      <c r="A14" t="s">
        <v>0</v>
      </c>
      <c r="B14" t="s">
        <v>6</v>
      </c>
      <c r="C14" t="s">
        <v>7</v>
      </c>
      <c r="D14" t="s">
        <v>8</v>
      </c>
      <c r="E14" t="s">
        <v>9</v>
      </c>
      <c r="F14" t="s">
        <v>10</v>
      </c>
      <c r="H14" t="s">
        <v>13</v>
      </c>
      <c r="I14" t="s">
        <v>12</v>
      </c>
      <c r="K14" t="s">
        <v>14</v>
      </c>
      <c r="L14" t="s">
        <v>14</v>
      </c>
      <c r="N14" t="s">
        <v>15</v>
      </c>
      <c r="O14" t="s">
        <v>16</v>
      </c>
      <c r="Q14" t="s">
        <v>18</v>
      </c>
      <c r="R14" t="s">
        <v>20</v>
      </c>
      <c r="T14" t="s">
        <v>18</v>
      </c>
      <c r="U14" t="s">
        <v>39</v>
      </c>
    </row>
    <row r="15" spans="1:21" x14ac:dyDescent="0.25">
      <c r="A15">
        <v>1</v>
      </c>
      <c r="B15">
        <v>15</v>
      </c>
      <c r="C15">
        <v>10</v>
      </c>
      <c r="D15">
        <v>1</v>
      </c>
      <c r="E15">
        <v>50</v>
      </c>
      <c r="F15">
        <v>10</v>
      </c>
      <c r="H15">
        <f>(C15*D15/E15)</f>
        <v>0.2</v>
      </c>
      <c r="I15">
        <f>D15^2/E15</f>
        <v>0.02</v>
      </c>
      <c r="K15">
        <f>H15</f>
        <v>0.2</v>
      </c>
      <c r="L15">
        <f>I15</f>
        <v>0.02</v>
      </c>
      <c r="N15">
        <f>($I$8*K15)/(1+$I$8*L15)</f>
        <v>1.6666666666666667</v>
      </c>
      <c r="O15" t="str">
        <f>IF(N15&lt;F15,"long","short")</f>
        <v>long</v>
      </c>
      <c r="Q15">
        <f>D15/E15*(F15-$N$19)</f>
        <v>9.0978886756238012E-2</v>
      </c>
      <c r="R15">
        <f>Q15/$Q$25</f>
        <v>0.2347696879643387</v>
      </c>
      <c r="T15">
        <f>D15/E15*(F15-$N$24)</f>
        <v>0.10965428937259926</v>
      </c>
      <c r="U15">
        <f>T15/$T$25</f>
        <v>6.1545095220981842</v>
      </c>
    </row>
    <row r="16" spans="1:21" x14ac:dyDescent="0.25">
      <c r="A16">
        <v>2</v>
      </c>
      <c r="B16">
        <v>17</v>
      </c>
      <c r="C16">
        <v>12</v>
      </c>
      <c r="D16">
        <v>1.5</v>
      </c>
      <c r="E16">
        <v>40</v>
      </c>
      <c r="F16">
        <v>8</v>
      </c>
      <c r="H16">
        <f t="shared" ref="H16:H24" si="0">(C16*D16/E16)</f>
        <v>0.45</v>
      </c>
      <c r="I16">
        <f t="shared" ref="I16:I24" si="1">D16^2/E16</f>
        <v>5.6250000000000001E-2</v>
      </c>
      <c r="K16">
        <f>K15+H16</f>
        <v>0.65</v>
      </c>
      <c r="L16">
        <f>L15+I16</f>
        <v>7.6249999999999998E-2</v>
      </c>
      <c r="N16">
        <f t="shared" ref="N16:N24" si="2">($I$8*K16)/(1+$I$8*L16)</f>
        <v>3.6879432624113475</v>
      </c>
      <c r="O16" t="str">
        <f t="shared" ref="O16:O24" si="3">IF(N16&lt;F16,"long","short")</f>
        <v>long</v>
      </c>
      <c r="Q16">
        <f>D16/E16*(F16-$N$19)</f>
        <v>9.5585412667946276E-2</v>
      </c>
      <c r="R16">
        <f>Q16/$Q$25</f>
        <v>0.24665676077265966</v>
      </c>
      <c r="T16">
        <f t="shared" ref="T16:T24" si="4">D16/E16*(F16-$N$24)</f>
        <v>0.13060179257362362</v>
      </c>
      <c r="U16">
        <f>T16/$T$25</f>
        <v>7.3302191879263772</v>
      </c>
    </row>
    <row r="17" spans="1:21" x14ac:dyDescent="0.25">
      <c r="A17">
        <v>3</v>
      </c>
      <c r="B17">
        <v>12</v>
      </c>
      <c r="C17">
        <v>7</v>
      </c>
      <c r="D17">
        <v>1</v>
      </c>
      <c r="E17">
        <v>20</v>
      </c>
      <c r="F17">
        <v>7</v>
      </c>
      <c r="H17">
        <f t="shared" si="0"/>
        <v>0.35</v>
      </c>
      <c r="I17">
        <f t="shared" si="1"/>
        <v>0.05</v>
      </c>
      <c r="K17">
        <f t="shared" ref="K17:K24" si="5">K16+H17</f>
        <v>1</v>
      </c>
      <c r="L17">
        <f t="shared" ref="L17:L24" si="6">L16+I17</f>
        <v>0.12625</v>
      </c>
      <c r="N17">
        <f t="shared" si="2"/>
        <v>4.4198895027624303</v>
      </c>
      <c r="O17" t="str">
        <f t="shared" si="3"/>
        <v>long</v>
      </c>
      <c r="Q17">
        <f>D17/E17*(F17-$N$19)</f>
        <v>7.7447216890595041E-2</v>
      </c>
      <c r="R17">
        <f>Q17/$Q$25</f>
        <v>0.19985141158989597</v>
      </c>
      <c r="T17">
        <f t="shared" si="4"/>
        <v>0.12413572343149815</v>
      </c>
      <c r="U17">
        <f>T17/$T$25</f>
        <v>6.9673014732300231</v>
      </c>
    </row>
    <row r="18" spans="1:21" x14ac:dyDescent="0.25">
      <c r="A18">
        <v>4</v>
      </c>
      <c r="B18">
        <v>17</v>
      </c>
      <c r="C18">
        <v>12</v>
      </c>
      <c r="D18">
        <v>2</v>
      </c>
      <c r="E18">
        <v>10</v>
      </c>
      <c r="F18">
        <v>6</v>
      </c>
      <c r="H18">
        <f t="shared" si="0"/>
        <v>2.4</v>
      </c>
      <c r="I18">
        <f t="shared" si="1"/>
        <v>0.4</v>
      </c>
      <c r="K18">
        <f t="shared" si="5"/>
        <v>3.4</v>
      </c>
      <c r="L18">
        <f t="shared" si="6"/>
        <v>0.52625</v>
      </c>
      <c r="N18">
        <f t="shared" si="2"/>
        <v>5.4291417165668658</v>
      </c>
      <c r="O18" t="str">
        <f t="shared" si="3"/>
        <v>long</v>
      </c>
      <c r="Q18">
        <f>D18/E18*(F18-$N$19)</f>
        <v>0.10978886756238015</v>
      </c>
      <c r="R18">
        <f>Q18/$Q$25</f>
        <v>0.28330856859831616</v>
      </c>
      <c r="T18">
        <f t="shared" si="4"/>
        <v>0.29654289372599257</v>
      </c>
      <c r="U18">
        <f>T18/$T$25</f>
        <v>16.64390945023284</v>
      </c>
    </row>
    <row r="19" spans="1:21" x14ac:dyDescent="0.25">
      <c r="A19">
        <v>5</v>
      </c>
      <c r="B19">
        <v>11</v>
      </c>
      <c r="C19">
        <v>6</v>
      </c>
      <c r="D19">
        <v>1</v>
      </c>
      <c r="E19">
        <v>40</v>
      </c>
      <c r="F19">
        <v>6</v>
      </c>
      <c r="H19">
        <f t="shared" si="0"/>
        <v>0.15</v>
      </c>
      <c r="I19">
        <f t="shared" si="1"/>
        <v>2.5000000000000001E-2</v>
      </c>
      <c r="K19">
        <f t="shared" si="5"/>
        <v>3.55</v>
      </c>
      <c r="L19">
        <f t="shared" si="6"/>
        <v>0.55125000000000002</v>
      </c>
      <c r="N19" s="1">
        <f t="shared" si="2"/>
        <v>5.4510556621880992</v>
      </c>
      <c r="O19" t="str">
        <f t="shared" si="3"/>
        <v>long</v>
      </c>
      <c r="P19" s="1" t="s">
        <v>17</v>
      </c>
      <c r="Q19">
        <f>D19/E19*(F19-$N$19)</f>
        <v>1.3723608445297519E-2</v>
      </c>
      <c r="R19">
        <f>Q19/$Q$25</f>
        <v>3.541357107478952E-2</v>
      </c>
      <c r="T19">
        <f t="shared" si="4"/>
        <v>3.7067861715749072E-2</v>
      </c>
      <c r="U19">
        <f>T19/$T$25</f>
        <v>2.080488681279105</v>
      </c>
    </row>
    <row r="20" spans="1:21" x14ac:dyDescent="0.25">
      <c r="A20">
        <v>6</v>
      </c>
      <c r="B20">
        <v>11</v>
      </c>
      <c r="C20">
        <v>6</v>
      </c>
      <c r="D20">
        <v>1.5</v>
      </c>
      <c r="E20">
        <v>30</v>
      </c>
      <c r="F20">
        <v>4</v>
      </c>
      <c r="H20">
        <f t="shared" si="0"/>
        <v>0.3</v>
      </c>
      <c r="I20">
        <f t="shared" si="1"/>
        <v>7.4999999999999997E-2</v>
      </c>
      <c r="K20">
        <f t="shared" si="5"/>
        <v>3.8499999999999996</v>
      </c>
      <c r="L20">
        <f t="shared" si="6"/>
        <v>0.62624999999999997</v>
      </c>
      <c r="N20">
        <f t="shared" si="2"/>
        <v>5.3012048192771086</v>
      </c>
      <c r="O20" t="str">
        <f t="shared" si="3"/>
        <v>short</v>
      </c>
      <c r="T20">
        <f t="shared" si="4"/>
        <v>-2.5864276568501855E-2</v>
      </c>
      <c r="U20">
        <f>T20/$T$25</f>
        <v>-1.4516708587854155</v>
      </c>
    </row>
    <row r="21" spans="1:21" x14ac:dyDescent="0.25">
      <c r="A21">
        <v>7</v>
      </c>
      <c r="B21">
        <v>11</v>
      </c>
      <c r="C21">
        <v>6</v>
      </c>
      <c r="D21">
        <v>2</v>
      </c>
      <c r="E21">
        <v>40</v>
      </c>
      <c r="F21">
        <v>3</v>
      </c>
      <c r="H21">
        <f t="shared" si="0"/>
        <v>0.3</v>
      </c>
      <c r="I21">
        <f t="shared" si="1"/>
        <v>0.1</v>
      </c>
      <c r="K21">
        <f t="shared" si="5"/>
        <v>4.1499999999999995</v>
      </c>
      <c r="L21">
        <f t="shared" si="6"/>
        <v>0.72624999999999995</v>
      </c>
      <c r="N21">
        <f t="shared" si="2"/>
        <v>5.0226928895612701</v>
      </c>
      <c r="O21" t="str">
        <f t="shared" si="3"/>
        <v>short</v>
      </c>
      <c r="T21">
        <f t="shared" si="4"/>
        <v>-7.5864276568501865E-2</v>
      </c>
      <c r="U21">
        <f>T21/$T$25</f>
        <v>-4.2579949694572292</v>
      </c>
    </row>
    <row r="22" spans="1:21" x14ac:dyDescent="0.25">
      <c r="A22">
        <v>8</v>
      </c>
      <c r="B22">
        <v>7</v>
      </c>
      <c r="C22">
        <v>2</v>
      </c>
      <c r="D22">
        <v>0.8</v>
      </c>
      <c r="E22">
        <v>16</v>
      </c>
      <c r="F22">
        <v>2.5</v>
      </c>
      <c r="H22">
        <f t="shared" si="0"/>
        <v>0.1</v>
      </c>
      <c r="I22">
        <f t="shared" si="1"/>
        <v>4.0000000000000008E-2</v>
      </c>
      <c r="K22">
        <f t="shared" si="5"/>
        <v>4.2499999999999991</v>
      </c>
      <c r="L22">
        <f t="shared" si="6"/>
        <v>0.76624999999999999</v>
      </c>
      <c r="N22">
        <f t="shared" si="2"/>
        <v>4.9062049062049056</v>
      </c>
      <c r="O22" t="str">
        <f t="shared" si="3"/>
        <v>short</v>
      </c>
      <c r="T22">
        <f t="shared" si="4"/>
        <v>-0.10086427656850186</v>
      </c>
      <c r="U22">
        <f>T22/$T$25</f>
        <v>-5.6611570247931349</v>
      </c>
    </row>
    <row r="23" spans="1:21" x14ac:dyDescent="0.25">
      <c r="A23">
        <v>9</v>
      </c>
      <c r="B23">
        <v>7</v>
      </c>
      <c r="C23">
        <v>2</v>
      </c>
      <c r="D23">
        <v>1</v>
      </c>
      <c r="E23">
        <v>20</v>
      </c>
      <c r="F23">
        <v>2</v>
      </c>
      <c r="H23">
        <f t="shared" si="0"/>
        <v>0.1</v>
      </c>
      <c r="I23">
        <f t="shared" si="1"/>
        <v>0.05</v>
      </c>
      <c r="K23">
        <f t="shared" si="5"/>
        <v>4.3499999999999988</v>
      </c>
      <c r="L23">
        <f t="shared" si="6"/>
        <v>0.81625000000000003</v>
      </c>
      <c r="N23">
        <f t="shared" si="2"/>
        <v>4.7476125511596168</v>
      </c>
      <c r="O23" t="str">
        <f t="shared" si="3"/>
        <v>short</v>
      </c>
      <c r="T23">
        <f t="shared" si="4"/>
        <v>-0.12586427656850185</v>
      </c>
      <c r="U23">
        <f>T23/$T$25</f>
        <v>-7.0643190801290414</v>
      </c>
    </row>
    <row r="24" spans="1:21" x14ac:dyDescent="0.25">
      <c r="A24">
        <v>10</v>
      </c>
      <c r="B24">
        <v>5.6</v>
      </c>
      <c r="C24">
        <v>0.6</v>
      </c>
      <c r="D24">
        <v>0.6</v>
      </c>
      <c r="E24">
        <v>6</v>
      </c>
      <c r="F24">
        <v>1</v>
      </c>
      <c r="H24">
        <f t="shared" si="0"/>
        <v>0.06</v>
      </c>
      <c r="I24">
        <f t="shared" si="1"/>
        <v>0.06</v>
      </c>
      <c r="K24">
        <f t="shared" si="5"/>
        <v>4.4099999999999984</v>
      </c>
      <c r="L24">
        <f t="shared" si="6"/>
        <v>0.87624999999999997</v>
      </c>
      <c r="N24">
        <f t="shared" si="2"/>
        <v>4.5172855313700371</v>
      </c>
      <c r="O24" t="str">
        <f t="shared" si="3"/>
        <v>short</v>
      </c>
      <c r="T24">
        <f t="shared" si="4"/>
        <v>-0.35172855313700369</v>
      </c>
      <c r="U24">
        <f>T24/$T$25</f>
        <v>-19.741286381601707</v>
      </c>
    </row>
    <row r="25" spans="1:21" x14ac:dyDescent="0.25">
      <c r="A25" t="s">
        <v>5</v>
      </c>
      <c r="P25" t="s">
        <v>19</v>
      </c>
      <c r="Q25">
        <f>SUM(Q15:Q19)</f>
        <v>0.38752399232245699</v>
      </c>
      <c r="R25">
        <f>SUM(R15:R19)</f>
        <v>0.99999999999999989</v>
      </c>
      <c r="S25" t="s">
        <v>19</v>
      </c>
      <c r="T25">
        <f>SUM(T15:T24)</f>
        <v>1.7816901408451491E-2</v>
      </c>
      <c r="U25">
        <f>SUM(U15:U24)</f>
        <v>1.0000000000000071</v>
      </c>
    </row>
    <row r="27" spans="1:21" x14ac:dyDescent="0.25">
      <c r="P27" t="s">
        <v>21</v>
      </c>
      <c r="Q27">
        <f>SUMPRODUCT(R15:R19,B15:B19)</f>
        <v>15.318722139673106</v>
      </c>
      <c r="S27" t="s">
        <v>21</v>
      </c>
      <c r="T27">
        <f>SUMPRODUCT(U15:U24,B15:B24)</f>
        <v>343.93496227091583</v>
      </c>
    </row>
    <row r="29" spans="1:21" x14ac:dyDescent="0.25">
      <c r="P29" t="s">
        <v>32</v>
      </c>
      <c r="Q29">
        <f>SUMPRODUCT(R15:R19,D15:D19)</f>
        <v>1.406636948984646</v>
      </c>
      <c r="S29" t="s">
        <v>32</v>
      </c>
      <c r="T29">
        <f>SUMPRODUCT(U15:U24,D15:D24)</f>
        <v>25.353934602945408</v>
      </c>
    </row>
    <row r="31" spans="1:21" x14ac:dyDescent="0.25">
      <c r="P31" t="s">
        <v>40</v>
      </c>
      <c r="S31" t="s">
        <v>40</v>
      </c>
      <c r="T31">
        <f>T29^2*I8</f>
        <v>6428.2199985043262</v>
      </c>
    </row>
    <row r="33" spans="16:20" x14ac:dyDescent="0.25">
      <c r="P33" t="s">
        <v>41</v>
      </c>
      <c r="S33" t="s">
        <v>41</v>
      </c>
      <c r="T33">
        <f>SUMPRODUCT(U15:U24,U15:U24,E15:E24)</f>
        <v>12595.00713290595</v>
      </c>
    </row>
    <row r="35" spans="16:20" x14ac:dyDescent="0.25">
      <c r="P35" t="s">
        <v>35</v>
      </c>
      <c r="S35" t="s">
        <v>35</v>
      </c>
      <c r="T35">
        <f>T31+T33</f>
        <v>19023.227131410276</v>
      </c>
    </row>
    <row r="36" spans="16:20" x14ac:dyDescent="0.25">
      <c r="P36" t="s">
        <v>36</v>
      </c>
      <c r="S36" t="s">
        <v>36</v>
      </c>
      <c r="T36">
        <f>T35^0.5</f>
        <v>137.92471544799457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C2" workbookViewId="0">
      <selection activeCell="M16" sqref="M16"/>
    </sheetView>
  </sheetViews>
  <sheetFormatPr defaultRowHeight="15" x14ac:dyDescent="0.25"/>
  <cols>
    <col min="18" max="18" width="23.7109375" bestFit="1" customWidth="1"/>
  </cols>
  <sheetData>
    <row r="1" spans="1:20" x14ac:dyDescent="0.25">
      <c r="A1" t="s">
        <v>1</v>
      </c>
      <c r="B1" t="s">
        <v>22</v>
      </c>
      <c r="E1" t="s">
        <v>29</v>
      </c>
      <c r="J1" t="s">
        <v>14</v>
      </c>
      <c r="K1" t="s">
        <v>14</v>
      </c>
      <c r="M1" t="s">
        <v>15</v>
      </c>
      <c r="N1" t="s">
        <v>30</v>
      </c>
      <c r="P1" t="s">
        <v>18</v>
      </c>
      <c r="Q1" t="s">
        <v>20</v>
      </c>
      <c r="R1" t="s">
        <v>42</v>
      </c>
      <c r="S1" t="s">
        <v>18</v>
      </c>
      <c r="T1" t="s">
        <v>20</v>
      </c>
    </row>
    <row r="2" spans="1:20" x14ac:dyDescent="0.25">
      <c r="A2">
        <v>1</v>
      </c>
      <c r="B2">
        <v>19</v>
      </c>
      <c r="C2">
        <v>1</v>
      </c>
      <c r="D2">
        <v>20</v>
      </c>
      <c r="E2">
        <f>(B2-$B$21)/C2</f>
        <v>16</v>
      </c>
      <c r="G2">
        <f>(B2-$B$21)*C2/D2</f>
        <v>0.8</v>
      </c>
      <c r="H2">
        <f>C2^2/D2</f>
        <v>0.05</v>
      </c>
      <c r="J2">
        <f>G2</f>
        <v>0.8</v>
      </c>
      <c r="K2">
        <f>H2</f>
        <v>0.05</v>
      </c>
      <c r="M2">
        <f>$B$22*J2/(1+$B$22*K2)</f>
        <v>5.333333333333333</v>
      </c>
      <c r="N2" s="2" t="str">
        <f>IF(M2&lt;E2,"long","short")</f>
        <v>long</v>
      </c>
      <c r="P2">
        <f>C2/D2*(E2-$M$7)</f>
        <v>0.32345679012345674</v>
      </c>
      <c r="Q2">
        <f>P2/$P$16</f>
        <v>0.33741146168705732</v>
      </c>
      <c r="S2">
        <f>C2/D2*(E2-$M$15)</f>
        <v>0.45427135678391972</v>
      </c>
      <c r="T2">
        <f>S2/$S$16</f>
        <v>0.46806637843995108</v>
      </c>
    </row>
    <row r="3" spans="1:20" x14ac:dyDescent="0.25">
      <c r="A3">
        <v>3</v>
      </c>
      <c r="B3">
        <v>11</v>
      </c>
      <c r="C3">
        <v>0.5</v>
      </c>
      <c r="D3">
        <v>10</v>
      </c>
      <c r="E3">
        <f>(B3-$B$21)/C3</f>
        <v>16</v>
      </c>
      <c r="G3">
        <f t="shared" ref="G3:G15" si="0">(B3-$B$21)*C3/D3</f>
        <v>0.4</v>
      </c>
      <c r="H3">
        <f t="shared" ref="H3:H15" si="1">C3^2/D3</f>
        <v>2.5000000000000001E-2</v>
      </c>
      <c r="J3">
        <f>J2+G3</f>
        <v>1.2000000000000002</v>
      </c>
      <c r="K3">
        <f>K2+H3</f>
        <v>7.5000000000000011E-2</v>
      </c>
      <c r="M3">
        <f t="shared" ref="M3:M15" si="2">$B$22*J3/(1+$B$22*K3)</f>
        <v>6.8571428571428585</v>
      </c>
      <c r="N3" s="2" t="str">
        <f t="shared" ref="N3:N15" si="3">IF(M3&lt;E3,"long","short")</f>
        <v>long</v>
      </c>
      <c r="P3">
        <f t="shared" ref="P3:P7" si="4">C3/D3*(E3-$M$7)</f>
        <v>0.32345679012345674</v>
      </c>
      <c r="Q3">
        <f t="shared" ref="Q3:Q7" si="5">P3/$P$16</f>
        <v>0.33741146168705732</v>
      </c>
      <c r="S3">
        <f t="shared" ref="S3:S15" si="6">C3/D3*(E3-$M$15)</f>
        <v>0.45427135678391972</v>
      </c>
      <c r="T3">
        <f t="shared" ref="T3:T15" si="7">S3/$S$16</f>
        <v>0.46806637843995108</v>
      </c>
    </row>
    <row r="4" spans="1:20" x14ac:dyDescent="0.25">
      <c r="A4">
        <v>2</v>
      </c>
      <c r="B4">
        <v>23</v>
      </c>
      <c r="C4">
        <v>1.5</v>
      </c>
      <c r="D4">
        <v>30</v>
      </c>
      <c r="E4">
        <f>(B4-$B$21)/C4</f>
        <v>13.333333333333334</v>
      </c>
      <c r="G4">
        <f t="shared" si="0"/>
        <v>1</v>
      </c>
      <c r="H4">
        <f t="shared" si="1"/>
        <v>7.4999999999999997E-2</v>
      </c>
      <c r="J4">
        <f t="shared" ref="J4:J15" si="8">J3+G4</f>
        <v>2.2000000000000002</v>
      </c>
      <c r="K4">
        <f t="shared" ref="K4:K15" si="9">K3+H4</f>
        <v>0.15000000000000002</v>
      </c>
      <c r="M4">
        <f t="shared" si="2"/>
        <v>8.8000000000000007</v>
      </c>
      <c r="N4" s="2" t="str">
        <f t="shared" si="3"/>
        <v>long</v>
      </c>
      <c r="P4">
        <f t="shared" si="4"/>
        <v>0.19012345679012344</v>
      </c>
      <c r="Q4">
        <f t="shared" si="5"/>
        <v>0.19832582099162913</v>
      </c>
      <c r="S4">
        <f t="shared" si="6"/>
        <v>0.32093802345058636</v>
      </c>
      <c r="T4">
        <f t="shared" si="7"/>
        <v>0.33068406382409526</v>
      </c>
    </row>
    <row r="5" spans="1:20" x14ac:dyDescent="0.25">
      <c r="A5">
        <v>6</v>
      </c>
      <c r="B5">
        <v>9</v>
      </c>
      <c r="C5">
        <v>0.5</v>
      </c>
      <c r="D5">
        <v>50</v>
      </c>
      <c r="E5">
        <f>(B5-$B$21)/C5</f>
        <v>12</v>
      </c>
      <c r="G5">
        <f t="shared" si="0"/>
        <v>0.06</v>
      </c>
      <c r="H5">
        <f t="shared" si="1"/>
        <v>5.0000000000000001E-3</v>
      </c>
      <c r="J5">
        <f t="shared" si="8"/>
        <v>2.2600000000000002</v>
      </c>
      <c r="K5">
        <f t="shared" si="9"/>
        <v>0.15500000000000003</v>
      </c>
      <c r="M5">
        <f t="shared" si="2"/>
        <v>8.8627450980392162</v>
      </c>
      <c r="N5" s="2" t="str">
        <f t="shared" si="3"/>
        <v>long</v>
      </c>
      <c r="P5">
        <f t="shared" si="4"/>
        <v>2.4691358024691343E-2</v>
      </c>
      <c r="Q5">
        <f t="shared" si="5"/>
        <v>2.5756600128782992E-2</v>
      </c>
      <c r="S5">
        <f t="shared" si="6"/>
        <v>5.0854271356783935E-2</v>
      </c>
      <c r="T5">
        <f t="shared" si="7"/>
        <v>5.2398581303233466E-2</v>
      </c>
    </row>
    <row r="6" spans="1:20" x14ac:dyDescent="0.25">
      <c r="A6">
        <v>4</v>
      </c>
      <c r="B6">
        <v>25</v>
      </c>
      <c r="C6">
        <v>2</v>
      </c>
      <c r="D6">
        <v>40</v>
      </c>
      <c r="E6">
        <f>(B6-$B$21)/C6</f>
        <v>11</v>
      </c>
      <c r="G6">
        <f t="shared" si="0"/>
        <v>1.1000000000000001</v>
      </c>
      <c r="H6">
        <f t="shared" si="1"/>
        <v>0.1</v>
      </c>
      <c r="J6">
        <f t="shared" si="8"/>
        <v>3.3600000000000003</v>
      </c>
      <c r="K6">
        <f t="shared" si="9"/>
        <v>0.255</v>
      </c>
      <c r="M6">
        <f t="shared" si="2"/>
        <v>9.4647887323943678</v>
      </c>
      <c r="N6" s="2" t="str">
        <f t="shared" si="3"/>
        <v>long</v>
      </c>
      <c r="P6">
        <f t="shared" si="4"/>
        <v>7.3456790123456725E-2</v>
      </c>
      <c r="Q6">
        <f t="shared" si="5"/>
        <v>7.662588538312938E-2</v>
      </c>
      <c r="S6">
        <f t="shared" si="6"/>
        <v>0.20427135678391967</v>
      </c>
      <c r="T6">
        <f t="shared" si="7"/>
        <v>0.21047453853522138</v>
      </c>
    </row>
    <row r="7" spans="1:20" x14ac:dyDescent="0.25">
      <c r="A7">
        <v>5</v>
      </c>
      <c r="B7">
        <v>13</v>
      </c>
      <c r="C7">
        <v>1</v>
      </c>
      <c r="D7">
        <v>20</v>
      </c>
      <c r="E7">
        <f>(B7-$B$21)/C7</f>
        <v>10</v>
      </c>
      <c r="G7">
        <f t="shared" si="0"/>
        <v>0.5</v>
      </c>
      <c r="H7">
        <f t="shared" si="1"/>
        <v>0.05</v>
      </c>
      <c r="J7">
        <f t="shared" si="8"/>
        <v>3.8600000000000003</v>
      </c>
      <c r="K7">
        <f t="shared" si="9"/>
        <v>0.30499999999999999</v>
      </c>
      <c r="M7" s="1">
        <f t="shared" si="2"/>
        <v>9.5308641975308657</v>
      </c>
      <c r="N7" s="2" t="str">
        <f t="shared" si="3"/>
        <v>long</v>
      </c>
      <c r="O7" s="1" t="s">
        <v>17</v>
      </c>
      <c r="P7">
        <f t="shared" si="4"/>
        <v>2.3456790123456719E-2</v>
      </c>
      <c r="Q7">
        <f t="shared" si="5"/>
        <v>2.4468770122343782E-2</v>
      </c>
      <c r="S7">
        <f t="shared" si="6"/>
        <v>0.15427135678391968</v>
      </c>
      <c r="T7">
        <f t="shared" si="7"/>
        <v>0.15895617055427547</v>
      </c>
    </row>
    <row r="8" spans="1:20" x14ac:dyDescent="0.25">
      <c r="A8">
        <v>7</v>
      </c>
      <c r="B8">
        <v>14</v>
      </c>
      <c r="C8">
        <v>1.5</v>
      </c>
      <c r="D8">
        <v>30</v>
      </c>
      <c r="E8">
        <f>(B8-$B$21)/C8</f>
        <v>7.333333333333333</v>
      </c>
      <c r="G8">
        <f t="shared" si="0"/>
        <v>0.55000000000000004</v>
      </c>
      <c r="H8">
        <f t="shared" si="1"/>
        <v>7.4999999999999997E-2</v>
      </c>
      <c r="J8">
        <f t="shared" si="8"/>
        <v>4.41</v>
      </c>
      <c r="K8">
        <f t="shared" si="9"/>
        <v>0.38</v>
      </c>
      <c r="M8">
        <f t="shared" si="2"/>
        <v>9.1875</v>
      </c>
      <c r="N8" t="str">
        <f t="shared" si="3"/>
        <v>short</v>
      </c>
      <c r="O8" s="2" t="s">
        <v>17</v>
      </c>
      <c r="S8">
        <f t="shared" si="6"/>
        <v>2.0938023450586308E-2</v>
      </c>
      <c r="T8">
        <f t="shared" si="7"/>
        <v>2.1573855938419612E-2</v>
      </c>
    </row>
    <row r="9" spans="1:20" x14ac:dyDescent="0.25">
      <c r="A9">
        <v>8</v>
      </c>
      <c r="B9">
        <v>10</v>
      </c>
      <c r="C9">
        <v>1</v>
      </c>
      <c r="D9">
        <v>50</v>
      </c>
      <c r="E9">
        <f>(B9-$B$21)/C9</f>
        <v>7</v>
      </c>
      <c r="G9">
        <f t="shared" si="0"/>
        <v>0.14000000000000001</v>
      </c>
      <c r="H9">
        <f t="shared" si="1"/>
        <v>0.02</v>
      </c>
      <c r="J9">
        <f t="shared" si="8"/>
        <v>4.55</v>
      </c>
      <c r="K9">
        <f t="shared" si="9"/>
        <v>0.4</v>
      </c>
      <c r="M9">
        <f t="shared" si="2"/>
        <v>9.1</v>
      </c>
      <c r="N9" t="str">
        <f t="shared" si="3"/>
        <v>short</v>
      </c>
      <c r="S9">
        <f t="shared" si="6"/>
        <v>1.7085427135678621E-3</v>
      </c>
      <c r="T9">
        <f t="shared" si="7"/>
        <v>1.7604266445750603E-3</v>
      </c>
    </row>
    <row r="10" spans="1:20" x14ac:dyDescent="0.25">
      <c r="A10">
        <v>9</v>
      </c>
      <c r="B10">
        <v>9.5</v>
      </c>
      <c r="C10">
        <v>1</v>
      </c>
      <c r="D10">
        <v>50</v>
      </c>
      <c r="E10">
        <f>(B10-$B$21)/C10</f>
        <v>6.5</v>
      </c>
      <c r="G10">
        <f t="shared" si="0"/>
        <v>0.13</v>
      </c>
      <c r="H10">
        <f t="shared" si="1"/>
        <v>0.02</v>
      </c>
      <c r="J10">
        <f t="shared" si="8"/>
        <v>4.68</v>
      </c>
      <c r="K10">
        <f t="shared" si="9"/>
        <v>0.42000000000000004</v>
      </c>
      <c r="M10">
        <f t="shared" si="2"/>
        <v>9</v>
      </c>
      <c r="N10" t="str">
        <f t="shared" si="3"/>
        <v>short</v>
      </c>
      <c r="S10">
        <f t="shared" si="6"/>
        <v>-8.2914572864321388E-3</v>
      </c>
      <c r="T10">
        <f t="shared" si="7"/>
        <v>-8.5432469516141269E-3</v>
      </c>
    </row>
    <row r="11" spans="1:20" x14ac:dyDescent="0.25">
      <c r="A11">
        <v>11</v>
      </c>
      <c r="B11">
        <v>11</v>
      </c>
      <c r="C11">
        <v>1.5</v>
      </c>
      <c r="D11">
        <v>30</v>
      </c>
      <c r="E11">
        <f>(B11-$B$21)/C11</f>
        <v>5.333333333333333</v>
      </c>
      <c r="G11">
        <f t="shared" si="0"/>
        <v>0.4</v>
      </c>
      <c r="H11">
        <f t="shared" si="1"/>
        <v>7.4999999999999997E-2</v>
      </c>
      <c r="J11">
        <f t="shared" si="8"/>
        <v>5.08</v>
      </c>
      <c r="K11">
        <f t="shared" si="9"/>
        <v>0.49500000000000005</v>
      </c>
      <c r="M11">
        <f t="shared" si="2"/>
        <v>8.53781512605042</v>
      </c>
      <c r="N11" t="str">
        <f t="shared" si="3"/>
        <v>short</v>
      </c>
      <c r="S11">
        <f t="shared" si="6"/>
        <v>-7.9061976549413701E-2</v>
      </c>
      <c r="T11">
        <f t="shared" si="7"/>
        <v>-8.1462880023472253E-2</v>
      </c>
    </row>
    <row r="12" spans="1:20" x14ac:dyDescent="0.25">
      <c r="A12">
        <v>10</v>
      </c>
      <c r="B12">
        <v>13</v>
      </c>
      <c r="C12">
        <v>2</v>
      </c>
      <c r="D12">
        <v>20</v>
      </c>
      <c r="E12">
        <f>(B12-$B$21)/C12</f>
        <v>5</v>
      </c>
      <c r="G12">
        <f t="shared" si="0"/>
        <v>1</v>
      </c>
      <c r="H12">
        <f t="shared" si="1"/>
        <v>0.2</v>
      </c>
      <c r="J12">
        <f t="shared" si="8"/>
        <v>6.08</v>
      </c>
      <c r="K12">
        <f t="shared" si="9"/>
        <v>0.69500000000000006</v>
      </c>
      <c r="M12">
        <f t="shared" si="2"/>
        <v>7.6477987421383631</v>
      </c>
      <c r="N12" t="str">
        <f t="shared" si="3"/>
        <v>short</v>
      </c>
      <c r="S12">
        <f t="shared" si="6"/>
        <v>-0.1914572864321607</v>
      </c>
      <c r="T12">
        <f t="shared" si="7"/>
        <v>-0.19727133870090843</v>
      </c>
    </row>
    <row r="13" spans="1:20" x14ac:dyDescent="0.25">
      <c r="A13">
        <v>12</v>
      </c>
      <c r="B13">
        <v>8</v>
      </c>
      <c r="C13">
        <v>1</v>
      </c>
      <c r="D13">
        <v>20</v>
      </c>
      <c r="E13">
        <f>(B13-$B$21)/C13</f>
        <v>5</v>
      </c>
      <c r="G13">
        <f t="shared" si="0"/>
        <v>0.25</v>
      </c>
      <c r="H13">
        <f t="shared" si="1"/>
        <v>0.05</v>
      </c>
      <c r="J13">
        <f t="shared" si="8"/>
        <v>6.33</v>
      </c>
      <c r="K13">
        <f t="shared" si="9"/>
        <v>0.74500000000000011</v>
      </c>
      <c r="M13">
        <f t="shared" si="2"/>
        <v>7.4911242603550283</v>
      </c>
      <c r="N13" t="str">
        <f t="shared" si="3"/>
        <v>short</v>
      </c>
      <c r="S13">
        <f t="shared" si="6"/>
        <v>-9.572864321608035E-2</v>
      </c>
      <c r="T13">
        <f t="shared" si="7"/>
        <v>-9.8635669350454216E-2</v>
      </c>
    </row>
    <row r="14" spans="1:20" x14ac:dyDescent="0.25">
      <c r="A14">
        <v>14</v>
      </c>
      <c r="B14">
        <v>7</v>
      </c>
      <c r="C14">
        <v>1</v>
      </c>
      <c r="D14">
        <v>20</v>
      </c>
      <c r="E14">
        <f>(B14-$B$21)/C14</f>
        <v>4</v>
      </c>
      <c r="G14">
        <f t="shared" si="0"/>
        <v>0.2</v>
      </c>
      <c r="H14">
        <f t="shared" si="1"/>
        <v>0.05</v>
      </c>
      <c r="J14">
        <f t="shared" si="8"/>
        <v>6.53</v>
      </c>
      <c r="K14">
        <f t="shared" si="9"/>
        <v>0.79500000000000015</v>
      </c>
      <c r="M14">
        <f t="shared" si="2"/>
        <v>7.2960893854748594</v>
      </c>
      <c r="N14" t="str">
        <f t="shared" si="3"/>
        <v>short</v>
      </c>
      <c r="S14">
        <f t="shared" si="6"/>
        <v>-0.14572864321608034</v>
      </c>
      <c r="T14">
        <f t="shared" si="7"/>
        <v>-0.15015403733140012</v>
      </c>
    </row>
    <row r="15" spans="1:20" x14ac:dyDescent="0.25">
      <c r="A15">
        <v>13</v>
      </c>
      <c r="B15">
        <v>10</v>
      </c>
      <c r="C15">
        <v>2</v>
      </c>
      <c r="D15">
        <v>40</v>
      </c>
      <c r="E15">
        <f>(B15-$B$21)/C15</f>
        <v>3.5</v>
      </c>
      <c r="G15">
        <f t="shared" si="0"/>
        <v>0.35</v>
      </c>
      <c r="H15">
        <f t="shared" si="1"/>
        <v>0.1</v>
      </c>
      <c r="J15">
        <f t="shared" si="8"/>
        <v>6.88</v>
      </c>
      <c r="K15">
        <f t="shared" si="9"/>
        <v>0.89500000000000013</v>
      </c>
      <c r="M15" s="2">
        <f t="shared" si="2"/>
        <v>6.9145728643216069</v>
      </c>
      <c r="N15" t="str">
        <f t="shared" si="3"/>
        <v>short</v>
      </c>
      <c r="S15">
        <f t="shared" si="6"/>
        <v>-0.17072864321608036</v>
      </c>
      <c r="T15">
        <f t="shared" si="7"/>
        <v>-0.17591322132187312</v>
      </c>
    </row>
    <row r="16" spans="1:20" x14ac:dyDescent="0.25">
      <c r="D16" t="s">
        <v>24</v>
      </c>
      <c r="O16" t="s">
        <v>31</v>
      </c>
      <c r="P16">
        <f>SUM(P2:P7)</f>
        <v>0.9586419753086417</v>
      </c>
      <c r="Q16">
        <f>SUM(Q2:Q7)</f>
        <v>1</v>
      </c>
      <c r="R16" t="s">
        <v>31</v>
      </c>
      <c r="S16">
        <f>SUM(S2:S15)</f>
        <v>0.97052763819095555</v>
      </c>
      <c r="T16">
        <f>SUM(T2:T15)</f>
        <v>0.99999999999999989</v>
      </c>
    </row>
    <row r="17" spans="1:19" x14ac:dyDescent="0.25">
      <c r="A17" t="s">
        <v>0</v>
      </c>
      <c r="B17" t="s">
        <v>2</v>
      </c>
      <c r="C17" t="s">
        <v>23</v>
      </c>
      <c r="D17" t="s">
        <v>25</v>
      </c>
    </row>
    <row r="18" spans="1:19" x14ac:dyDescent="0.25">
      <c r="A18" t="s">
        <v>26</v>
      </c>
      <c r="O18" t="s">
        <v>21</v>
      </c>
      <c r="P18">
        <f>SUMPRODUCT(Q2:Q7,B2:B7)</f>
        <v>17.14938828074694</v>
      </c>
      <c r="R18" t="s">
        <v>21</v>
      </c>
      <c r="S18">
        <f>SUMPRODUCT(T2:T15,B2:B15)</f>
        <v>22.626168224299061</v>
      </c>
    </row>
    <row r="20" spans="1:19" x14ac:dyDescent="0.25">
      <c r="O20" t="s">
        <v>32</v>
      </c>
      <c r="P20">
        <f>SUMPRODUCT(Q2:Q7,C2:C7)</f>
        <v>0.99420476497102372</v>
      </c>
      <c r="R20" t="s">
        <v>32</v>
      </c>
      <c r="S20">
        <f>SUMPRODUCT(T2:T15,C2:C15)</f>
        <v>0.71245501851036863</v>
      </c>
    </row>
    <row r="21" spans="1:19" x14ac:dyDescent="0.25">
      <c r="A21" t="s">
        <v>27</v>
      </c>
      <c r="B21">
        <v>3</v>
      </c>
    </row>
    <row r="22" spans="1:19" x14ac:dyDescent="0.25">
      <c r="A22" t="s">
        <v>28</v>
      </c>
      <c r="B22">
        <v>10</v>
      </c>
      <c r="O22" t="s">
        <v>33</v>
      </c>
      <c r="P22">
        <f>P20^2*B22</f>
        <v>9.8844311469108845</v>
      </c>
      <c r="R22" t="s">
        <v>33</v>
      </c>
      <c r="S22">
        <f>S20^2*B22</f>
        <v>5.0759215340060972</v>
      </c>
    </row>
    <row r="24" spans="1:19" x14ac:dyDescent="0.25">
      <c r="O24" t="s">
        <v>34</v>
      </c>
      <c r="P24">
        <f>SUMPRODUCT(Q2:Q7,Q2:Q7,D2:D7)</f>
        <v>4.8753943616596507</v>
      </c>
      <c r="R24" t="s">
        <v>34</v>
      </c>
      <c r="S24">
        <f>SUMPRODUCT(T2:T15,T2:T15,D2:D15)</f>
        <v>15.146241598701653</v>
      </c>
    </row>
    <row r="26" spans="1:19" x14ac:dyDescent="0.25">
      <c r="O26" t="s">
        <v>35</v>
      </c>
      <c r="P26">
        <f>P22+P24</f>
        <v>14.759825508570536</v>
      </c>
      <c r="R26" t="s">
        <v>35</v>
      </c>
      <c r="S26">
        <f>S22+S24</f>
        <v>20.222163132707749</v>
      </c>
    </row>
    <row r="27" spans="1:19" x14ac:dyDescent="0.25">
      <c r="O27" t="s">
        <v>36</v>
      </c>
      <c r="P27">
        <f>P26^0.5</f>
        <v>3.8418518332401286</v>
      </c>
      <c r="R27" t="s">
        <v>36</v>
      </c>
      <c r="S27">
        <f>S26^0.5</f>
        <v>4.4969059510632139</v>
      </c>
    </row>
    <row r="30" spans="1:19" x14ac:dyDescent="0.25">
      <c r="P30">
        <f>P18/P27</f>
        <v>4.4638338554257944</v>
      </c>
      <c r="Q30">
        <f>S18/S27</f>
        <v>5.0314968715210737</v>
      </c>
    </row>
  </sheetData>
  <sortState ref="A1:E18">
    <sortCondition descending="1" ref="E4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Ex01</vt:lpstr>
      <vt:lpstr>Ex02</vt:lpstr>
    </vt:vector>
  </TitlesOfParts>
  <Company>Ekonomicko-správní fakulta Masarykovy univerzity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Kolek Bronislav</dc:creator>
  <cp:lastModifiedBy>Kolek Bronislav</cp:lastModifiedBy>
  <dcterms:created xsi:type="dcterms:W3CDTF">2018-05-04T12:47:11Z</dcterms:created>
  <dcterms:modified xsi:type="dcterms:W3CDTF">2018-05-04T14:06:53Z</dcterms:modified>
</cp:coreProperties>
</file>