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bookViews>
    <workbookView xWindow="0" yWindow="0" windowWidth="19200" windowHeight="8085" activeTab="2"/>
  </bookViews>
  <sheets>
    <sheet name="Ex01" sheetId="1" r:id="rId1"/>
    <sheet name="Ex02" sheetId="2" r:id="rId2"/>
    <sheet name="Ex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3" l="1"/>
  <c r="AE19" i="3"/>
  <c r="AG14" i="3"/>
  <c r="AH14" i="3"/>
  <c r="AI14" i="3"/>
  <c r="AJ14" i="3"/>
  <c r="AK14" i="3"/>
  <c r="AG15" i="3"/>
  <c r="AH15" i="3"/>
  <c r="AI15" i="3"/>
  <c r="AJ15" i="3"/>
  <c r="AK15" i="3"/>
  <c r="AG16" i="3"/>
  <c r="AH16" i="3"/>
  <c r="AI16" i="3"/>
  <c r="AJ16" i="3"/>
  <c r="AK16" i="3"/>
  <c r="AG17" i="3"/>
  <c r="AH17" i="3"/>
  <c r="AI17" i="3"/>
  <c r="AJ17" i="3"/>
  <c r="AK17" i="3"/>
  <c r="AH13" i="3"/>
  <c r="AI13" i="3"/>
  <c r="AJ13" i="3"/>
  <c r="AK13" i="3"/>
  <c r="AG13" i="3"/>
  <c r="AG11" i="3" a="1"/>
  <c r="AG11" i="3" s="1"/>
  <c r="AD19" i="3"/>
  <c r="AC19" i="3" a="1"/>
  <c r="AC19" i="3" s="1"/>
  <c r="AB26" i="3"/>
  <c r="AB19" i="3" a="1"/>
  <c r="AB19" i="3" s="1"/>
  <c r="T19" i="3" a="1"/>
  <c r="T19" i="3"/>
  <c r="U19" i="3"/>
  <c r="V19" i="3"/>
  <c r="W19" i="3"/>
  <c r="X19" i="3"/>
  <c r="Y19" i="3"/>
  <c r="T20" i="3"/>
  <c r="U20" i="3"/>
  <c r="V20" i="3"/>
  <c r="W20" i="3"/>
  <c r="X20" i="3"/>
  <c r="Y20" i="3"/>
  <c r="T21" i="3"/>
  <c r="U21" i="3"/>
  <c r="V21" i="3"/>
  <c r="W21" i="3"/>
  <c r="X21" i="3"/>
  <c r="Y21" i="3"/>
  <c r="T22" i="3"/>
  <c r="U22" i="3"/>
  <c r="V22" i="3"/>
  <c r="W22" i="3"/>
  <c r="X22" i="3"/>
  <c r="Y22" i="3"/>
  <c r="T23" i="3"/>
  <c r="U23" i="3"/>
  <c r="V23" i="3"/>
  <c r="W23" i="3"/>
  <c r="X23" i="3"/>
  <c r="Y23" i="3"/>
  <c r="T24" i="3"/>
  <c r="U24" i="3"/>
  <c r="V24" i="3"/>
  <c r="W24" i="3"/>
  <c r="X24" i="3"/>
  <c r="Y24" i="3"/>
  <c r="T16" i="3" a="1"/>
  <c r="T16" i="3" s="1"/>
  <c r="W16" i="3"/>
  <c r="T12" i="3"/>
  <c r="U12" i="3"/>
  <c r="V12" i="3"/>
  <c r="W12" i="3"/>
  <c r="X12" i="3"/>
  <c r="T13" i="3"/>
  <c r="U13" i="3"/>
  <c r="V13" i="3"/>
  <c r="W13" i="3"/>
  <c r="X13" i="3"/>
  <c r="T14" i="3"/>
  <c r="U14" i="3"/>
  <c r="V14" i="3"/>
  <c r="W14" i="3"/>
  <c r="X14" i="3"/>
  <c r="T15" i="3"/>
  <c r="U15" i="3"/>
  <c r="V15" i="3"/>
  <c r="W15" i="3"/>
  <c r="X15" i="3"/>
  <c r="U11" i="3"/>
  <c r="V11" i="3"/>
  <c r="W11" i="3"/>
  <c r="X11" i="3"/>
  <c r="T11" i="3"/>
  <c r="U9" i="3"/>
  <c r="V9" i="3"/>
  <c r="W9" i="3"/>
  <c r="X9" i="3"/>
  <c r="T9" i="3"/>
  <c r="U8" i="3"/>
  <c r="V8" i="3"/>
  <c r="W8" i="3"/>
  <c r="X8" i="3"/>
  <c r="T8" i="3"/>
  <c r="U7" i="3"/>
  <c r="V7" i="3"/>
  <c r="W7" i="3"/>
  <c r="X7" i="3"/>
  <c r="T7" i="3"/>
  <c r="U6" i="3"/>
  <c r="V6" i="3"/>
  <c r="W6" i="3"/>
  <c r="X6" i="3"/>
  <c r="T6" i="3"/>
  <c r="X5" i="3"/>
  <c r="U5" i="3"/>
  <c r="V5" i="3"/>
  <c r="W5" i="3"/>
  <c r="T5" i="3"/>
  <c r="I31" i="3"/>
  <c r="J31" i="3"/>
  <c r="K31" i="3"/>
  <c r="L31" i="3"/>
  <c r="M31" i="3"/>
  <c r="H31" i="3"/>
  <c r="I29" i="3"/>
  <c r="J29" i="3"/>
  <c r="K29" i="3"/>
  <c r="L29" i="3"/>
  <c r="M29" i="3"/>
  <c r="H29" i="3"/>
  <c r="E28" i="3"/>
  <c r="O22" i="3" a="1"/>
  <c r="O22" i="3"/>
  <c r="P22" i="3"/>
  <c r="O23" i="3"/>
  <c r="P23" i="3"/>
  <c r="O24" i="3"/>
  <c r="P24" i="3"/>
  <c r="O25" i="3"/>
  <c r="P25" i="3"/>
  <c r="O26" i="3"/>
  <c r="P26" i="3"/>
  <c r="M27" i="3"/>
  <c r="L27" i="3"/>
  <c r="K27" i="3"/>
  <c r="J27" i="3"/>
  <c r="I27" i="3"/>
  <c r="H27" i="3"/>
  <c r="I25" i="3"/>
  <c r="J25" i="3"/>
  <c r="K25" i="3"/>
  <c r="L25" i="3"/>
  <c r="M25" i="3"/>
  <c r="H25" i="3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H23" i="3" a="1"/>
  <c r="H23" i="3"/>
  <c r="I1" i="3"/>
  <c r="J1" i="3"/>
  <c r="K1" i="3"/>
  <c r="L1" i="3"/>
  <c r="M1" i="3"/>
  <c r="H1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I3" i="3"/>
  <c r="J3" i="3"/>
  <c r="K3" i="3"/>
  <c r="L3" i="3"/>
  <c r="I4" i="3"/>
  <c r="J4" i="3"/>
  <c r="K4" i="3"/>
  <c r="L4" i="3"/>
  <c r="I5" i="3"/>
  <c r="J5" i="3"/>
  <c r="K5" i="3"/>
  <c r="L5" i="3"/>
  <c r="I6" i="3"/>
  <c r="J6" i="3"/>
  <c r="K6" i="3"/>
  <c r="L6" i="3"/>
  <c r="I7" i="3"/>
  <c r="J7" i="3"/>
  <c r="K7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I11" i="3"/>
  <c r="J11" i="3"/>
  <c r="K11" i="3"/>
  <c r="L11" i="3"/>
  <c r="I12" i="3"/>
  <c r="J12" i="3"/>
  <c r="K12" i="3"/>
  <c r="L12" i="3"/>
  <c r="I13" i="3"/>
  <c r="J13" i="3"/>
  <c r="K13" i="3"/>
  <c r="L13" i="3"/>
  <c r="I14" i="3"/>
  <c r="J14" i="3"/>
  <c r="K14" i="3"/>
  <c r="L14" i="3"/>
  <c r="I15" i="3"/>
  <c r="J15" i="3"/>
  <c r="K15" i="3"/>
  <c r="L15" i="3"/>
  <c r="I16" i="3"/>
  <c r="J16" i="3"/>
  <c r="K16" i="3"/>
  <c r="L16" i="3"/>
  <c r="I17" i="3"/>
  <c r="J17" i="3"/>
  <c r="K17" i="3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O3" i="2"/>
  <c r="O4" i="2"/>
  <c r="O2" i="2"/>
  <c r="N3" i="2"/>
  <c r="N4" i="2"/>
  <c r="N2" i="2"/>
  <c r="M3" i="2"/>
  <c r="M4" i="2"/>
  <c r="M2" i="2"/>
  <c r="L3" i="2"/>
  <c r="L4" i="2"/>
  <c r="L2" i="2"/>
  <c r="K3" i="2"/>
  <c r="K4" i="2"/>
  <c r="K2" i="2"/>
  <c r="G19" i="2"/>
  <c r="G14" i="2"/>
  <c r="G10" i="2"/>
  <c r="F14" i="2"/>
  <c r="F19" i="2"/>
  <c r="F10" i="2"/>
  <c r="A10" i="2"/>
  <c r="A11" i="2"/>
  <c r="A9" i="2"/>
  <c r="D12" i="2"/>
  <c r="D10" i="2"/>
  <c r="D11" i="2"/>
  <c r="D9" i="2"/>
  <c r="C10" i="2"/>
  <c r="C11" i="2"/>
  <c r="C12" i="2"/>
  <c r="C9" i="2"/>
  <c r="H32" i="1"/>
  <c r="H38" i="1"/>
  <c r="H26" i="1"/>
  <c r="H31" i="1"/>
  <c r="H37" i="1"/>
  <c r="H25" i="1"/>
  <c r="D36" i="1"/>
  <c r="C36" i="1"/>
  <c r="D33" i="1"/>
  <c r="C33" i="1"/>
  <c r="D30" i="1"/>
  <c r="C30" i="1"/>
  <c r="D26" i="1"/>
  <c r="D27" i="1"/>
  <c r="D25" i="1"/>
  <c r="C26" i="1"/>
  <c r="C27" i="1"/>
  <c r="C25" i="1"/>
  <c r="A3" i="1"/>
  <c r="AJ11" i="3" l="1"/>
  <c r="AH11" i="3"/>
  <c r="AK11" i="3"/>
  <c r="AI11" i="3"/>
  <c r="AC22" i="3"/>
  <c r="AC20" i="3"/>
  <c r="AC23" i="3"/>
  <c r="AC21" i="3"/>
  <c r="AB24" i="3"/>
  <c r="AB22" i="3"/>
  <c r="AB20" i="3"/>
  <c r="AB23" i="3"/>
  <c r="AB21" i="3"/>
  <c r="U16" i="3"/>
  <c r="X16" i="3"/>
  <c r="V16" i="3"/>
</calcChain>
</file>

<file path=xl/sharedStrings.xml><?xml version="1.0" encoding="utf-8"?>
<sst xmlns="http://schemas.openxmlformats.org/spreadsheetml/2006/main" count="78" uniqueCount="56">
  <si>
    <t xml:space="preserve">= 0,04, </t>
  </si>
  <si>
    <t xml:space="preserve">= 0,10 a </t>
  </si>
  <si>
    <t>CML</t>
  </si>
  <si>
    <t>Rp</t>
  </si>
  <si>
    <t>sigma</t>
  </si>
  <si>
    <t>Rf</t>
  </si>
  <si>
    <t>Market</t>
  </si>
  <si>
    <t>return</t>
  </si>
  <si>
    <t>SML</t>
  </si>
  <si>
    <t xml:space="preserve">,  </t>
  </si>
  <si>
    <t>Sigma_M</t>
  </si>
  <si>
    <t>beta_i</t>
  </si>
  <si>
    <t>re</t>
  </si>
  <si>
    <t>SML1</t>
  </si>
  <si>
    <t>SML2</t>
  </si>
  <si>
    <t>SML3</t>
  </si>
  <si>
    <t>Security_1</t>
  </si>
  <si>
    <t>beta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</si>
  <si>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</si>
  <si>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correlation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</si>
  <si>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</si>
  <si>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S</t>
    </r>
    <r>
      <rPr>
        <b/>
        <sz val="8"/>
        <color theme="1"/>
        <rFont val="Arial"/>
        <family val="2"/>
        <charset val="238"/>
      </rPr>
      <t>1</t>
    </r>
  </si>
  <si>
    <r>
      <t>S</t>
    </r>
    <r>
      <rPr>
        <b/>
        <sz val="8"/>
        <color theme="1"/>
        <rFont val="Arial"/>
        <family val="2"/>
        <charset val="238"/>
      </rPr>
      <t>2</t>
    </r>
  </si>
  <si>
    <r>
      <t>S</t>
    </r>
    <r>
      <rPr>
        <b/>
        <sz val="8"/>
        <color theme="1"/>
        <rFont val="Arial"/>
        <family val="2"/>
        <charset val="238"/>
      </rPr>
      <t>3</t>
    </r>
  </si>
  <si>
    <t>MP</t>
  </si>
  <si>
    <r>
      <t>r</t>
    </r>
    <r>
      <rPr>
        <b/>
        <sz val="8"/>
        <color theme="1"/>
        <rFont val="Arial"/>
        <family val="2"/>
        <charset val="238"/>
      </rPr>
      <t>f</t>
    </r>
  </si>
  <si>
    <t>re_i</t>
  </si>
  <si>
    <t>cov_i</t>
  </si>
  <si>
    <t>ri</t>
  </si>
  <si>
    <t>S1</t>
  </si>
  <si>
    <t>S2</t>
  </si>
  <si>
    <t>S3</t>
  </si>
  <si>
    <t>Re</t>
  </si>
  <si>
    <t>Delta</t>
  </si>
  <si>
    <t>Day</t>
  </si>
  <si>
    <t>A</t>
  </si>
  <si>
    <t>B</t>
  </si>
  <si>
    <t>C</t>
  </si>
  <si>
    <t>D</t>
  </si>
  <si>
    <t>E</t>
  </si>
  <si>
    <t>Market Index</t>
  </si>
  <si>
    <t>E(ri)</t>
  </si>
  <si>
    <t>Cov_i,M</t>
  </si>
  <si>
    <t>alfa</t>
  </si>
  <si>
    <t>rf</t>
  </si>
  <si>
    <t>p.a.</t>
  </si>
  <si>
    <t>p.d.</t>
  </si>
  <si>
    <t>delta</t>
  </si>
  <si>
    <t>Covar_M</t>
  </si>
  <si>
    <t>VRS</t>
  </si>
  <si>
    <t>Invert.Matrix</t>
  </si>
  <si>
    <t>wi</t>
  </si>
  <si>
    <t>lambda</t>
  </si>
  <si>
    <t>proof</t>
  </si>
  <si>
    <t>Var(p)</t>
  </si>
  <si>
    <t>Sigma(p)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</si>
</sst>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CML</a:t>
            </a:r>
            <a:r>
              <a:rPr lang="cs-CZ" baseline="0"/>
              <a:t> (CAPM)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'Ex01'!$F$4:$G$4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'Ex01'!$F$5:$G$5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5-411A-B105-EE955543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64976"/>
        <c:axId val="186666288"/>
      </c:scatterChart>
      <c:valAx>
        <c:axId val="18666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6666288"/>
        <c:crosses val="autoZero"/>
        <c:crossBetween val="midCat"/>
      </c:valAx>
      <c:valAx>
        <c:axId val="18666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666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SML-1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'Ex01'!$G$25:$H$25</c:f>
              <c:numCache>
                <c:formatCode>General</c:formatCode>
                <c:ptCount val="2"/>
                <c:pt idx="0">
                  <c:v>0</c:v>
                </c:pt>
                <c:pt idx="1">
                  <c:v>1.3333333333333335</c:v>
                </c:pt>
              </c:numCache>
            </c:numRef>
          </c:xVal>
          <c:yVal>
            <c:numRef>
              <c:f>'Ex01'!$G$26:$H$26</c:f>
              <c:numCache>
                <c:formatCode>General</c:formatCode>
                <c:ptCount val="2"/>
                <c:pt idx="0">
                  <c:v>0.04</c:v>
                </c:pt>
                <c:pt idx="1">
                  <c:v>0.12000000000000002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5-4F95-867E-8CBE06000196}"/>
            </c:ext>
          </c:extLst>
        </c:ser>
        <c:ser>
          <c:idx val="1"/>
          <c:order val="1"/>
          <c:tx>
            <c:v>SML-2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'Ex01'!$G$31:$H$31</c:f>
              <c:numCache>
                <c:formatCode>General</c:formatCode>
                <c:ptCount val="2"/>
                <c:pt idx="0">
                  <c:v>0</c:v>
                </c:pt>
                <c:pt idx="1">
                  <c:v>-0.33333333333333337</c:v>
                </c:pt>
              </c:numCache>
            </c:numRef>
          </c:xVal>
          <c:yVal>
            <c:numRef>
              <c:f>'Ex01'!$G$32:$H$32</c:f>
              <c:numCache>
                <c:formatCode>General</c:formatCode>
                <c:ptCount val="2"/>
                <c:pt idx="0">
                  <c:v>0.04</c:v>
                </c:pt>
                <c:pt idx="1">
                  <c:v>1.9999999999999997E-2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D5-4F95-867E-8CBE06000196}"/>
            </c:ext>
          </c:extLst>
        </c:ser>
        <c:ser>
          <c:idx val="2"/>
          <c:order val="2"/>
          <c:tx>
            <c:v>SML-3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olid"/>
              </a:ln>
              <a:effectLst/>
            </c:spPr>
            <c:trendlineType val="linear"/>
            <c:forward val="0.9"/>
            <c:backward val="0.8"/>
            <c:dispRSqr val="0"/>
            <c:dispEq val="0"/>
          </c:trendline>
          <c:xVal>
            <c:numRef>
              <c:f>'Ex01'!$G$37:$H$37</c:f>
              <c:numCache>
                <c:formatCode>General</c:formatCode>
                <c:ptCount val="2"/>
                <c:pt idx="0">
                  <c:v>0</c:v>
                </c:pt>
                <c:pt idx="1">
                  <c:v>0.66666666666666674</c:v>
                </c:pt>
              </c:numCache>
            </c:numRef>
          </c:xVal>
          <c:yVal>
            <c:numRef>
              <c:f>'Ex01'!$G$38:$H$38</c:f>
              <c:numCache>
                <c:formatCode>General</c:formatCode>
                <c:ptCount val="2"/>
                <c:pt idx="0">
                  <c:v>0.04</c:v>
                </c:pt>
                <c:pt idx="1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D5-4F95-867E-8CBE0600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32568"/>
        <c:axId val="277533224"/>
      </c:scatterChart>
      <c:valAx>
        <c:axId val="27753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7533224"/>
        <c:crosses val="autoZero"/>
        <c:crossBetween val="midCat"/>
      </c:valAx>
      <c:valAx>
        <c:axId val="27753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7532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forward val="0.30000000000000004"/>
            <c:backward val="1"/>
            <c:dispRSqr val="0"/>
            <c:dispEq val="0"/>
          </c:trendline>
          <c:xVal>
            <c:numRef>
              <c:f>'Ex01'!$G$25:$H$25</c:f>
              <c:numCache>
                <c:formatCode>General</c:formatCode>
                <c:ptCount val="2"/>
                <c:pt idx="0">
                  <c:v>0</c:v>
                </c:pt>
                <c:pt idx="1">
                  <c:v>1.3333333333333335</c:v>
                </c:pt>
              </c:numCache>
            </c:numRef>
          </c:xVal>
          <c:yVal>
            <c:numRef>
              <c:f>'Ex01'!$G$26:$H$26</c:f>
              <c:numCache>
                <c:formatCode>General</c:formatCode>
                <c:ptCount val="2"/>
                <c:pt idx="0">
                  <c:v>0.04</c:v>
                </c:pt>
                <c:pt idx="1">
                  <c:v>0.12000000000000002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6-431C-BA0C-B5C498FC00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'Ex01'!$G$31:$H$31</c:f>
              <c:numCache>
                <c:formatCode>General</c:formatCode>
                <c:ptCount val="2"/>
                <c:pt idx="0">
                  <c:v>0</c:v>
                </c:pt>
                <c:pt idx="1">
                  <c:v>-0.33333333333333337</c:v>
                </c:pt>
              </c:numCache>
            </c:numRef>
          </c:xVal>
          <c:yVal>
            <c:numRef>
              <c:f>'Ex01'!$G$32:$H$32</c:f>
              <c:numCache>
                <c:formatCode>General</c:formatCode>
                <c:ptCount val="2"/>
                <c:pt idx="0">
                  <c:v>0.04</c:v>
                </c:pt>
                <c:pt idx="1">
                  <c:v>1.9999999999999997E-2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6-431C-BA0C-B5C498FC005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'Ex01'!$G$37:$H$37</c:f>
              <c:numCache>
                <c:formatCode>General</c:formatCode>
                <c:ptCount val="2"/>
                <c:pt idx="0">
                  <c:v>0</c:v>
                </c:pt>
                <c:pt idx="1">
                  <c:v>0.66666666666666674</c:v>
                </c:pt>
              </c:numCache>
            </c:numRef>
          </c:xVal>
          <c:yVal>
            <c:numRef>
              <c:f>'Ex01'!$G$38:$H$38</c:f>
              <c:numCache>
                <c:formatCode>General</c:formatCode>
                <c:ptCount val="2"/>
                <c:pt idx="0">
                  <c:v>0.04</c:v>
                </c:pt>
                <c:pt idx="1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6-431C-BA0C-B5C498FC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868992"/>
        <c:axId val="278872928"/>
      </c:scatterChart>
      <c:valAx>
        <c:axId val="27886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8872928"/>
        <c:crosses val="autoZero"/>
        <c:crossBetween val="midCat"/>
      </c:valAx>
      <c:valAx>
        <c:axId val="2788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886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'Ex02'!$F$9:$F$10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'Ex02'!$G$9:$G$10</c:f>
              <c:numCache>
                <c:formatCode>General</c:formatCode>
                <c:ptCount val="2"/>
                <c:pt idx="0">
                  <c:v>5</c:v>
                </c:pt>
                <c:pt idx="1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F-4993-8137-229FB69417A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'Ex02'!$F$13:$F$14</c:f>
              <c:numCache>
                <c:formatCode>General</c:formatCode>
                <c:ptCount val="2"/>
                <c:pt idx="0">
                  <c:v>0</c:v>
                </c:pt>
                <c:pt idx="1">
                  <c:v>0.60000000000000009</c:v>
                </c:pt>
              </c:numCache>
            </c:numRef>
          </c:xVal>
          <c:yVal>
            <c:numRef>
              <c:f>'Ex02'!$G$13:$G$14</c:f>
              <c:numCache>
                <c:formatCode>General</c:formatCode>
                <c:ptCount val="2"/>
                <c:pt idx="0">
                  <c:v>5</c:v>
                </c:pt>
                <c:pt idx="1">
                  <c:v>9.2000000000000011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F-4993-8137-229FB69417A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olid"/>
              </a:ln>
              <a:effectLst/>
            </c:spPr>
            <c:trendlineType val="linear"/>
            <c:forward val="1"/>
            <c:backward val="0.2"/>
            <c:dispRSqr val="0"/>
            <c:dispEq val="0"/>
          </c:trendline>
          <c:xVal>
            <c:numRef>
              <c:f>'Ex02'!$F$18:$F$19</c:f>
              <c:numCache>
                <c:formatCode>General</c:formatCode>
                <c:ptCount val="2"/>
                <c:pt idx="0">
                  <c:v>0</c:v>
                </c:pt>
                <c:pt idx="1">
                  <c:v>0.625</c:v>
                </c:pt>
              </c:numCache>
            </c:numRef>
          </c:xVal>
          <c:yVal>
            <c:numRef>
              <c:f>'Ex02'!$G$18:$G$19</c:f>
              <c:numCache>
                <c:formatCode>General</c:formatCode>
                <c:ptCount val="2"/>
                <c:pt idx="0">
                  <c:v>5</c:v>
                </c:pt>
                <c:pt idx="1">
                  <c:v>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F-4993-8137-229FB69417A0}"/>
            </c:ext>
          </c:extLst>
        </c:ser>
        <c:ser>
          <c:idx val="3"/>
          <c:order val="3"/>
          <c:tx>
            <c:v>Security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'Ex02'!$L$2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'Ex02'!$M$2</c:f>
              <c:numCache>
                <c:formatCode>General</c:formatCode>
                <c:ptCount val="1"/>
                <c:pt idx="0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F-4993-8137-229FB69417A0}"/>
            </c:ext>
          </c:extLst>
        </c:ser>
        <c:ser>
          <c:idx val="4"/>
          <c:order val="4"/>
          <c:tx>
            <c:v>Security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'Ex02'!$L$3</c:f>
              <c:numCache>
                <c:formatCode>General</c:formatCode>
                <c:ptCount val="1"/>
                <c:pt idx="0">
                  <c:v>0.60000000000000009</c:v>
                </c:pt>
              </c:numCache>
            </c:numRef>
          </c:xVal>
          <c:yVal>
            <c:numRef>
              <c:f>'Ex02'!$M$3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F-4993-8137-229FB69417A0}"/>
            </c:ext>
          </c:extLst>
        </c:ser>
        <c:ser>
          <c:idx val="5"/>
          <c:order val="5"/>
          <c:tx>
            <c:v>Security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'Ex02'!$L$4</c:f>
              <c:numCache>
                <c:formatCode>General</c:formatCode>
                <c:ptCount val="1"/>
                <c:pt idx="0">
                  <c:v>0.625</c:v>
                </c:pt>
              </c:numCache>
            </c:numRef>
          </c:xVal>
          <c:yVal>
            <c:numRef>
              <c:f>'Ex02'!$M$4</c:f>
              <c:numCache>
                <c:formatCode>General</c:formatCode>
                <c:ptCount val="1"/>
                <c:pt idx="0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F-4993-8137-229FB6941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34032"/>
        <c:axId val="285334688"/>
      </c:scatterChart>
      <c:valAx>
        <c:axId val="2853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5334688"/>
        <c:crosses val="autoZero"/>
        <c:crossBetween val="midCat"/>
      </c:valAx>
      <c:valAx>
        <c:axId val="2853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533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wmf"/><Relationship Id="rId7" Type="http://schemas.openxmlformats.org/officeDocument/2006/relationships/image" Target="../media/image6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5.wmf"/><Relationship Id="rId5" Type="http://schemas.openxmlformats.org/officeDocument/2006/relationships/image" Target="../media/image4.wmf"/><Relationship Id="rId4" Type="http://schemas.openxmlformats.org/officeDocument/2006/relationships/chart" Target="../charts/chart1.xml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219075</xdr:colOff>
      <xdr:row>2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266700</xdr:colOff>
      <xdr:row>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381000</xdr:colOff>
      <xdr:row>2</xdr:row>
      <xdr:rowOff>109537</xdr:rowOff>
    </xdr:from>
    <xdr:to>
      <xdr:col>15</xdr:col>
      <xdr:colOff>76200</xdr:colOff>
      <xdr:row>16</xdr:row>
      <xdr:rowOff>185737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914400</xdr:colOff>
      <xdr:row>25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914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1038225</xdr:colOff>
      <xdr:row>26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038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904875</xdr:colOff>
      <xdr:row>27</xdr:row>
      <xdr:rowOff>19050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904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38100</xdr:colOff>
      <xdr:row>24</xdr:row>
      <xdr:rowOff>176212</xdr:rowOff>
    </xdr:from>
    <xdr:to>
      <xdr:col>16</xdr:col>
      <xdr:colOff>342900</xdr:colOff>
      <xdr:row>39</xdr:row>
      <xdr:rowOff>61912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</xdr:colOff>
      <xdr:row>25</xdr:row>
      <xdr:rowOff>23812</xdr:rowOff>
    </xdr:from>
    <xdr:to>
      <xdr:col>16</xdr:col>
      <xdr:colOff>352425</xdr:colOff>
      <xdr:row>39</xdr:row>
      <xdr:rowOff>100012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7</xdr:row>
      <xdr:rowOff>185737</xdr:rowOff>
    </xdr:from>
    <xdr:to>
      <xdr:col>15</xdr:col>
      <xdr:colOff>371475</xdr:colOff>
      <xdr:row>22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E19" workbookViewId="0">
      <selection activeCell="R25" sqref="R25"/>
    </sheetView>
  </sheetViews>
  <sheetFormatPr defaultRowHeight="15" x14ac:dyDescent="0.25"/>
  <cols>
    <col min="1" max="1" width="16.28515625" bestFit="1" customWidth="1"/>
  </cols>
  <sheetData>
    <row r="1" spans="1:7" x14ac:dyDescent="0.25">
      <c r="A1" s="1" t="s">
        <v>0</v>
      </c>
      <c r="B1">
        <v>0.04</v>
      </c>
      <c r="E1" t="s">
        <v>3</v>
      </c>
    </row>
    <row r="2" spans="1:7" x14ac:dyDescent="0.25">
      <c r="A2" s="1" t="s">
        <v>1</v>
      </c>
      <c r="B2">
        <v>0.1</v>
      </c>
    </row>
    <row r="3" spans="1:7" x14ac:dyDescent="0.25">
      <c r="A3" s="1">
        <f xml:space="preserve"> 0.09</f>
        <v>0.09</v>
      </c>
      <c r="B3">
        <v>0.09</v>
      </c>
      <c r="F3" t="s">
        <v>5</v>
      </c>
      <c r="G3" t="s">
        <v>6</v>
      </c>
    </row>
    <row r="4" spans="1:7" x14ac:dyDescent="0.25">
      <c r="E4" t="s">
        <v>4</v>
      </c>
      <c r="F4">
        <v>0</v>
      </c>
      <c r="G4">
        <v>0.09</v>
      </c>
    </row>
    <row r="5" spans="1:7" x14ac:dyDescent="0.25">
      <c r="E5" t="s">
        <v>7</v>
      </c>
      <c r="F5">
        <v>0.04</v>
      </c>
      <c r="G5">
        <v>0.1</v>
      </c>
    </row>
    <row r="8" spans="1:7" x14ac:dyDescent="0.25">
      <c r="A8" t="s">
        <v>2</v>
      </c>
    </row>
    <row r="23" spans="1:8" x14ac:dyDescent="0.25">
      <c r="A23" t="s">
        <v>8</v>
      </c>
    </row>
    <row r="24" spans="1:8" x14ac:dyDescent="0.25">
      <c r="C24" t="s">
        <v>11</v>
      </c>
      <c r="D24" t="s">
        <v>12</v>
      </c>
      <c r="G24" t="s">
        <v>5</v>
      </c>
      <c r="H24" t="s">
        <v>16</v>
      </c>
    </row>
    <row r="25" spans="1:8" x14ac:dyDescent="0.25">
      <c r="A25" s="1" t="s">
        <v>9</v>
      </c>
      <c r="B25">
        <v>1.0800000000000001E-2</v>
      </c>
      <c r="C25">
        <f>B25/$B$28^2</f>
        <v>1.3333333333333335</v>
      </c>
      <c r="D25">
        <f>$B$1+C25*($B$2-$B$1)</f>
        <v>0.12000000000000002</v>
      </c>
      <c r="F25" t="s">
        <v>17</v>
      </c>
      <c r="G25">
        <v>0</v>
      </c>
      <c r="H25">
        <f>C25</f>
        <v>1.3333333333333335</v>
      </c>
    </row>
    <row r="26" spans="1:8" x14ac:dyDescent="0.25">
      <c r="A26" s="1" t="s">
        <v>9</v>
      </c>
      <c r="B26">
        <v>-2.7000000000000001E-3</v>
      </c>
      <c r="C26">
        <f t="shared" ref="C26:C27" si="0">B26/$B$28^2</f>
        <v>-0.33333333333333337</v>
      </c>
      <c r="D26">
        <f>$B$1+C26*($B$2-$B$1)</f>
        <v>1.9999999999999997E-2</v>
      </c>
      <c r="F26" t="s">
        <v>7</v>
      </c>
      <c r="G26">
        <v>0.04</v>
      </c>
      <c r="H26">
        <f>D25</f>
        <v>0.12000000000000002</v>
      </c>
    </row>
    <row r="27" spans="1:8" x14ac:dyDescent="0.25">
      <c r="B27">
        <v>5.4000000000000003E-3</v>
      </c>
      <c r="C27">
        <f t="shared" si="0"/>
        <v>0.66666666666666674</v>
      </c>
      <c r="D27">
        <f>$B$1+C27*($B$2-$B$1)</f>
        <v>8.0000000000000016E-2</v>
      </c>
    </row>
    <row r="28" spans="1:8" x14ac:dyDescent="0.25">
      <c r="A28" s="2" t="s">
        <v>10</v>
      </c>
      <c r="B28">
        <v>0.09</v>
      </c>
      <c r="C28">
        <v>1</v>
      </c>
    </row>
    <row r="30" spans="1:8" x14ac:dyDescent="0.25">
      <c r="B30" t="s">
        <v>13</v>
      </c>
      <c r="C30">
        <f>C25</f>
        <v>1.3333333333333335</v>
      </c>
      <c r="D30">
        <f>D25</f>
        <v>0.12000000000000002</v>
      </c>
      <c r="G30" t="s">
        <v>5</v>
      </c>
      <c r="H30" t="s">
        <v>16</v>
      </c>
    </row>
    <row r="31" spans="1:8" x14ac:dyDescent="0.25">
      <c r="C31">
        <v>0</v>
      </c>
      <c r="D31">
        <v>0.04</v>
      </c>
      <c r="F31" t="s">
        <v>17</v>
      </c>
      <c r="G31">
        <v>0</v>
      </c>
      <c r="H31">
        <f>C26</f>
        <v>-0.33333333333333337</v>
      </c>
    </row>
    <row r="32" spans="1:8" x14ac:dyDescent="0.25">
      <c r="F32" t="s">
        <v>7</v>
      </c>
      <c r="G32">
        <v>0.04</v>
      </c>
      <c r="H32">
        <f>D26</f>
        <v>1.9999999999999997E-2</v>
      </c>
    </row>
    <row r="33" spans="2:8" x14ac:dyDescent="0.25">
      <c r="B33" t="s">
        <v>14</v>
      </c>
      <c r="C33">
        <f>C26</f>
        <v>-0.33333333333333337</v>
      </c>
      <c r="D33">
        <f>D26</f>
        <v>1.9999999999999997E-2</v>
      </c>
    </row>
    <row r="34" spans="2:8" x14ac:dyDescent="0.25">
      <c r="C34">
        <v>0</v>
      </c>
      <c r="D34">
        <v>0.04</v>
      </c>
    </row>
    <row r="36" spans="2:8" x14ac:dyDescent="0.25">
      <c r="B36" t="s">
        <v>15</v>
      </c>
      <c r="C36">
        <f>C27</f>
        <v>0.66666666666666674</v>
      </c>
      <c r="D36">
        <f>D27</f>
        <v>8.0000000000000016E-2</v>
      </c>
      <c r="G36" t="s">
        <v>5</v>
      </c>
      <c r="H36" t="s">
        <v>16</v>
      </c>
    </row>
    <row r="37" spans="2:8" x14ac:dyDescent="0.25">
      <c r="C37">
        <v>0</v>
      </c>
      <c r="D37">
        <v>0.04</v>
      </c>
      <c r="F37" t="s">
        <v>17</v>
      </c>
      <c r="G37">
        <v>0</v>
      </c>
      <c r="H37">
        <f>C27</f>
        <v>0.66666666666666674</v>
      </c>
    </row>
    <row r="38" spans="2:8" x14ac:dyDescent="0.25">
      <c r="F38" t="s">
        <v>7</v>
      </c>
      <c r="G38">
        <v>0.04</v>
      </c>
      <c r="H38">
        <f>D27</f>
        <v>8.0000000000000016E-2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M4" sqref="M4"/>
    </sheetView>
  </sheetViews>
  <sheetFormatPr defaultRowHeight="15" x14ac:dyDescent="0.25"/>
  <sheetData>
    <row r="1" spans="1:15" ht="24.75" thickBot="1" x14ac:dyDescent="0.3">
      <c r="A1" s="3"/>
      <c r="B1" s="4" t="s">
        <v>18</v>
      </c>
      <c r="C1" s="5" t="s">
        <v>19</v>
      </c>
      <c r="D1" s="6" t="s">
        <v>20</v>
      </c>
      <c r="L1" t="s">
        <v>11</v>
      </c>
      <c r="M1" t="s">
        <v>7</v>
      </c>
      <c r="N1" t="s">
        <v>32</v>
      </c>
      <c r="O1" t="s">
        <v>33</v>
      </c>
    </row>
    <row r="2" spans="1:15" x14ac:dyDescent="0.25">
      <c r="A2" s="7" t="s">
        <v>21</v>
      </c>
      <c r="B2" s="8">
        <v>15.5</v>
      </c>
      <c r="C2" s="8">
        <v>0.9</v>
      </c>
      <c r="D2" s="9">
        <v>20</v>
      </c>
      <c r="K2" t="str">
        <f>A2</f>
        <v>S1</v>
      </c>
      <c r="L2">
        <f>D9</f>
        <v>1.5</v>
      </c>
      <c r="M2">
        <f>B2</f>
        <v>15.5</v>
      </c>
      <c r="N2">
        <f>A9</f>
        <v>15.5</v>
      </c>
      <c r="O2">
        <f>M2-N2</f>
        <v>0</v>
      </c>
    </row>
    <row r="3" spans="1:15" x14ac:dyDescent="0.25">
      <c r="A3" s="10" t="s">
        <v>22</v>
      </c>
      <c r="B3" s="8">
        <v>9.1999999999999993</v>
      </c>
      <c r="C3" s="8">
        <v>0.8</v>
      </c>
      <c r="D3" s="9">
        <v>9</v>
      </c>
      <c r="K3" t="str">
        <f t="shared" ref="K3:K4" si="0">A3</f>
        <v>S2</v>
      </c>
      <c r="L3">
        <f t="shared" ref="L3:L4" si="1">D10</f>
        <v>0.60000000000000009</v>
      </c>
      <c r="M3">
        <f t="shared" ref="M3:M4" si="2">B3</f>
        <v>9.1999999999999993</v>
      </c>
      <c r="N3">
        <f t="shared" ref="N3:N4" si="3">A10</f>
        <v>9.2000000000000011</v>
      </c>
      <c r="O3">
        <f t="shared" ref="O3:O4" si="4">M3-N3</f>
        <v>0</v>
      </c>
    </row>
    <row r="4" spans="1:15" x14ac:dyDescent="0.25">
      <c r="A4" s="7" t="s">
        <v>23</v>
      </c>
      <c r="B4" s="8">
        <v>11.2</v>
      </c>
      <c r="C4" s="8">
        <v>0.5</v>
      </c>
      <c r="D4" s="9">
        <v>15</v>
      </c>
      <c r="K4" t="str">
        <f t="shared" si="0"/>
        <v>S3</v>
      </c>
      <c r="L4">
        <f t="shared" si="1"/>
        <v>0.625</v>
      </c>
      <c r="M4">
        <f t="shared" si="2"/>
        <v>11.2</v>
      </c>
      <c r="N4">
        <f t="shared" si="3"/>
        <v>9.375</v>
      </c>
      <c r="O4">
        <f t="shared" si="4"/>
        <v>1.8249999999999993</v>
      </c>
    </row>
    <row r="5" spans="1:15" x14ac:dyDescent="0.25">
      <c r="A5" s="10" t="s">
        <v>24</v>
      </c>
      <c r="B5" s="8">
        <v>12</v>
      </c>
      <c r="C5" s="8">
        <v>1</v>
      </c>
      <c r="D5" s="9">
        <v>12</v>
      </c>
    </row>
    <row r="6" spans="1:15" ht="15.75" thickBot="1" x14ac:dyDescent="0.3">
      <c r="A6" s="11" t="s">
        <v>25</v>
      </c>
      <c r="B6" s="12">
        <v>5</v>
      </c>
      <c r="C6" s="12">
        <v>0</v>
      </c>
      <c r="D6" s="13">
        <v>0</v>
      </c>
    </row>
    <row r="8" spans="1:15" x14ac:dyDescent="0.25">
      <c r="A8" s="14" t="s">
        <v>26</v>
      </c>
      <c r="C8" t="s">
        <v>27</v>
      </c>
      <c r="D8" t="s">
        <v>11</v>
      </c>
      <c r="F8" t="s">
        <v>11</v>
      </c>
      <c r="G8" t="s">
        <v>28</v>
      </c>
    </row>
    <row r="9" spans="1:15" x14ac:dyDescent="0.25">
      <c r="A9">
        <f>$B$6+D9*($B$5-$B$6)</f>
        <v>15.5</v>
      </c>
      <c r="C9">
        <f>C2*D2*$D$5</f>
        <v>216</v>
      </c>
      <c r="D9">
        <f>C9/$C$12</f>
        <v>1.5</v>
      </c>
      <c r="E9" t="s">
        <v>29</v>
      </c>
      <c r="F9">
        <v>0</v>
      </c>
      <c r="G9">
        <v>5</v>
      </c>
    </row>
    <row r="10" spans="1:15" x14ac:dyDescent="0.25">
      <c r="A10">
        <f t="shared" ref="A10:A11" si="5">$B$6+D10*($B$5-$B$6)</f>
        <v>9.2000000000000011</v>
      </c>
      <c r="C10">
        <f t="shared" ref="C10:C12" si="6">C3*D3*$D$5</f>
        <v>86.4</v>
      </c>
      <c r="D10">
        <f t="shared" ref="D10:D11" si="7">C10/$C$12</f>
        <v>0.60000000000000009</v>
      </c>
      <c r="F10">
        <f>D9</f>
        <v>1.5</v>
      </c>
      <c r="G10">
        <f>A9</f>
        <v>15.5</v>
      </c>
    </row>
    <row r="11" spans="1:15" x14ac:dyDescent="0.25">
      <c r="A11">
        <f t="shared" si="5"/>
        <v>9.375</v>
      </c>
      <c r="C11">
        <f t="shared" si="6"/>
        <v>90</v>
      </c>
      <c r="D11">
        <f t="shared" si="7"/>
        <v>0.625</v>
      </c>
    </row>
    <row r="12" spans="1:15" x14ac:dyDescent="0.25">
      <c r="C12">
        <f t="shared" si="6"/>
        <v>144</v>
      </c>
      <c r="D12">
        <f>C12/$C$12</f>
        <v>1</v>
      </c>
    </row>
    <row r="13" spans="1:15" x14ac:dyDescent="0.25">
      <c r="E13" t="s">
        <v>30</v>
      </c>
      <c r="F13">
        <v>0</v>
      </c>
      <c r="G13">
        <v>5</v>
      </c>
    </row>
    <row r="14" spans="1:15" x14ac:dyDescent="0.25">
      <c r="F14">
        <f>D10</f>
        <v>0.60000000000000009</v>
      </c>
      <c r="G14">
        <f>A10</f>
        <v>9.2000000000000011</v>
      </c>
    </row>
    <row r="18" spans="5:7" x14ac:dyDescent="0.25">
      <c r="E18" t="s">
        <v>31</v>
      </c>
      <c r="F18">
        <v>0</v>
      </c>
      <c r="G18">
        <v>5</v>
      </c>
    </row>
    <row r="19" spans="5:7" x14ac:dyDescent="0.25">
      <c r="F19">
        <f>D11</f>
        <v>0.625</v>
      </c>
      <c r="G19">
        <f>A11</f>
        <v>9.375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topLeftCell="R12" workbookViewId="0">
      <selection activeCell="AE24" sqref="AE24"/>
    </sheetView>
  </sheetViews>
  <sheetFormatPr defaultRowHeight="15" x14ac:dyDescent="0.25"/>
  <cols>
    <col min="8" max="8" width="12.7109375" bestFit="1" customWidth="1"/>
    <col min="33" max="33" width="12" bestFit="1" customWidth="1"/>
  </cols>
  <sheetData>
    <row r="1" spans="1:37" ht="15.75" thickBot="1" x14ac:dyDescent="0.3">
      <c r="A1" s="3" t="s">
        <v>34</v>
      </c>
      <c r="B1" s="15" t="s">
        <v>35</v>
      </c>
      <c r="C1" s="15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t="str">
        <f>B1</f>
        <v>A</v>
      </c>
      <c r="I1" t="str">
        <f t="shared" ref="I1:M1" si="0">C1</f>
        <v>B</v>
      </c>
      <c r="J1" t="str">
        <f t="shared" si="0"/>
        <v>C</v>
      </c>
      <c r="K1" t="str">
        <f t="shared" si="0"/>
        <v>D</v>
      </c>
      <c r="L1" t="str">
        <f t="shared" si="0"/>
        <v>E</v>
      </c>
      <c r="M1" t="str">
        <f t="shared" si="0"/>
        <v>Market Index</v>
      </c>
    </row>
    <row r="2" spans="1:37" ht="15.75" thickBot="1" x14ac:dyDescent="0.3">
      <c r="A2" s="16">
        <v>1</v>
      </c>
      <c r="B2" s="17">
        <v>570</v>
      </c>
      <c r="C2" s="17">
        <v>98.4</v>
      </c>
      <c r="D2" s="17">
        <v>669.1</v>
      </c>
      <c r="E2" s="17">
        <v>53.9</v>
      </c>
      <c r="F2" s="17">
        <v>103.5</v>
      </c>
      <c r="G2" s="17">
        <v>333.4</v>
      </c>
    </row>
    <row r="3" spans="1:37" ht="15.75" thickBot="1" x14ac:dyDescent="0.3">
      <c r="A3" s="16">
        <v>2</v>
      </c>
      <c r="B3" s="17">
        <v>569</v>
      </c>
      <c r="C3" s="17">
        <v>98.2</v>
      </c>
      <c r="D3" s="17">
        <v>715</v>
      </c>
      <c r="E3" s="17">
        <v>53.8</v>
      </c>
      <c r="F3" s="17">
        <v>103</v>
      </c>
      <c r="G3" s="17">
        <v>338.9</v>
      </c>
      <c r="H3">
        <f t="shared" ref="H3:H20" si="1">LN(B3/B2)</f>
        <v>-1.7559267022649199E-3</v>
      </c>
      <c r="I3">
        <f t="shared" ref="I3:I21" si="2">LN(C3/C2)</f>
        <v>-2.0345886977875742E-3</v>
      </c>
      <c r="J3">
        <f t="shared" ref="J3:J21" si="3">LN(D3/D2)</f>
        <v>6.6349016905236424E-2</v>
      </c>
      <c r="K3">
        <f t="shared" ref="K3:K21" si="4">LN(E3/E2)</f>
        <v>-1.8570107472127711E-3</v>
      </c>
      <c r="L3">
        <f t="shared" ref="L3:M21" si="5">LN(F3/F2)</f>
        <v>-4.8426244757880151E-3</v>
      </c>
      <c r="M3">
        <f t="shared" si="5"/>
        <v>1.6362108296311968E-2</v>
      </c>
    </row>
    <row r="4" spans="1:37" ht="15.75" thickBot="1" x14ac:dyDescent="0.3">
      <c r="A4" s="16">
        <v>3</v>
      </c>
      <c r="B4" s="17">
        <v>563.79999999999995</v>
      </c>
      <c r="C4" s="17">
        <v>96.6</v>
      </c>
      <c r="D4" s="17">
        <v>725</v>
      </c>
      <c r="E4" s="17">
        <v>53.2</v>
      </c>
      <c r="F4" s="17">
        <v>101.9</v>
      </c>
      <c r="G4" s="17">
        <v>346.8</v>
      </c>
      <c r="H4">
        <f t="shared" si="1"/>
        <v>-9.180855446318836E-3</v>
      </c>
      <c r="I4">
        <f t="shared" si="2"/>
        <v>-1.642747414194793E-2</v>
      </c>
      <c r="J4">
        <f t="shared" si="3"/>
        <v>1.3889112160667093E-2</v>
      </c>
      <c r="K4">
        <f t="shared" si="4"/>
        <v>-1.1215070820139957E-2</v>
      </c>
      <c r="L4">
        <f t="shared" si="5"/>
        <v>-1.0737048000956569E-2</v>
      </c>
      <c r="M4">
        <f t="shared" si="5"/>
        <v>2.3043166293381146E-2</v>
      </c>
      <c r="T4" t="s">
        <v>48</v>
      </c>
    </row>
    <row r="5" spans="1:37" ht="15.75" thickBot="1" x14ac:dyDescent="0.3">
      <c r="A5" s="16">
        <v>4</v>
      </c>
      <c r="B5" s="17">
        <v>575.29999999999995</v>
      </c>
      <c r="C5" s="17">
        <v>96.5</v>
      </c>
      <c r="D5" s="17">
        <v>716</v>
      </c>
      <c r="E5" s="17">
        <v>53.9</v>
      </c>
      <c r="F5" s="17">
        <v>100</v>
      </c>
      <c r="G5" s="17">
        <v>347.8</v>
      </c>
      <c r="H5">
        <f t="shared" si="1"/>
        <v>2.0192065189235622E-2</v>
      </c>
      <c r="I5">
        <f t="shared" si="2"/>
        <v>-1.0357328735319795E-3</v>
      </c>
      <c r="J5">
        <f t="shared" si="3"/>
        <v>-1.2491487894029141E-2</v>
      </c>
      <c r="K5">
        <f t="shared" si="4"/>
        <v>1.3072081567352701E-2</v>
      </c>
      <c r="L5">
        <f t="shared" si="5"/>
        <v>-1.8821754240587858E-2</v>
      </c>
      <c r="M5">
        <f t="shared" si="5"/>
        <v>2.8793570137959509E-3</v>
      </c>
      <c r="T5" s="20">
        <f>_xlfn.COVARIANCE.S($H$3:$H$21,H3:H21)</f>
        <v>2.6711894287500724E-4</v>
      </c>
      <c r="U5" s="20">
        <f>_xlfn.COVARIANCE.S($H$3:$H$21,I3:I21)</f>
        <v>1.2237846205907647E-4</v>
      </c>
      <c r="V5" s="20">
        <f>_xlfn.COVARIANCE.S($H$3:$H$21,J3:J21)</f>
        <v>2.5715775576645863E-4</v>
      </c>
      <c r="W5" s="20">
        <f>_xlfn.COVARIANCE.S($H$3:$H$21,K3:K21)</f>
        <v>1.9027708453487211E-4</v>
      </c>
      <c r="X5" s="20">
        <f>_xlfn.COVARIANCE.S($H$3:$H$21,L3:L21)</f>
        <v>-2.5302392874231093E-4</v>
      </c>
    </row>
    <row r="6" spans="1:37" ht="15.75" thickBot="1" x14ac:dyDescent="0.3">
      <c r="A6" s="16">
        <v>5</v>
      </c>
      <c r="B6" s="17">
        <v>595.1</v>
      </c>
      <c r="C6" s="17">
        <v>97</v>
      </c>
      <c r="D6" s="17">
        <v>725</v>
      </c>
      <c r="E6" s="17">
        <v>55.6</v>
      </c>
      <c r="F6" s="17">
        <v>101.6</v>
      </c>
      <c r="G6" s="17">
        <v>350.9</v>
      </c>
      <c r="H6">
        <f t="shared" si="1"/>
        <v>3.3837814781558756E-2</v>
      </c>
      <c r="I6">
        <f t="shared" si="2"/>
        <v>5.1679701584425976E-3</v>
      </c>
      <c r="J6">
        <f t="shared" si="3"/>
        <v>1.2491487894029053E-2</v>
      </c>
      <c r="K6">
        <f t="shared" si="4"/>
        <v>3.1052723341585216E-2</v>
      </c>
      <c r="L6">
        <f t="shared" si="5"/>
        <v>1.5873349156290163E-2</v>
      </c>
      <c r="M6">
        <f t="shared" si="5"/>
        <v>8.8736806689866613E-3</v>
      </c>
      <c r="T6" s="20">
        <f>_xlfn.COVARIANCE.S($I$3:$I$21,H3:H21)</f>
        <v>1.2237846205907647E-4</v>
      </c>
      <c r="U6" s="20">
        <f>_xlfn.COVARIANCE.S($I$3:$I$21,I3:I21)</f>
        <v>1.223278209310725E-3</v>
      </c>
      <c r="V6" s="20">
        <f>_xlfn.COVARIANCE.S($I$3:$I$21,J3:J21)</f>
        <v>-1.0642696717067462E-4</v>
      </c>
      <c r="W6" s="20">
        <f>_xlfn.COVARIANCE.S($I$3:$I$21,K3:K21)</f>
        <v>1.6827996105447346E-4</v>
      </c>
      <c r="X6" s="20">
        <f>_xlfn.COVARIANCE.S($I$3:$I$21,L3:L21)</f>
        <v>-1.3539415363570724E-5</v>
      </c>
    </row>
    <row r="7" spans="1:37" ht="15.75" thickBot="1" x14ac:dyDescent="0.3">
      <c r="A7" s="16">
        <v>6</v>
      </c>
      <c r="B7" s="17">
        <v>602.79999999999995</v>
      </c>
      <c r="C7" s="17">
        <v>98.4</v>
      </c>
      <c r="D7" s="17">
        <v>727.5</v>
      </c>
      <c r="E7" s="17">
        <v>57</v>
      </c>
      <c r="F7" s="17">
        <v>101.2</v>
      </c>
      <c r="G7" s="17">
        <v>348.1</v>
      </c>
      <c r="H7">
        <f t="shared" si="1"/>
        <v>1.2856008101533955E-2</v>
      </c>
      <c r="I7">
        <f t="shared" si="2"/>
        <v>1.4329825554824868E-2</v>
      </c>
      <c r="J7">
        <f t="shared" si="3"/>
        <v>3.4423441909726986E-3</v>
      </c>
      <c r="K7">
        <f t="shared" si="4"/>
        <v>2.4868066578013524E-2</v>
      </c>
      <c r="L7">
        <f t="shared" si="5"/>
        <v>-3.9447782910162288E-3</v>
      </c>
      <c r="M7">
        <f t="shared" si="5"/>
        <v>-8.0114877717760834E-3</v>
      </c>
      <c r="T7" s="20">
        <f>_xlfn.COVARIANCE.S($J$3:$J$21,H3:H21)</f>
        <v>2.5715775576645863E-4</v>
      </c>
      <c r="U7" s="20">
        <f>_xlfn.COVARIANCE.S($J$3:$J$21,I3:I21)</f>
        <v>-1.0642696717067462E-4</v>
      </c>
      <c r="V7" s="20">
        <f>_xlfn.COVARIANCE.S($J$3:$J$21,J3:J21)</f>
        <v>1.0714046291855396E-3</v>
      </c>
      <c r="W7" s="20">
        <f>_xlfn.COVARIANCE.S($J$3:$J$21,K3:K21)</f>
        <v>2.0327785300413735E-4</v>
      </c>
      <c r="X7" s="20">
        <f>_xlfn.COVARIANCE.S($J$3:$J$21,L3:L21)</f>
        <v>-1.495228661303189E-3</v>
      </c>
    </row>
    <row r="8" spans="1:37" ht="15.75" thickBot="1" x14ac:dyDescent="0.3">
      <c r="A8" s="16">
        <v>7</v>
      </c>
      <c r="B8" s="17">
        <v>601.79999999999995</v>
      </c>
      <c r="C8" s="17">
        <v>99</v>
      </c>
      <c r="D8" s="17">
        <v>716.6</v>
      </c>
      <c r="E8" s="17">
        <v>54.7</v>
      </c>
      <c r="F8" s="17">
        <v>102</v>
      </c>
      <c r="G8" s="17">
        <v>349.4</v>
      </c>
      <c r="H8">
        <f t="shared" si="1"/>
        <v>-1.6603025563955596E-3</v>
      </c>
      <c r="I8">
        <f t="shared" si="2"/>
        <v>6.0790460763821925E-3</v>
      </c>
      <c r="J8">
        <f t="shared" si="3"/>
        <v>-1.5096194174794133E-2</v>
      </c>
      <c r="K8">
        <f t="shared" si="4"/>
        <v>-4.1187558406614526E-2</v>
      </c>
      <c r="L8">
        <f t="shared" si="5"/>
        <v>7.8740564309058656E-3</v>
      </c>
      <c r="M8">
        <f t="shared" si="5"/>
        <v>3.7276028825627906E-3</v>
      </c>
      <c r="T8" s="20">
        <f>_xlfn.COVARIANCE.S($K$3:$K$21,H3:H21)</f>
        <v>1.9027708453487211E-4</v>
      </c>
      <c r="U8" s="20">
        <f>_xlfn.COVARIANCE.S($K$3:$K$21,I3:I21)</f>
        <v>1.6827996105447346E-4</v>
      </c>
      <c r="V8" s="20">
        <f>_xlfn.COVARIANCE.S($K$3:$K$21,J3:J21)</f>
        <v>2.0327785300413735E-4</v>
      </c>
      <c r="W8" s="20">
        <f>_xlfn.COVARIANCE.S($K$3:$K$21,K3:K21)</f>
        <v>3.2954153790590404E-4</v>
      </c>
      <c r="X8" s="20">
        <f>_xlfn.COVARIANCE.S($K$3:$K$21,L3:L21)</f>
        <v>-2.6015727910692552E-4</v>
      </c>
    </row>
    <row r="9" spans="1:37" ht="15.75" thickBot="1" x14ac:dyDescent="0.3">
      <c r="A9" s="16">
        <v>8</v>
      </c>
      <c r="B9" s="17">
        <v>601.29999999999995</v>
      </c>
      <c r="C9" s="17">
        <v>105.4</v>
      </c>
      <c r="D9" s="17">
        <v>721.5</v>
      </c>
      <c r="E9" s="17">
        <v>55.6</v>
      </c>
      <c r="F9" s="17">
        <v>101.6</v>
      </c>
      <c r="G9" s="17">
        <v>354.2</v>
      </c>
      <c r="H9">
        <f t="shared" si="1"/>
        <v>-8.3118615042190316E-4</v>
      </c>
      <c r="I9">
        <f t="shared" si="2"/>
        <v>6.2642785972672005E-2</v>
      </c>
      <c r="J9">
        <f t="shared" si="3"/>
        <v>6.8145733430721106E-3</v>
      </c>
      <c r="K9">
        <f t="shared" si="4"/>
        <v>1.6319491828601186E-2</v>
      </c>
      <c r="L9">
        <f t="shared" si="5"/>
        <v>-3.9292781398896611E-3</v>
      </c>
      <c r="M9">
        <f t="shared" si="5"/>
        <v>1.3644327648777061E-2</v>
      </c>
      <c r="T9" s="20">
        <f>_xlfn.COVARIANCE.S($L$3:$L$21,H3:H21)</f>
        <v>-2.5302392874231093E-4</v>
      </c>
      <c r="U9" s="20">
        <f>_xlfn.COVARIANCE.S($L$3:$L$21,I3:I21)</f>
        <v>-1.3539415363570724E-5</v>
      </c>
      <c r="V9" s="20">
        <f>_xlfn.COVARIANCE.S($L$3:$L$21,J3:J21)</f>
        <v>-1.495228661303189E-3</v>
      </c>
      <c r="W9" s="20">
        <f>_xlfn.COVARIANCE.S($L$3:$L$21,K3:K21)</f>
        <v>-2.6015727910692552E-4</v>
      </c>
      <c r="X9" s="20">
        <f>_xlfn.COVARIANCE.S($L$3:$L$21,L3:L21)</f>
        <v>1.7556896333961423E-2</v>
      </c>
    </row>
    <row r="10" spans="1:37" ht="15.75" thickBot="1" x14ac:dyDescent="0.3">
      <c r="A10" s="16">
        <v>9</v>
      </c>
      <c r="B10" s="17">
        <v>614.79999999999995</v>
      </c>
      <c r="C10" s="17">
        <v>116.9</v>
      </c>
      <c r="D10" s="17">
        <v>718.6</v>
      </c>
      <c r="E10" s="17">
        <v>55.9</v>
      </c>
      <c r="F10" s="17">
        <v>101.7</v>
      </c>
      <c r="G10" s="17">
        <v>361.1</v>
      </c>
      <c r="H10">
        <f t="shared" si="1"/>
        <v>2.2203033618917754E-2</v>
      </c>
      <c r="I10">
        <f t="shared" si="2"/>
        <v>0.1035562323707608</v>
      </c>
      <c r="J10">
        <f t="shared" si="3"/>
        <v>-4.0275035345072258E-3</v>
      </c>
      <c r="K10">
        <f t="shared" si="4"/>
        <v>5.38117890451675E-3</v>
      </c>
      <c r="L10">
        <f t="shared" si="5"/>
        <v>9.8376791013274822E-4</v>
      </c>
      <c r="M10">
        <f t="shared" si="5"/>
        <v>1.9293202934679069E-2</v>
      </c>
      <c r="AB10" t="s">
        <v>49</v>
      </c>
    </row>
    <row r="11" spans="1:37" ht="15.75" thickBot="1" x14ac:dyDescent="0.3">
      <c r="A11" s="16">
        <v>10</v>
      </c>
      <c r="B11" s="17">
        <v>628.1</v>
      </c>
      <c r="C11" s="17">
        <v>119.6</v>
      </c>
      <c r="D11" s="17">
        <v>717.8</v>
      </c>
      <c r="E11" s="17">
        <v>56.5</v>
      </c>
      <c r="F11" s="17">
        <v>100.5</v>
      </c>
      <c r="G11" s="17">
        <v>372.7</v>
      </c>
      <c r="H11">
        <f t="shared" si="1"/>
        <v>2.1402377795894375E-2</v>
      </c>
      <c r="I11">
        <f t="shared" si="2"/>
        <v>2.2833973038508516E-2</v>
      </c>
      <c r="J11">
        <f t="shared" si="3"/>
        <v>-1.1138959659115725E-3</v>
      </c>
      <c r="K11">
        <f t="shared" si="4"/>
        <v>1.0676257991341854E-2</v>
      </c>
      <c r="L11">
        <f t="shared" si="5"/>
        <v>-1.1869575555383882E-2</v>
      </c>
      <c r="M11">
        <f t="shared" si="5"/>
        <v>3.1618878201800558E-2</v>
      </c>
      <c r="T11">
        <f>2*T5</f>
        <v>5.3423788575001447E-4</v>
      </c>
      <c r="U11">
        <f t="shared" ref="U11:X11" si="6">2*U5</f>
        <v>2.4475692411815293E-4</v>
      </c>
      <c r="V11">
        <f t="shared" si="6"/>
        <v>5.1431551153291726E-4</v>
      </c>
      <c r="W11">
        <f t="shared" si="6"/>
        <v>3.8055416906974422E-4</v>
      </c>
      <c r="X11">
        <f t="shared" si="6"/>
        <v>-5.0604785748462186E-4</v>
      </c>
      <c r="Y11">
        <v>1</v>
      </c>
      <c r="AB11">
        <v>0</v>
      </c>
      <c r="AF11" t="s">
        <v>51</v>
      </c>
      <c r="AG11">
        <f t="array" ref="AG11:AK11">TRANSPOSE(AB19:AB23)</f>
        <v>0.5183361371067613</v>
      </c>
      <c r="AH11">
        <v>9.1635004303178239E-2</v>
      </c>
      <c r="AI11">
        <v>7.3795973918641955E-2</v>
      </c>
      <c r="AJ11">
        <v>0.28590352284181669</v>
      </c>
      <c r="AK11">
        <v>3.0329361829601775E-2</v>
      </c>
    </row>
    <row r="12" spans="1:37" ht="15.75" thickBot="1" x14ac:dyDescent="0.3">
      <c r="A12" s="16">
        <v>11</v>
      </c>
      <c r="B12" s="17">
        <v>629</v>
      </c>
      <c r="C12" s="17">
        <v>113.2</v>
      </c>
      <c r="D12" s="17">
        <v>729.5</v>
      </c>
      <c r="E12" s="17">
        <v>56.4</v>
      </c>
      <c r="F12" s="17">
        <v>103.4</v>
      </c>
      <c r="G12" s="17">
        <v>371.6</v>
      </c>
      <c r="H12">
        <f t="shared" si="1"/>
        <v>1.43186724010532E-3</v>
      </c>
      <c r="I12">
        <f t="shared" si="2"/>
        <v>-5.4996675747448764E-2</v>
      </c>
      <c r="J12">
        <f t="shared" si="3"/>
        <v>1.616838924933349E-2</v>
      </c>
      <c r="K12">
        <f t="shared" si="4"/>
        <v>-1.7714796483821156E-3</v>
      </c>
      <c r="L12">
        <f t="shared" si="5"/>
        <v>2.8447234575198425E-2</v>
      </c>
      <c r="M12">
        <f t="shared" si="5"/>
        <v>-2.9557995455292171E-3</v>
      </c>
      <c r="T12">
        <f t="shared" ref="T12:X12" si="7">2*T6</f>
        <v>2.4475692411815293E-4</v>
      </c>
      <c r="U12">
        <f t="shared" si="7"/>
        <v>2.4465564186214499E-3</v>
      </c>
      <c r="V12">
        <f t="shared" si="7"/>
        <v>-2.1285393434134923E-4</v>
      </c>
      <c r="W12">
        <f t="shared" si="7"/>
        <v>3.3655992210894693E-4</v>
      </c>
      <c r="X12">
        <f t="shared" si="7"/>
        <v>-2.7078830727141449E-5</v>
      </c>
      <c r="Y12">
        <v>1</v>
      </c>
      <c r="AB12">
        <v>0</v>
      </c>
    </row>
    <row r="13" spans="1:37" ht="15.75" thickBot="1" x14ac:dyDescent="0.3">
      <c r="A13" s="16">
        <v>12</v>
      </c>
      <c r="B13" s="17">
        <v>618.6</v>
      </c>
      <c r="C13" s="17">
        <v>109.5</v>
      </c>
      <c r="D13" s="17">
        <v>702.6</v>
      </c>
      <c r="E13" s="17">
        <v>54.9</v>
      </c>
      <c r="F13" s="17">
        <v>102.3</v>
      </c>
      <c r="G13" s="17">
        <v>395.9</v>
      </c>
      <c r="H13">
        <f t="shared" si="1"/>
        <v>-1.6672396449471251E-2</v>
      </c>
      <c r="I13">
        <f t="shared" si="2"/>
        <v>-3.3231616512527061E-2</v>
      </c>
      <c r="J13">
        <f t="shared" si="3"/>
        <v>-3.7571628131113623E-2</v>
      </c>
      <c r="K13">
        <f t="shared" si="4"/>
        <v>-2.6955809988528218E-2</v>
      </c>
      <c r="L13">
        <f t="shared" si="5"/>
        <v>-1.069528911674803E-2</v>
      </c>
      <c r="M13">
        <f t="shared" si="5"/>
        <v>6.3343647172401457E-2</v>
      </c>
      <c r="T13">
        <f t="shared" ref="T13:X13" si="8">2*T7</f>
        <v>5.1431551153291726E-4</v>
      </c>
      <c r="U13">
        <f t="shared" si="8"/>
        <v>-2.1285393434134923E-4</v>
      </c>
      <c r="V13">
        <f t="shared" si="8"/>
        <v>2.1428092583710792E-3</v>
      </c>
      <c r="W13">
        <f t="shared" si="8"/>
        <v>4.065557060082747E-4</v>
      </c>
      <c r="X13">
        <f t="shared" si="8"/>
        <v>-2.990457322606378E-3</v>
      </c>
      <c r="Y13">
        <v>1</v>
      </c>
      <c r="AB13">
        <v>0</v>
      </c>
      <c r="AG13">
        <f>$AB19*T5*AG$11</f>
        <v>7.1767474387079267E-5</v>
      </c>
      <c r="AH13">
        <f t="shared" ref="AH13:AK13" si="9">$AB19*U5*AH$11</f>
        <v>5.812699657090537E-6</v>
      </c>
      <c r="AI13">
        <f t="shared" si="9"/>
        <v>9.8365721889023674E-6</v>
      </c>
      <c r="AJ13">
        <f t="shared" si="9"/>
        <v>2.8197946547778964E-5</v>
      </c>
      <c r="AK13">
        <f t="shared" si="9"/>
        <v>-3.9777396547461252E-6</v>
      </c>
    </row>
    <row r="14" spans="1:37" ht="15.75" thickBot="1" x14ac:dyDescent="0.3">
      <c r="A14" s="16">
        <v>13</v>
      </c>
      <c r="B14" s="17">
        <v>638</v>
      </c>
      <c r="C14" s="17">
        <v>105</v>
      </c>
      <c r="D14" s="17">
        <v>750.8</v>
      </c>
      <c r="E14" s="17">
        <v>55</v>
      </c>
      <c r="F14" s="17">
        <v>102.8</v>
      </c>
      <c r="G14" s="17">
        <v>397.6</v>
      </c>
      <c r="H14">
        <f t="shared" si="1"/>
        <v>3.0879423093820642E-2</v>
      </c>
      <c r="I14">
        <f t="shared" si="2"/>
        <v>-4.1964199099032193E-2</v>
      </c>
      <c r="J14">
        <f t="shared" si="3"/>
        <v>6.6351564880626906E-2</v>
      </c>
      <c r="K14">
        <f t="shared" si="4"/>
        <v>1.8198367169858993E-3</v>
      </c>
      <c r="L14">
        <f t="shared" si="5"/>
        <v>4.8756800634839311E-3</v>
      </c>
      <c r="M14">
        <f t="shared" si="5"/>
        <v>4.2848206703341961E-3</v>
      </c>
      <c r="T14">
        <f t="shared" ref="T14:X14" si="10">2*T8</f>
        <v>3.8055416906974422E-4</v>
      </c>
      <c r="U14">
        <f t="shared" si="10"/>
        <v>3.3655992210894693E-4</v>
      </c>
      <c r="V14">
        <f t="shared" si="10"/>
        <v>4.065557060082747E-4</v>
      </c>
      <c r="W14">
        <f t="shared" si="10"/>
        <v>6.5908307581180809E-4</v>
      </c>
      <c r="X14">
        <f t="shared" si="10"/>
        <v>-5.2031455821385103E-4</v>
      </c>
      <c r="Y14">
        <v>1</v>
      </c>
      <c r="AB14">
        <v>0</v>
      </c>
      <c r="AG14">
        <f t="shared" ref="AG14:AG17" si="11">$AB20*T6*AG$11</f>
        <v>5.8126996570905362E-6</v>
      </c>
      <c r="AH14">
        <f t="shared" ref="AH14:AH17" si="12">$AB20*U6*AH$11</f>
        <v>1.0271835335038505E-5</v>
      </c>
      <c r="AI14">
        <f t="shared" ref="AI14:AI17" si="13">$AB20*V6*AI$11</f>
        <v>-7.1969048278668943E-7</v>
      </c>
      <c r="AJ14">
        <f t="shared" ref="AJ14:AJ17" si="14">$AB20*W6*AJ$11</f>
        <v>4.4087280871397593E-6</v>
      </c>
      <c r="AK14">
        <f t="shared" ref="AK14:AK17" si="15">$AB20*X6*AK$11</f>
        <v>-3.7629165632135608E-8</v>
      </c>
    </row>
    <row r="15" spans="1:37" ht="15.75" thickBot="1" x14ac:dyDescent="0.3">
      <c r="A15" s="16">
        <v>14</v>
      </c>
      <c r="B15" s="17">
        <v>656</v>
      </c>
      <c r="C15" s="17">
        <v>104.9</v>
      </c>
      <c r="D15" s="17">
        <v>789.7</v>
      </c>
      <c r="E15" s="17">
        <v>56.6</v>
      </c>
      <c r="F15" s="17">
        <v>99.8</v>
      </c>
      <c r="G15" s="17">
        <v>406.1</v>
      </c>
      <c r="H15">
        <f t="shared" si="1"/>
        <v>2.7822505599299194E-2</v>
      </c>
      <c r="I15">
        <f t="shared" si="2"/>
        <v>-9.5283475527185445E-4</v>
      </c>
      <c r="J15">
        <f t="shared" si="3"/>
        <v>5.0513821791181586E-2</v>
      </c>
      <c r="K15">
        <f t="shared" si="4"/>
        <v>2.8675799976666298E-2</v>
      </c>
      <c r="L15">
        <f t="shared" si="5"/>
        <v>-2.9617169703646449E-2</v>
      </c>
      <c r="M15">
        <f t="shared" si="5"/>
        <v>2.1152959909833177E-2</v>
      </c>
      <c r="T15">
        <f t="shared" ref="T15:X15" si="16">2*T9</f>
        <v>-5.0604785748462186E-4</v>
      </c>
      <c r="U15">
        <f t="shared" si="16"/>
        <v>-2.7078830727141449E-5</v>
      </c>
      <c r="V15">
        <f t="shared" si="16"/>
        <v>-2.990457322606378E-3</v>
      </c>
      <c r="W15">
        <f t="shared" si="16"/>
        <v>-5.2031455821385103E-4</v>
      </c>
      <c r="X15">
        <f t="shared" si="16"/>
        <v>3.5113792667922847E-2</v>
      </c>
      <c r="Y15">
        <v>1</v>
      </c>
      <c r="AB15">
        <v>0</v>
      </c>
      <c r="AG15">
        <f t="shared" si="11"/>
        <v>9.8365721889023657E-6</v>
      </c>
      <c r="AH15">
        <f t="shared" si="12"/>
        <v>-7.1969048278668943E-7</v>
      </c>
      <c r="AI15">
        <f t="shared" si="13"/>
        <v>5.8347043641666609E-6</v>
      </c>
      <c r="AJ15">
        <f t="shared" si="14"/>
        <v>4.2888636593630385E-6</v>
      </c>
      <c r="AK15">
        <f t="shared" si="15"/>
        <v>-3.3465980540986884E-6</v>
      </c>
    </row>
    <row r="16" spans="1:37" ht="15.75" thickBot="1" x14ac:dyDescent="0.3">
      <c r="A16" s="16">
        <v>15</v>
      </c>
      <c r="B16" s="17">
        <v>662</v>
      </c>
      <c r="C16" s="17">
        <v>105.3</v>
      </c>
      <c r="D16" s="17">
        <v>799.1</v>
      </c>
      <c r="E16" s="17">
        <v>56.9</v>
      </c>
      <c r="F16" s="17">
        <v>101.4</v>
      </c>
      <c r="G16" s="17">
        <v>400.7</v>
      </c>
      <c r="H16">
        <f t="shared" si="1"/>
        <v>9.1047669929190667E-3</v>
      </c>
      <c r="I16">
        <f t="shared" si="2"/>
        <v>3.80590373767819E-3</v>
      </c>
      <c r="J16">
        <f t="shared" si="3"/>
        <v>1.1832967876881784E-2</v>
      </c>
      <c r="K16">
        <f t="shared" si="4"/>
        <v>5.2863559231480246E-3</v>
      </c>
      <c r="L16">
        <f t="shared" si="5"/>
        <v>1.5904907839664514E-2</v>
      </c>
      <c r="M16">
        <f t="shared" si="5"/>
        <v>-1.3386417050153305E-2</v>
      </c>
      <c r="T16">
        <f t="array" ref="T16:X16">TRANSPOSE(Y11:Y15)</f>
        <v>1</v>
      </c>
      <c r="U16">
        <v>1</v>
      </c>
      <c r="V16">
        <v>1</v>
      </c>
      <c r="W16">
        <v>1</v>
      </c>
      <c r="X16">
        <v>1</v>
      </c>
      <c r="Y16">
        <v>0</v>
      </c>
      <c r="AB16">
        <v>1</v>
      </c>
      <c r="AG16">
        <f t="shared" si="11"/>
        <v>2.8197946547778964E-5</v>
      </c>
      <c r="AH16">
        <f t="shared" si="12"/>
        <v>4.4087280871397593E-6</v>
      </c>
      <c r="AI16">
        <f t="shared" si="13"/>
        <v>4.2888636593630385E-6</v>
      </c>
      <c r="AJ16">
        <f t="shared" si="14"/>
        <v>2.6936996973693855E-5</v>
      </c>
      <c r="AK16">
        <f t="shared" si="15"/>
        <v>-2.2558943719036324E-6</v>
      </c>
    </row>
    <row r="17" spans="1:37" ht="15.75" thickBot="1" x14ac:dyDescent="0.3">
      <c r="A17" s="16">
        <v>16</v>
      </c>
      <c r="B17" s="17">
        <v>669.4</v>
      </c>
      <c r="C17" s="17">
        <v>105.7</v>
      </c>
      <c r="D17" s="17">
        <v>805</v>
      </c>
      <c r="E17" s="17">
        <v>56</v>
      </c>
      <c r="F17" s="17">
        <v>100.9</v>
      </c>
      <c r="G17" s="17">
        <v>396.6</v>
      </c>
      <c r="H17">
        <f t="shared" si="1"/>
        <v>1.1116232840217944E-2</v>
      </c>
      <c r="I17">
        <f t="shared" si="2"/>
        <v>3.7914737362622171E-3</v>
      </c>
      <c r="J17">
        <f t="shared" si="3"/>
        <v>7.3561830381463373E-3</v>
      </c>
      <c r="K17">
        <f t="shared" si="4"/>
        <v>-1.5943650397136001E-2</v>
      </c>
      <c r="L17">
        <f t="shared" si="5"/>
        <v>-4.9431637975195421E-3</v>
      </c>
      <c r="M17">
        <f t="shared" si="5"/>
        <v>-1.0284801556403166E-2</v>
      </c>
      <c r="AG17">
        <f t="shared" si="11"/>
        <v>-3.9777396547461252E-6</v>
      </c>
      <c r="AH17">
        <f t="shared" si="12"/>
        <v>-3.7629165632135608E-8</v>
      </c>
      <c r="AI17">
        <f t="shared" si="13"/>
        <v>-3.3465980540986884E-6</v>
      </c>
      <c r="AJ17">
        <f t="shared" si="14"/>
        <v>-2.2558943719036324E-6</v>
      </c>
      <c r="AK17">
        <f t="shared" si="15"/>
        <v>1.6150065548814826E-5</v>
      </c>
    </row>
    <row r="18" spans="1:37" ht="15.75" thickBot="1" x14ac:dyDescent="0.3">
      <c r="A18" s="16">
        <v>17</v>
      </c>
      <c r="B18" s="17">
        <v>700.7</v>
      </c>
      <c r="C18" s="17">
        <v>108.5</v>
      </c>
      <c r="D18" s="17">
        <v>870</v>
      </c>
      <c r="E18" s="17">
        <v>56.7</v>
      </c>
      <c r="F18" s="17">
        <v>95.3</v>
      </c>
      <c r="G18" s="17">
        <v>398.2</v>
      </c>
      <c r="H18">
        <f t="shared" si="1"/>
        <v>4.5698046599262146E-2</v>
      </c>
      <c r="I18">
        <f t="shared" si="2"/>
        <v>2.6145280104322207E-2</v>
      </c>
      <c r="J18">
        <f t="shared" si="3"/>
        <v>7.7650934230066068E-2</v>
      </c>
      <c r="K18">
        <f t="shared" si="4"/>
        <v>1.242251999855711E-2</v>
      </c>
      <c r="L18">
        <f t="shared" si="5"/>
        <v>-5.71001166994069E-2</v>
      </c>
      <c r="M18">
        <f t="shared" si="5"/>
        <v>4.0261755444001316E-3</v>
      </c>
      <c r="T18" t="s">
        <v>50</v>
      </c>
      <c r="AB18" t="s">
        <v>51</v>
      </c>
      <c r="AC18" t="s">
        <v>41</v>
      </c>
      <c r="AD18" s="19" t="s">
        <v>3</v>
      </c>
      <c r="AE18" t="s">
        <v>54</v>
      </c>
      <c r="AF18" s="21" t="s">
        <v>55</v>
      </c>
    </row>
    <row r="19" spans="1:37" ht="15.75" thickBot="1" x14ac:dyDescent="0.3">
      <c r="A19" s="16">
        <v>18</v>
      </c>
      <c r="B19" s="17">
        <v>709</v>
      </c>
      <c r="C19" s="17">
        <v>110.3</v>
      </c>
      <c r="D19" s="17">
        <v>937.6</v>
      </c>
      <c r="E19" s="17">
        <v>57</v>
      </c>
      <c r="F19" s="17">
        <v>65.7</v>
      </c>
      <c r="G19" s="17">
        <v>400.9</v>
      </c>
      <c r="H19">
        <f t="shared" si="1"/>
        <v>1.177569115563932E-2</v>
      </c>
      <c r="I19">
        <f t="shared" si="2"/>
        <v>1.645375327894243E-2</v>
      </c>
      <c r="J19">
        <f t="shared" si="3"/>
        <v>7.4830207174118687E-2</v>
      </c>
      <c r="K19">
        <f t="shared" si="4"/>
        <v>5.2770571008438193E-3</v>
      </c>
      <c r="L19">
        <f t="shared" si="5"/>
        <v>-0.37193088516959155</v>
      </c>
      <c r="M19">
        <f t="shared" si="5"/>
        <v>6.7576280183653031E-3</v>
      </c>
      <c r="T19">
        <f t="array" ref="T19:Y24">MINVERSE(T11:Y16)</f>
        <v>3135.6882083703035</v>
      </c>
      <c r="U19">
        <v>-308.35835458325045</v>
      </c>
      <c r="V19">
        <v>-723.9039686146341</v>
      </c>
      <c r="W19">
        <v>-2041.7118413424741</v>
      </c>
      <c r="X19">
        <v>-61.714043829944949</v>
      </c>
      <c r="Y19">
        <v>0.5183361371067613</v>
      </c>
      <c r="AB19">
        <f t="array" ref="AB19:AB24">MMULT(T19:Y24,AB11:AB16)</f>
        <v>0.5183361371067613</v>
      </c>
      <c r="AC19">
        <f t="array" ref="AC19:AC23">TRANSPOSE(H23:L23)</f>
        <v>1.1410933308690729E-2</v>
      </c>
      <c r="AD19" s="19">
        <f>SUMPRODUCT(AC19:AC23,AB19:AB23)</f>
        <v>8.628929007636876E-3</v>
      </c>
      <c r="AE19">
        <f>SUM(AG13:AK17)</f>
        <v>2.1537559343100791E-4</v>
      </c>
      <c r="AF19" s="21">
        <f>AE19^0.5</f>
        <v>1.4675680339630183E-2</v>
      </c>
    </row>
    <row r="20" spans="1:37" ht="15.75" thickBot="1" x14ac:dyDescent="0.3">
      <c r="A20" s="16">
        <v>19</v>
      </c>
      <c r="B20" s="17">
        <v>713</v>
      </c>
      <c r="C20" s="17">
        <v>112.6</v>
      </c>
      <c r="D20" s="17">
        <v>948.8</v>
      </c>
      <c r="E20" s="17">
        <v>56.8</v>
      </c>
      <c r="F20" s="17">
        <v>99.4</v>
      </c>
      <c r="G20" s="17">
        <v>399.1</v>
      </c>
      <c r="H20">
        <f t="shared" si="1"/>
        <v>5.6258938821684285E-3</v>
      </c>
      <c r="I20">
        <f t="shared" si="2"/>
        <v>2.0637789446133196E-2</v>
      </c>
      <c r="J20">
        <f t="shared" si="3"/>
        <v>1.1874609420712683E-2</v>
      </c>
      <c r="K20">
        <f t="shared" si="4"/>
        <v>-3.5149421074444969E-3</v>
      </c>
      <c r="L20">
        <f t="shared" si="5"/>
        <v>0.41405318817196352</v>
      </c>
      <c r="M20">
        <f t="shared" si="5"/>
        <v>-4.5000075937729131E-3</v>
      </c>
      <c r="T20">
        <v>-308.35835458325039</v>
      </c>
      <c r="U20">
        <v>450.25179432127908</v>
      </c>
      <c r="V20">
        <v>127.26548605981263</v>
      </c>
      <c r="W20">
        <v>-269.30058503039265</v>
      </c>
      <c r="X20">
        <v>0.14165923255146501</v>
      </c>
      <c r="Y20">
        <v>9.1635004303178239E-2</v>
      </c>
      <c r="AB20">
        <v>9.1635004303178239E-2</v>
      </c>
      <c r="AC20">
        <v>7.6989508628909614E-3</v>
      </c>
    </row>
    <row r="21" spans="1:37" ht="15.75" thickBot="1" x14ac:dyDescent="0.3">
      <c r="A21" s="16">
        <v>20</v>
      </c>
      <c r="B21" s="17">
        <v>708</v>
      </c>
      <c r="C21" s="17">
        <v>113.9</v>
      </c>
      <c r="D21" s="17">
        <v>951.5</v>
      </c>
      <c r="E21" s="17">
        <v>56.5</v>
      </c>
      <c r="F21" s="17">
        <v>99.2</v>
      </c>
      <c r="G21" s="17">
        <v>401.1</v>
      </c>
      <c r="H21">
        <f>LN(B21/B20)</f>
        <v>-7.0373267205762037E-3</v>
      </c>
      <c r="I21">
        <f t="shared" si="2"/>
        <v>1.147915474754644E-2</v>
      </c>
      <c r="J21">
        <f t="shared" si="3"/>
        <v>2.8416584927431947E-3</v>
      </c>
      <c r="K21">
        <f t="shared" si="4"/>
        <v>-5.2956875747103439E-3</v>
      </c>
      <c r="L21">
        <f t="shared" si="5"/>
        <v>-2.0140993717012562E-3</v>
      </c>
      <c r="M21">
        <f>LN(G21/G20)</f>
        <v>4.9987607213188802E-3</v>
      </c>
      <c r="O21" t="s">
        <v>17</v>
      </c>
      <c r="P21" t="s">
        <v>43</v>
      </c>
      <c r="T21">
        <v>-723.90396861463398</v>
      </c>
      <c r="U21">
        <v>127.26548605981267</v>
      </c>
      <c r="V21">
        <v>713.63629452489499</v>
      </c>
      <c r="W21">
        <v>-162.92413142857876</v>
      </c>
      <c r="X21">
        <v>45.926319458505432</v>
      </c>
      <c r="Y21">
        <v>7.3795973918641955E-2</v>
      </c>
      <c r="AB21">
        <v>7.3795973918641955E-2</v>
      </c>
      <c r="AC21">
        <v>1.85319032077596E-2</v>
      </c>
    </row>
    <row r="22" spans="1:37" x14ac:dyDescent="0.25">
      <c r="O22" s="18">
        <f t="array" ref="O22:P26">LINEST(H3:H21,M3:M21,1,1)</f>
        <v>-0.24623112718264459</v>
      </c>
      <c r="P22">
        <v>1.3806733697076797E-2</v>
      </c>
      <c r="T22">
        <v>-2041.7118413424744</v>
      </c>
      <c r="U22">
        <v>-269.30058503039271</v>
      </c>
      <c r="V22">
        <v>-162.92413142857885</v>
      </c>
      <c r="W22">
        <v>2488.7087035467766</v>
      </c>
      <c r="X22">
        <v>-14.772145745330851</v>
      </c>
      <c r="Y22">
        <v>0.28590352284181669</v>
      </c>
      <c r="AB22">
        <v>0.28590352284181669</v>
      </c>
      <c r="AC22">
        <v>2.4794821177602081E-3</v>
      </c>
    </row>
    <row r="23" spans="1:37" x14ac:dyDescent="0.25">
      <c r="G23" t="s">
        <v>41</v>
      </c>
      <c r="H23">
        <f t="array" ref="H23">AVERAGE(H3:H21)</f>
        <v>1.1410933308690729E-2</v>
      </c>
      <c r="I23">
        <f t="array" ref="I23">AVERAGE(I3:I21)</f>
        <v>7.6989508628909614E-3</v>
      </c>
      <c r="J23">
        <f t="array" ref="J23">AVERAGE(J3:J21)</f>
        <v>1.85319032077596E-2</v>
      </c>
      <c r="K23">
        <f t="array" ref="K23">AVERAGE(K3:K21)</f>
        <v>2.4794821177602081E-3</v>
      </c>
      <c r="L23">
        <f t="array" ref="L23">AVERAGE(L3:L21)</f>
        <v>-2.2333472849787764E-3</v>
      </c>
      <c r="M23">
        <f t="array" ref="M23">AVERAGE(M3:M21)</f>
        <v>9.7298843399638776E-3</v>
      </c>
      <c r="O23">
        <v>0.21660732994349199</v>
      </c>
      <c r="P23">
        <v>4.2750578494209343E-3</v>
      </c>
      <c r="T23">
        <v>-61.714043829944764</v>
      </c>
      <c r="U23">
        <v>0.14165923255144136</v>
      </c>
      <c r="V23">
        <v>45.926319458505311</v>
      </c>
      <c r="W23">
        <v>-14.772145745330869</v>
      </c>
      <c r="X23">
        <v>30.418210884218901</v>
      </c>
      <c r="Y23">
        <v>3.0329361829601775E-2</v>
      </c>
      <c r="AB23">
        <v>3.0329361829601775E-2</v>
      </c>
      <c r="AC23">
        <v>-2.2333472849787764E-3</v>
      </c>
    </row>
    <row r="24" spans="1:37" x14ac:dyDescent="0.25">
      <c r="O24">
        <v>7.0643623931720106E-2</v>
      </c>
      <c r="P24">
        <v>1.6212697400732331E-2</v>
      </c>
      <c r="T24">
        <v>0.51833613710676074</v>
      </c>
      <c r="U24">
        <v>9.163500430317828E-2</v>
      </c>
      <c r="V24">
        <v>7.3795973918642122E-2</v>
      </c>
      <c r="W24">
        <v>0.28590352284181697</v>
      </c>
      <c r="X24">
        <v>3.0329361829601789E-2</v>
      </c>
      <c r="Y24">
        <v>-4.3075118686201577E-4</v>
      </c>
      <c r="AA24" t="s">
        <v>52</v>
      </c>
      <c r="AB24">
        <v>-4.3075118686201577E-4</v>
      </c>
    </row>
    <row r="25" spans="1:37" x14ac:dyDescent="0.25">
      <c r="C25" t="s">
        <v>11</v>
      </c>
      <c r="G25" t="s">
        <v>42</v>
      </c>
      <c r="H25">
        <f>_xlfn.COVARIANCE.S($M$3:$M$21,H3:H21)</f>
        <v>-7.6636330919702952E-5</v>
      </c>
      <c r="I25">
        <f t="shared" ref="I25:M25" si="17">_xlfn.COVARIANCE.S($M$3:$M$21,I3:I21)</f>
        <v>-2.0063592006870667E-5</v>
      </c>
      <c r="J25">
        <f t="shared" si="17"/>
        <v>-1.4328225370453527E-4</v>
      </c>
      <c r="K25">
        <f t="shared" si="17"/>
        <v>-5.7907568866576545E-5</v>
      </c>
      <c r="L25">
        <f t="shared" si="17"/>
        <v>-3.5121697170657171E-4</v>
      </c>
      <c r="M25">
        <f t="shared" si="17"/>
        <v>3.1123738008500103E-4</v>
      </c>
      <c r="O25">
        <v>1.2922293726760945</v>
      </c>
      <c r="P25">
        <v>17</v>
      </c>
    </row>
    <row r="26" spans="1:37" x14ac:dyDescent="0.25">
      <c r="O26">
        <v>3.3966450261901145E-4</v>
      </c>
      <c r="P26">
        <v>4.4684764691311184E-3</v>
      </c>
      <c r="AA26" t="s">
        <v>53</v>
      </c>
      <c r="AB26">
        <f>SUM(AB19:AB23)</f>
        <v>1</v>
      </c>
    </row>
    <row r="27" spans="1:37" x14ac:dyDescent="0.25">
      <c r="D27" t="s">
        <v>45</v>
      </c>
      <c r="E27" t="s">
        <v>46</v>
      </c>
      <c r="G27" t="s">
        <v>11</v>
      </c>
      <c r="H27" s="18">
        <f>H25/$M$25</f>
        <v>-0.24623112718264448</v>
      </c>
      <c r="I27">
        <f>I25/$M$25</f>
        <v>-6.4463953530874613E-2</v>
      </c>
      <c r="J27">
        <f>J25/$M$25</f>
        <v>-0.46036325606327855</v>
      </c>
      <c r="K27">
        <f>K25/$M$25</f>
        <v>-0.18605595783758877</v>
      </c>
      <c r="L27">
        <f>L25/$M$25</f>
        <v>-1.1284536954097608</v>
      </c>
      <c r="M27">
        <f>M25/$M$25</f>
        <v>1</v>
      </c>
    </row>
    <row r="28" spans="1:37" x14ac:dyDescent="0.25">
      <c r="C28" t="s">
        <v>44</v>
      </c>
      <c r="D28">
        <v>0.03</v>
      </c>
      <c r="E28">
        <f>0.03/252</f>
        <v>1.1904761904761905E-4</v>
      </c>
    </row>
    <row r="29" spans="1:37" x14ac:dyDescent="0.25">
      <c r="G29" t="s">
        <v>26</v>
      </c>
      <c r="H29">
        <f>$E$28+H27*($M$23-$E$28)</f>
        <v>-2.2474395399119419E-3</v>
      </c>
      <c r="I29">
        <f t="shared" ref="I29:M29" si="18">$E$28+I27*($M$23-$E$28)</f>
        <v>-5.0050491272234988E-4</v>
      </c>
      <c r="J29">
        <f t="shared" si="18"/>
        <v>-4.3054284672859123E-3</v>
      </c>
      <c r="K29">
        <f t="shared" si="18"/>
        <v>-1.6691058126831262E-3</v>
      </c>
      <c r="L29">
        <f t="shared" si="18"/>
        <v>-1.072633659465016E-2</v>
      </c>
      <c r="M29">
        <f t="shared" si="18"/>
        <v>9.7298843399638776E-3</v>
      </c>
    </row>
    <row r="31" spans="1:37" x14ac:dyDescent="0.25">
      <c r="G31" t="s">
        <v>47</v>
      </c>
      <c r="H31">
        <f>H23-H29</f>
        <v>1.3658372848602671E-2</v>
      </c>
      <c r="I31">
        <f t="shared" ref="I31:M31" si="19">I23-I29</f>
        <v>8.199455775613311E-3</v>
      </c>
      <c r="J31">
        <f t="shared" si="19"/>
        <v>2.2837331675045511E-2</v>
      </c>
      <c r="K31">
        <f t="shared" si="19"/>
        <v>4.1485879304433339E-3</v>
      </c>
      <c r="L31">
        <f t="shared" si="19"/>
        <v>8.4929893096713834E-3</v>
      </c>
      <c r="M31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2018-03-27T16:02:24Z</dcterms:created>
  <dcterms:modified xsi:type="dcterms:W3CDTF">2018-03-27T17:27:18Z</dcterms:modified>
</cp:coreProperties>
</file>