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4000" windowHeight="95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T22" i="1"/>
  <c r="T19" i="1"/>
  <c r="U13" i="1"/>
  <c r="T13" i="1"/>
  <c r="T14" i="1"/>
  <c r="T16" i="1"/>
  <c r="T15" i="1"/>
  <c r="T11" i="1"/>
  <c r="T10" i="1"/>
  <c r="U9" i="1"/>
  <c r="T9" i="1"/>
  <c r="T8" i="1"/>
  <c r="O8" i="1"/>
  <c r="P8" i="1"/>
  <c r="P9" i="1"/>
  <c r="O9" i="1" s="1"/>
  <c r="O10" i="1"/>
  <c r="P10" i="1"/>
  <c r="P11" i="1"/>
  <c r="O11" i="1" s="1"/>
  <c r="O12" i="1"/>
  <c r="P12" i="1"/>
  <c r="P13" i="1"/>
  <c r="O13" i="1" s="1"/>
  <c r="O14" i="1"/>
  <c r="P14" i="1"/>
  <c r="P15" i="1"/>
  <c r="O15" i="1" s="1"/>
  <c r="O16" i="1"/>
  <c r="P16" i="1"/>
  <c r="P17" i="1"/>
  <c r="O17" i="1" s="1"/>
  <c r="O18" i="1"/>
  <c r="P18" i="1"/>
  <c r="P19" i="1"/>
  <c r="O19" i="1" s="1"/>
  <c r="O20" i="1"/>
  <c r="P20" i="1"/>
  <c r="P21" i="1"/>
  <c r="O21" i="1" s="1"/>
  <c r="O22" i="1"/>
  <c r="P22" i="1"/>
  <c r="P23" i="1"/>
  <c r="O23" i="1" s="1"/>
  <c r="O24" i="1"/>
  <c r="P24" i="1"/>
  <c r="P25" i="1"/>
  <c r="O25" i="1" s="1"/>
  <c r="O26" i="1"/>
  <c r="P26" i="1"/>
  <c r="P27" i="1"/>
  <c r="O27" i="1" s="1"/>
  <c r="O28" i="1"/>
  <c r="P28" i="1"/>
  <c r="P29" i="1"/>
  <c r="O29" i="1" s="1"/>
  <c r="O30" i="1"/>
  <c r="P30" i="1"/>
  <c r="P31" i="1"/>
  <c r="O31" i="1" s="1"/>
  <c r="O32" i="1"/>
  <c r="P32" i="1"/>
  <c r="P33" i="1"/>
  <c r="O33" i="1" s="1"/>
  <c r="O34" i="1"/>
  <c r="P34" i="1"/>
  <c r="P35" i="1"/>
  <c r="O35" i="1" s="1"/>
  <c r="O36" i="1"/>
  <c r="P36" i="1"/>
  <c r="P37" i="1"/>
  <c r="O37" i="1" s="1"/>
  <c r="O38" i="1"/>
  <c r="P38" i="1"/>
  <c r="P39" i="1"/>
  <c r="O39" i="1" s="1"/>
  <c r="O40" i="1"/>
  <c r="P40" i="1"/>
  <c r="P41" i="1"/>
  <c r="O41" i="1" s="1"/>
  <c r="O42" i="1"/>
  <c r="P42" i="1"/>
  <c r="P43" i="1"/>
  <c r="O43" i="1" s="1"/>
  <c r="O44" i="1"/>
  <c r="P44" i="1"/>
  <c r="P45" i="1"/>
  <c r="O45" i="1" s="1"/>
  <c r="O46" i="1"/>
  <c r="P46" i="1"/>
  <c r="O7" i="1"/>
  <c r="P7" i="1"/>
  <c r="R8" i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7" i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J39" i="1"/>
  <c r="E48" i="1"/>
  <c r="J36" i="1"/>
  <c r="J34" i="1"/>
  <c r="J33" i="1"/>
  <c r="J28" i="1"/>
  <c r="J25" i="1"/>
  <c r="J29" i="1"/>
  <c r="K27" i="1"/>
  <c r="J27" i="1"/>
  <c r="J26" i="1"/>
  <c r="I18" i="1"/>
  <c r="I17" i="1"/>
  <c r="I14" i="1"/>
  <c r="I13" i="1"/>
  <c r="I7" i="1"/>
  <c r="H8" i="1"/>
  <c r="H9" i="1"/>
  <c r="H10" i="1"/>
  <c r="H11" i="1"/>
  <c r="H7" i="1"/>
  <c r="D8" i="1"/>
  <c r="E8" i="1"/>
  <c r="F8" i="1"/>
  <c r="D9" i="1"/>
  <c r="E9" i="1" s="1"/>
  <c r="C9" i="1"/>
  <c r="C10" i="1"/>
  <c r="C11" i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8" i="1"/>
  <c r="F7" i="1"/>
  <c r="E7" i="1"/>
  <c r="D7" i="1"/>
  <c r="C7" i="1"/>
  <c r="F9" i="1" l="1"/>
  <c r="D10" i="1" l="1"/>
  <c r="E10" i="1" s="1"/>
  <c r="F10" i="1" s="1"/>
  <c r="D11" i="1" l="1"/>
  <c r="E11" i="1" s="1"/>
  <c r="F11" i="1" s="1"/>
  <c r="D12" i="1" l="1"/>
  <c r="E12" i="1" s="1"/>
  <c r="F12" i="1" s="1"/>
  <c r="F13" i="1" l="1"/>
  <c r="D13" i="1"/>
  <c r="E13" i="1" s="1"/>
  <c r="F14" i="1" l="1"/>
  <c r="D14" i="1"/>
  <c r="E14" i="1" s="1"/>
  <c r="D15" i="1" l="1"/>
  <c r="E15" i="1" s="1"/>
  <c r="F15" i="1" s="1"/>
  <c r="D16" i="1" l="1"/>
  <c r="E16" i="1" s="1"/>
  <c r="F16" i="1" s="1"/>
  <c r="D17" i="1" l="1"/>
  <c r="E17" i="1" s="1"/>
  <c r="F17" i="1" s="1"/>
  <c r="F18" i="1" l="1"/>
  <c r="D18" i="1"/>
  <c r="E18" i="1" s="1"/>
  <c r="D19" i="1" l="1"/>
  <c r="E19" i="1" s="1"/>
  <c r="F19" i="1" s="1"/>
  <c r="D20" i="1" l="1"/>
  <c r="E20" i="1" s="1"/>
  <c r="F20" i="1" s="1"/>
  <c r="D21" i="1" l="1"/>
  <c r="E21" i="1" s="1"/>
  <c r="F21" i="1" s="1"/>
  <c r="F22" i="1" l="1"/>
  <c r="D22" i="1"/>
  <c r="E22" i="1" s="1"/>
  <c r="D23" i="1" l="1"/>
  <c r="E23" i="1" s="1"/>
  <c r="F23" i="1" s="1"/>
  <c r="D24" i="1" l="1"/>
  <c r="E24" i="1" s="1"/>
  <c r="F24" i="1" s="1"/>
  <c r="F25" i="1" l="1"/>
  <c r="D25" i="1"/>
  <c r="E25" i="1" s="1"/>
  <c r="F26" i="1" l="1"/>
  <c r="D26" i="1"/>
  <c r="E26" i="1" s="1"/>
  <c r="D27" i="1" l="1"/>
  <c r="E27" i="1" s="1"/>
  <c r="F27" i="1" s="1"/>
  <c r="D28" i="1" l="1"/>
  <c r="E28" i="1" s="1"/>
  <c r="F28" i="1" s="1"/>
  <c r="F29" i="1" l="1"/>
  <c r="D29" i="1"/>
  <c r="E29" i="1" s="1"/>
  <c r="F30" i="1" l="1"/>
  <c r="D30" i="1"/>
  <c r="E30" i="1" s="1"/>
  <c r="D31" i="1" l="1"/>
  <c r="E31" i="1" s="1"/>
  <c r="F31" i="1" s="1"/>
  <c r="D32" i="1" l="1"/>
  <c r="E32" i="1" s="1"/>
  <c r="F32" i="1" s="1"/>
  <c r="F33" i="1" l="1"/>
  <c r="D33" i="1"/>
  <c r="E33" i="1" s="1"/>
  <c r="D34" i="1" l="1"/>
  <c r="E34" i="1" s="1"/>
  <c r="F34" i="1" s="1"/>
  <c r="D35" i="1" l="1"/>
  <c r="E35" i="1" s="1"/>
  <c r="F35" i="1"/>
  <c r="D36" i="1" l="1"/>
  <c r="E36" i="1" s="1"/>
  <c r="F36" i="1"/>
  <c r="D37" i="1" l="1"/>
  <c r="E37" i="1" s="1"/>
  <c r="F37" i="1" s="1"/>
  <c r="D38" i="1" l="1"/>
  <c r="E38" i="1" s="1"/>
  <c r="F38" i="1" s="1"/>
  <c r="D39" i="1" l="1"/>
  <c r="E39" i="1" s="1"/>
  <c r="F39" i="1"/>
  <c r="D40" i="1" l="1"/>
  <c r="E40" i="1" s="1"/>
  <c r="F40" i="1"/>
  <c r="D41" i="1" l="1"/>
  <c r="E41" i="1" s="1"/>
  <c r="F41" i="1" s="1"/>
  <c r="D42" i="1" l="1"/>
  <c r="E42" i="1" s="1"/>
  <c r="F42" i="1" s="1"/>
  <c r="D43" i="1" l="1"/>
  <c r="E43" i="1" s="1"/>
  <c r="F43" i="1"/>
  <c r="D44" i="1" l="1"/>
  <c r="E44" i="1" s="1"/>
  <c r="F44" i="1"/>
  <c r="D45" i="1" l="1"/>
  <c r="E45" i="1" s="1"/>
  <c r="F45" i="1" s="1"/>
  <c r="D46" i="1" l="1"/>
  <c r="E46" i="1" s="1"/>
  <c r="F46" i="1" s="1"/>
</calcChain>
</file>

<file path=xl/sharedStrings.xml><?xml version="1.0" encoding="utf-8"?>
<sst xmlns="http://schemas.openxmlformats.org/spreadsheetml/2006/main" count="29" uniqueCount="18">
  <si>
    <t>a</t>
  </si>
  <si>
    <t>I</t>
  </si>
  <si>
    <t>M</t>
  </si>
  <si>
    <t>D</t>
  </si>
  <si>
    <t>#</t>
  </si>
  <si>
    <t>sum of Interst afeter 5 years is 20*a-Sum of M over 20</t>
  </si>
  <si>
    <t>M_20</t>
  </si>
  <si>
    <t>I_20</t>
  </si>
  <si>
    <t>a_n</t>
  </si>
  <si>
    <t>a_20</t>
  </si>
  <si>
    <t>D_20</t>
  </si>
  <si>
    <t>I_33</t>
  </si>
  <si>
    <t>D_32=</t>
  </si>
  <si>
    <t>D_32</t>
  </si>
  <si>
    <t>Total paid on interest</t>
  </si>
  <si>
    <t>d</t>
  </si>
  <si>
    <t>sum_I_20</t>
  </si>
  <si>
    <t>Total sum of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</si>
</sst>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2" fontId="0" fillId="2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U48"/>
  <sheetViews>
    <sheetView tabSelected="1" topLeftCell="H10" zoomScale="175" zoomScaleNormal="175" workbookViewId="0">
      <selection activeCell="O23" sqref="O23:R23"/>
    </sheetView>
  </sheetViews>
  <sheetFormatPr defaultRowHeight="15" x14ac:dyDescent="0.25"/>
  <cols>
    <col min="3" max="3" width="12.5703125" bestFit="1" customWidth="1"/>
    <col min="5" max="5" width="14.140625" customWidth="1"/>
    <col min="6" max="6" width="12.5703125" bestFit="1" customWidth="1"/>
    <col min="9" max="9" width="11.5703125" bestFit="1" customWidth="1"/>
    <col min="10" max="10" width="12.5703125" bestFit="1" customWidth="1"/>
    <col min="18" max="18" width="9.42578125" bestFit="1" customWidth="1"/>
    <col min="20" max="20" width="9.42578125" bestFit="1" customWidth="1"/>
  </cols>
  <sheetData>
    <row r="5" spans="2:21" x14ac:dyDescent="0.25">
      <c r="B5" t="s">
        <v>4</v>
      </c>
      <c r="C5" t="s">
        <v>0</v>
      </c>
      <c r="D5" t="s">
        <v>1</v>
      </c>
      <c r="E5" t="s">
        <v>2</v>
      </c>
      <c r="F5" t="s">
        <v>3</v>
      </c>
      <c r="N5" t="s">
        <v>4</v>
      </c>
      <c r="O5" t="s">
        <v>0</v>
      </c>
      <c r="P5" t="s">
        <v>1</v>
      </c>
      <c r="Q5" t="s">
        <v>2</v>
      </c>
      <c r="R5" t="s">
        <v>3</v>
      </c>
    </row>
    <row r="6" spans="2:21" x14ac:dyDescent="0.25">
      <c r="B6">
        <v>0</v>
      </c>
      <c r="F6">
        <v>25000000</v>
      </c>
      <c r="N6">
        <v>0</v>
      </c>
      <c r="R6">
        <v>25000000</v>
      </c>
    </row>
    <row r="7" spans="2:21" x14ac:dyDescent="0.25">
      <c r="B7">
        <v>1</v>
      </c>
      <c r="C7" s="2">
        <f>F6*(0.06/4)/(1-1/(1+0.06/4)^40)</f>
        <v>835677.54243198107</v>
      </c>
      <c r="D7" s="3">
        <f>F6*0.06/4</f>
        <v>375000</v>
      </c>
      <c r="E7" s="2">
        <f>C7-D7</f>
        <v>460677.54243198107</v>
      </c>
      <c r="F7" s="2">
        <f>F6-E7</f>
        <v>24539322.45756802</v>
      </c>
      <c r="H7">
        <f>E8/E7</f>
        <v>1.0150000000000001</v>
      </c>
      <c r="I7">
        <f>1+0.06/4</f>
        <v>1.0149999999999999</v>
      </c>
      <c r="N7" s="2">
        <v>1</v>
      </c>
      <c r="O7" s="2">
        <f>P7+Q7</f>
        <v>1000000</v>
      </c>
      <c r="P7" s="7">
        <f>R6*0.06/4</f>
        <v>375000</v>
      </c>
      <c r="Q7" s="2">
        <f>R6/40</f>
        <v>625000</v>
      </c>
      <c r="R7" s="2">
        <f>R6-Q7</f>
        <v>24375000</v>
      </c>
    </row>
    <row r="8" spans="2:21" x14ac:dyDescent="0.25">
      <c r="B8">
        <v>2</v>
      </c>
      <c r="C8" s="2">
        <f>C7</f>
        <v>835677.54243198107</v>
      </c>
      <c r="D8" s="3">
        <f t="shared" ref="D8:D46" si="0">F7*0.06/4</f>
        <v>368089.83686352026</v>
      </c>
      <c r="E8" s="2">
        <f t="shared" ref="E8:E46" si="1">C8-D8</f>
        <v>467587.70556846081</v>
      </c>
      <c r="F8" s="2">
        <f t="shared" ref="F8:F46" si="2">F7-E8</f>
        <v>24071734.751999557</v>
      </c>
      <c r="H8">
        <f t="shared" ref="H8:H11" si="3">E9/E8</f>
        <v>1.0149999999999999</v>
      </c>
      <c r="N8" s="2">
        <v>2</v>
      </c>
      <c r="O8" s="2">
        <f t="shared" ref="O8:O46" si="4">P8+Q8</f>
        <v>990625</v>
      </c>
      <c r="P8" s="7">
        <f t="shared" ref="P8:P46" si="5">R7*0.06/4</f>
        <v>365625</v>
      </c>
      <c r="Q8" s="2">
        <f>Q7</f>
        <v>625000</v>
      </c>
      <c r="R8" s="2">
        <f t="shared" ref="R8:R46" si="6">R7-Q8</f>
        <v>23750000</v>
      </c>
      <c r="S8" t="s">
        <v>15</v>
      </c>
      <c r="T8">
        <f>P8-P7</f>
        <v>-9375</v>
      </c>
    </row>
    <row r="9" spans="2:21" x14ac:dyDescent="0.25">
      <c r="B9">
        <v>3</v>
      </c>
      <c r="C9" s="2">
        <f t="shared" ref="C9:C46" si="7">C8</f>
        <v>835677.54243198107</v>
      </c>
      <c r="D9" s="3">
        <f t="shared" si="0"/>
        <v>361076.02127999335</v>
      </c>
      <c r="E9" s="2">
        <f t="shared" si="1"/>
        <v>474601.52115198772</v>
      </c>
      <c r="F9" s="2">
        <f t="shared" si="2"/>
        <v>23597133.230847571</v>
      </c>
      <c r="H9">
        <f t="shared" si="3"/>
        <v>1.0149999999999999</v>
      </c>
      <c r="N9" s="2">
        <v>3</v>
      </c>
      <c r="O9" s="2">
        <f t="shared" si="4"/>
        <v>981250</v>
      </c>
      <c r="P9" s="7">
        <f t="shared" si="5"/>
        <v>356250</v>
      </c>
      <c r="Q9" s="2">
        <f t="shared" ref="Q9:Q46" si="8">Q8</f>
        <v>625000</v>
      </c>
      <c r="R9" s="2">
        <f t="shared" si="6"/>
        <v>23125000</v>
      </c>
      <c r="S9" t="s">
        <v>9</v>
      </c>
      <c r="T9">
        <f>P7+19*T8</f>
        <v>196875</v>
      </c>
      <c r="U9">
        <f>P26</f>
        <v>196875</v>
      </c>
    </row>
    <row r="10" spans="2:21" x14ac:dyDescent="0.25">
      <c r="B10">
        <v>4</v>
      </c>
      <c r="C10">
        <f t="shared" si="7"/>
        <v>835677.54243198107</v>
      </c>
      <c r="D10" s="3">
        <f t="shared" si="0"/>
        <v>353956.99846271356</v>
      </c>
      <c r="E10">
        <f t="shared" si="1"/>
        <v>481720.54396926751</v>
      </c>
      <c r="F10">
        <f t="shared" si="2"/>
        <v>23115412.686878305</v>
      </c>
      <c r="H10">
        <f t="shared" si="3"/>
        <v>1.0149999999999999</v>
      </c>
      <c r="N10">
        <v>4</v>
      </c>
      <c r="O10">
        <f t="shared" si="4"/>
        <v>971875</v>
      </c>
      <c r="P10" s="7">
        <f t="shared" si="5"/>
        <v>346875</v>
      </c>
      <c r="Q10">
        <f t="shared" si="8"/>
        <v>625000</v>
      </c>
      <c r="R10">
        <f t="shared" si="6"/>
        <v>22500000</v>
      </c>
      <c r="S10" t="s">
        <v>16</v>
      </c>
      <c r="T10">
        <f>20/2*(P7+T9)</f>
        <v>5718750</v>
      </c>
    </row>
    <row r="11" spans="2:21" x14ac:dyDescent="0.25">
      <c r="B11">
        <v>5</v>
      </c>
      <c r="C11">
        <f t="shared" si="7"/>
        <v>835677.54243198107</v>
      </c>
      <c r="D11" s="3">
        <f t="shared" si="0"/>
        <v>346731.19030317455</v>
      </c>
      <c r="E11">
        <f t="shared" si="1"/>
        <v>488946.35212880652</v>
      </c>
      <c r="F11">
        <f t="shared" si="2"/>
        <v>22626466.334749497</v>
      </c>
      <c r="H11">
        <f t="shared" si="3"/>
        <v>1.0149999999999999</v>
      </c>
      <c r="N11">
        <v>5</v>
      </c>
      <c r="O11">
        <f t="shared" si="4"/>
        <v>962500</v>
      </c>
      <c r="P11" s="7">
        <f t="shared" si="5"/>
        <v>337500</v>
      </c>
      <c r="Q11">
        <f t="shared" si="8"/>
        <v>625000</v>
      </c>
      <c r="R11">
        <f t="shared" si="6"/>
        <v>21875000</v>
      </c>
      <c r="T11">
        <f>SUM(P7:P26)</f>
        <v>5718750</v>
      </c>
    </row>
    <row r="12" spans="2:21" x14ac:dyDescent="0.25">
      <c r="B12">
        <v>6</v>
      </c>
      <c r="C12">
        <f t="shared" si="7"/>
        <v>835677.54243198107</v>
      </c>
      <c r="D12" s="3">
        <f t="shared" si="0"/>
        <v>339396.99502124247</v>
      </c>
      <c r="E12">
        <f t="shared" si="1"/>
        <v>496280.5474107386</v>
      </c>
      <c r="F12">
        <f t="shared" si="2"/>
        <v>22130185.78733876</v>
      </c>
      <c r="N12">
        <v>6</v>
      </c>
      <c r="O12">
        <f t="shared" si="4"/>
        <v>953125</v>
      </c>
      <c r="P12" s="7">
        <f t="shared" si="5"/>
        <v>328125</v>
      </c>
      <c r="Q12">
        <f t="shared" si="8"/>
        <v>625000</v>
      </c>
      <c r="R12">
        <f t="shared" si="6"/>
        <v>21250000</v>
      </c>
    </row>
    <row r="13" spans="2:21" x14ac:dyDescent="0.25">
      <c r="B13">
        <v>7</v>
      </c>
      <c r="C13">
        <f t="shared" si="7"/>
        <v>835677.54243198107</v>
      </c>
      <c r="D13" s="3">
        <f t="shared" si="0"/>
        <v>331952.78681008139</v>
      </c>
      <c r="E13">
        <f t="shared" si="1"/>
        <v>503724.75562189968</v>
      </c>
      <c r="F13">
        <f t="shared" si="2"/>
        <v>21626461.031716861</v>
      </c>
      <c r="I13">
        <f>E7*(H7^20-1)/(H7-1)</f>
        <v>10652554.133180551</v>
      </c>
      <c r="N13">
        <v>7</v>
      </c>
      <c r="O13">
        <f t="shared" si="4"/>
        <v>943750</v>
      </c>
      <c r="P13" s="7">
        <f t="shared" si="5"/>
        <v>318750</v>
      </c>
      <c r="Q13">
        <f t="shared" si="8"/>
        <v>625000</v>
      </c>
      <c r="R13">
        <f t="shared" si="6"/>
        <v>20625000</v>
      </c>
      <c r="S13" t="s">
        <v>9</v>
      </c>
      <c r="T13" s="8">
        <f>T14+T15</f>
        <v>821875</v>
      </c>
      <c r="U13">
        <f>O7+19*T8</f>
        <v>821875</v>
      </c>
    </row>
    <row r="14" spans="2:21" x14ac:dyDescent="0.25">
      <c r="B14">
        <v>8</v>
      </c>
      <c r="C14">
        <f t="shared" si="7"/>
        <v>835677.54243198107</v>
      </c>
      <c r="D14" s="3">
        <f t="shared" si="0"/>
        <v>324396.9154757529</v>
      </c>
      <c r="E14">
        <f t="shared" si="1"/>
        <v>511280.62695622817</v>
      </c>
      <c r="F14">
        <f t="shared" si="2"/>
        <v>21115180.404760633</v>
      </c>
      <c r="I14">
        <f>SUM(E7:E26)</f>
        <v>10652554.133180566</v>
      </c>
      <c r="N14">
        <v>8</v>
      </c>
      <c r="O14">
        <f t="shared" si="4"/>
        <v>934375</v>
      </c>
      <c r="P14" s="7">
        <f t="shared" si="5"/>
        <v>309375</v>
      </c>
      <c r="Q14">
        <f t="shared" si="8"/>
        <v>625000</v>
      </c>
      <c r="R14">
        <f t="shared" si="6"/>
        <v>20000000</v>
      </c>
      <c r="S14" t="s">
        <v>7</v>
      </c>
      <c r="T14">
        <f>P7+19*T8</f>
        <v>196875</v>
      </c>
    </row>
    <row r="15" spans="2:21" x14ac:dyDescent="0.25">
      <c r="B15">
        <v>9</v>
      </c>
      <c r="C15">
        <f t="shared" si="7"/>
        <v>835677.54243198107</v>
      </c>
      <c r="D15" s="3">
        <f t="shared" si="0"/>
        <v>316727.70607140946</v>
      </c>
      <c r="E15">
        <f t="shared" si="1"/>
        <v>518949.83636057161</v>
      </c>
      <c r="F15">
        <f t="shared" si="2"/>
        <v>20596230.568400063</v>
      </c>
      <c r="N15">
        <v>9</v>
      </c>
      <c r="O15">
        <f t="shared" si="4"/>
        <v>925000</v>
      </c>
      <c r="P15" s="7">
        <f t="shared" si="5"/>
        <v>300000</v>
      </c>
      <c r="Q15">
        <f t="shared" si="8"/>
        <v>625000</v>
      </c>
      <c r="R15">
        <f t="shared" si="6"/>
        <v>19375000</v>
      </c>
      <c r="S15" t="s">
        <v>6</v>
      </c>
      <c r="T15">
        <f>Q15</f>
        <v>625000</v>
      </c>
    </row>
    <row r="16" spans="2:21" x14ac:dyDescent="0.25">
      <c r="B16">
        <v>10</v>
      </c>
      <c r="C16">
        <f t="shared" si="7"/>
        <v>835677.54243198107</v>
      </c>
      <c r="D16" s="3">
        <f t="shared" si="0"/>
        <v>308943.4585260009</v>
      </c>
      <c r="E16">
        <f t="shared" si="1"/>
        <v>526734.08390598022</v>
      </c>
      <c r="F16">
        <f t="shared" si="2"/>
        <v>20069496.484494083</v>
      </c>
      <c r="H16" t="s">
        <v>5</v>
      </c>
      <c r="N16">
        <v>10</v>
      </c>
      <c r="O16">
        <f t="shared" si="4"/>
        <v>915625</v>
      </c>
      <c r="P16" s="7">
        <f t="shared" si="5"/>
        <v>290625</v>
      </c>
      <c r="Q16">
        <f t="shared" si="8"/>
        <v>625000</v>
      </c>
      <c r="R16">
        <f t="shared" si="6"/>
        <v>18750000</v>
      </c>
      <c r="S16" t="s">
        <v>10</v>
      </c>
      <c r="T16" s="6">
        <f>25000000-20*Q16</f>
        <v>12500000</v>
      </c>
    </row>
    <row r="17" spans="2:20" x14ac:dyDescent="0.25">
      <c r="B17">
        <v>11</v>
      </c>
      <c r="C17">
        <f t="shared" si="7"/>
        <v>835677.54243198107</v>
      </c>
      <c r="D17" s="3">
        <f t="shared" si="0"/>
        <v>301042.44726741122</v>
      </c>
      <c r="E17">
        <f t="shared" si="1"/>
        <v>534635.09516456979</v>
      </c>
      <c r="F17">
        <f t="shared" si="2"/>
        <v>19534861.389329512</v>
      </c>
      <c r="I17">
        <f>20*C14-I14</f>
        <v>6060996.7154590562</v>
      </c>
      <c r="N17">
        <v>11</v>
      </c>
      <c r="O17">
        <f t="shared" si="4"/>
        <v>906250</v>
      </c>
      <c r="P17" s="7">
        <f t="shared" si="5"/>
        <v>281250</v>
      </c>
      <c r="Q17">
        <f t="shared" si="8"/>
        <v>625000</v>
      </c>
      <c r="R17">
        <f t="shared" si="6"/>
        <v>18125000</v>
      </c>
    </row>
    <row r="18" spans="2:20" x14ac:dyDescent="0.25">
      <c r="B18">
        <v>12</v>
      </c>
      <c r="C18">
        <f t="shared" si="7"/>
        <v>835677.54243198107</v>
      </c>
      <c r="D18" s="3">
        <f t="shared" si="0"/>
        <v>293022.92083994264</v>
      </c>
      <c r="E18">
        <f t="shared" si="1"/>
        <v>542654.62159203843</v>
      </c>
      <c r="F18">
        <f t="shared" si="2"/>
        <v>18992206.767737474</v>
      </c>
      <c r="I18">
        <f>SUM(D7:D26)</f>
        <v>6060996.7154590553</v>
      </c>
      <c r="N18">
        <v>12</v>
      </c>
      <c r="O18">
        <f t="shared" si="4"/>
        <v>896875</v>
      </c>
      <c r="P18" s="7">
        <f t="shared" si="5"/>
        <v>271875</v>
      </c>
      <c r="Q18">
        <f t="shared" si="8"/>
        <v>625000</v>
      </c>
      <c r="R18">
        <f t="shared" si="6"/>
        <v>17500000</v>
      </c>
    </row>
    <row r="19" spans="2:20" x14ac:dyDescent="0.25">
      <c r="B19">
        <v>13</v>
      </c>
      <c r="C19">
        <f t="shared" si="7"/>
        <v>835677.54243198107</v>
      </c>
      <c r="D19" s="3">
        <f t="shared" si="0"/>
        <v>284883.1015160621</v>
      </c>
      <c r="E19">
        <f t="shared" si="1"/>
        <v>550794.44091591891</v>
      </c>
      <c r="F19">
        <f t="shared" si="2"/>
        <v>18441412.326821554</v>
      </c>
      <c r="N19">
        <v>13</v>
      </c>
      <c r="O19">
        <f t="shared" si="4"/>
        <v>887500</v>
      </c>
      <c r="P19" s="7">
        <f t="shared" si="5"/>
        <v>262500</v>
      </c>
      <c r="Q19">
        <f t="shared" si="8"/>
        <v>625000</v>
      </c>
      <c r="R19">
        <f t="shared" si="6"/>
        <v>16875000</v>
      </c>
      <c r="S19" t="s">
        <v>13</v>
      </c>
      <c r="T19">
        <f>25000000-32*Q18</f>
        <v>5000000</v>
      </c>
    </row>
    <row r="20" spans="2:20" x14ac:dyDescent="0.25">
      <c r="B20">
        <v>14</v>
      </c>
      <c r="C20">
        <f t="shared" si="7"/>
        <v>835677.54243198107</v>
      </c>
      <c r="D20" s="3">
        <f t="shared" si="0"/>
        <v>276621.18490232329</v>
      </c>
      <c r="E20">
        <f t="shared" si="1"/>
        <v>559056.35752965778</v>
      </c>
      <c r="F20">
        <f t="shared" si="2"/>
        <v>17882355.969291896</v>
      </c>
      <c r="N20">
        <v>14</v>
      </c>
      <c r="O20">
        <f t="shared" si="4"/>
        <v>878125</v>
      </c>
      <c r="P20" s="7">
        <f t="shared" si="5"/>
        <v>253125</v>
      </c>
      <c r="Q20">
        <f t="shared" si="8"/>
        <v>625000</v>
      </c>
      <c r="R20">
        <f t="shared" si="6"/>
        <v>16250000</v>
      </c>
    </row>
    <row r="21" spans="2:20" x14ac:dyDescent="0.25">
      <c r="B21">
        <v>15</v>
      </c>
      <c r="C21">
        <f t="shared" si="7"/>
        <v>835677.54243198107</v>
      </c>
      <c r="D21" s="3">
        <f t="shared" si="0"/>
        <v>268235.33953937842</v>
      </c>
      <c r="E21">
        <f t="shared" si="1"/>
        <v>567442.20289260265</v>
      </c>
      <c r="F21">
        <f t="shared" si="2"/>
        <v>17314913.766399294</v>
      </c>
      <c r="N21">
        <v>15</v>
      </c>
      <c r="O21">
        <f t="shared" si="4"/>
        <v>868750</v>
      </c>
      <c r="P21" s="7">
        <f t="shared" si="5"/>
        <v>243750</v>
      </c>
      <c r="Q21">
        <f t="shared" si="8"/>
        <v>625000</v>
      </c>
      <c r="R21">
        <f t="shared" si="6"/>
        <v>15625000</v>
      </c>
      <c r="S21" t="s">
        <v>17</v>
      </c>
    </row>
    <row r="22" spans="2:20" x14ac:dyDescent="0.25">
      <c r="B22">
        <v>16</v>
      </c>
      <c r="C22">
        <f t="shared" si="7"/>
        <v>835677.54243198107</v>
      </c>
      <c r="D22" s="3">
        <f t="shared" si="0"/>
        <v>259723.70649598941</v>
      </c>
      <c r="E22">
        <f t="shared" si="1"/>
        <v>575953.83593599172</v>
      </c>
      <c r="F22">
        <f t="shared" si="2"/>
        <v>16738959.930463303</v>
      </c>
      <c r="N22">
        <v>16</v>
      </c>
      <c r="O22">
        <f t="shared" si="4"/>
        <v>859375</v>
      </c>
      <c r="P22" s="7">
        <f t="shared" si="5"/>
        <v>234375</v>
      </c>
      <c r="Q22">
        <f t="shared" si="8"/>
        <v>625000</v>
      </c>
      <c r="R22">
        <f t="shared" si="6"/>
        <v>15000000</v>
      </c>
      <c r="T22">
        <f>40/2*(2*P7+39*T8)</f>
        <v>7687500</v>
      </c>
    </row>
    <row r="23" spans="2:20" x14ac:dyDescent="0.25">
      <c r="B23">
        <v>17</v>
      </c>
      <c r="C23">
        <f t="shared" si="7"/>
        <v>835677.54243198107</v>
      </c>
      <c r="D23" s="3">
        <f t="shared" si="0"/>
        <v>251084.39895694953</v>
      </c>
      <c r="E23">
        <f t="shared" si="1"/>
        <v>584593.14347503148</v>
      </c>
      <c r="F23">
        <f t="shared" si="2"/>
        <v>16154366.786988271</v>
      </c>
      <c r="N23">
        <v>17</v>
      </c>
      <c r="O23">
        <f t="shared" si="4"/>
        <v>850000</v>
      </c>
      <c r="P23" s="7">
        <f t="shared" si="5"/>
        <v>225000</v>
      </c>
      <c r="Q23">
        <f t="shared" si="8"/>
        <v>625000</v>
      </c>
      <c r="R23">
        <f t="shared" si="6"/>
        <v>14375000</v>
      </c>
      <c r="T23">
        <f>SUM(P7:P46)</f>
        <v>7687500</v>
      </c>
    </row>
    <row r="24" spans="2:20" x14ac:dyDescent="0.25">
      <c r="B24">
        <v>18</v>
      </c>
      <c r="C24">
        <f t="shared" si="7"/>
        <v>835677.54243198107</v>
      </c>
      <c r="D24" s="3">
        <f t="shared" si="0"/>
        <v>242315.50180482407</v>
      </c>
      <c r="E24">
        <f t="shared" si="1"/>
        <v>593362.04062715697</v>
      </c>
      <c r="F24">
        <f t="shared" si="2"/>
        <v>15561004.746361114</v>
      </c>
      <c r="N24">
        <v>18</v>
      </c>
      <c r="O24">
        <f t="shared" si="4"/>
        <v>840625</v>
      </c>
      <c r="P24" s="7">
        <f t="shared" si="5"/>
        <v>215625</v>
      </c>
      <c r="Q24">
        <f t="shared" si="8"/>
        <v>625000</v>
      </c>
      <c r="R24">
        <f t="shared" si="6"/>
        <v>13750000</v>
      </c>
    </row>
    <row r="25" spans="2:20" x14ac:dyDescent="0.25">
      <c r="B25">
        <v>19</v>
      </c>
      <c r="C25">
        <f t="shared" si="7"/>
        <v>835677.54243198107</v>
      </c>
      <c r="D25" s="3">
        <f t="shared" si="0"/>
        <v>233415.07119541671</v>
      </c>
      <c r="E25">
        <f t="shared" si="1"/>
        <v>602262.47123656434</v>
      </c>
      <c r="F25">
        <f t="shared" si="2"/>
        <v>14958742.27512455</v>
      </c>
      <c r="I25" t="s">
        <v>9</v>
      </c>
      <c r="J25">
        <f>C25</f>
        <v>835677.54243198107</v>
      </c>
      <c r="N25">
        <v>19</v>
      </c>
      <c r="O25">
        <f t="shared" si="4"/>
        <v>831250</v>
      </c>
      <c r="P25" s="7">
        <f t="shared" si="5"/>
        <v>206250</v>
      </c>
      <c r="Q25">
        <f t="shared" si="8"/>
        <v>625000</v>
      </c>
      <c r="R25">
        <f t="shared" si="6"/>
        <v>13125000</v>
      </c>
    </row>
    <row r="26" spans="2:20" x14ac:dyDescent="0.25">
      <c r="B26">
        <v>20</v>
      </c>
      <c r="C26" s="2">
        <f t="shared" si="7"/>
        <v>835677.54243198107</v>
      </c>
      <c r="D26" s="2">
        <f t="shared" si="0"/>
        <v>224381.13412686824</v>
      </c>
      <c r="E26" s="2">
        <f t="shared" si="1"/>
        <v>611296.40830511285</v>
      </c>
      <c r="F26" s="4">
        <f t="shared" si="2"/>
        <v>14347445.866819438</v>
      </c>
      <c r="I26" t="s">
        <v>6</v>
      </c>
      <c r="J26" s="2">
        <f>C26*1/H9^(40-19)</f>
        <v>611296.40830511134</v>
      </c>
      <c r="N26">
        <v>20</v>
      </c>
      <c r="O26" s="8">
        <f t="shared" si="4"/>
        <v>821875</v>
      </c>
      <c r="P26" s="7">
        <f t="shared" si="5"/>
        <v>196875</v>
      </c>
      <c r="Q26">
        <f t="shared" si="8"/>
        <v>625000</v>
      </c>
      <c r="R26" s="6">
        <f t="shared" si="6"/>
        <v>12500000</v>
      </c>
    </row>
    <row r="27" spans="2:20" x14ac:dyDescent="0.25">
      <c r="B27">
        <v>21</v>
      </c>
      <c r="C27">
        <f t="shared" si="7"/>
        <v>835677.54243198107</v>
      </c>
      <c r="D27">
        <f t="shared" si="0"/>
        <v>215211.68800229154</v>
      </c>
      <c r="E27">
        <f t="shared" si="1"/>
        <v>620465.85442968947</v>
      </c>
      <c r="F27">
        <f t="shared" si="2"/>
        <v>13726980.012389747</v>
      </c>
      <c r="I27" t="s">
        <v>7</v>
      </c>
      <c r="J27" s="2">
        <f>C26*(1-1/H11^(40-19))</f>
        <v>224381.13412686973</v>
      </c>
      <c r="K27">
        <f>C25-J26</f>
        <v>224381.13412686973</v>
      </c>
      <c r="N27">
        <v>21</v>
      </c>
      <c r="O27">
        <f t="shared" si="4"/>
        <v>812500</v>
      </c>
      <c r="P27">
        <f t="shared" si="5"/>
        <v>187500</v>
      </c>
      <c r="Q27">
        <f t="shared" si="8"/>
        <v>625000</v>
      </c>
      <c r="R27">
        <f t="shared" si="6"/>
        <v>11875000</v>
      </c>
    </row>
    <row r="28" spans="2:20" x14ac:dyDescent="0.25">
      <c r="B28">
        <v>22</v>
      </c>
      <c r="C28">
        <f t="shared" si="7"/>
        <v>835677.54243198107</v>
      </c>
      <c r="D28">
        <f t="shared" si="0"/>
        <v>205904.70018584622</v>
      </c>
      <c r="E28">
        <f t="shared" si="1"/>
        <v>629772.84224613488</v>
      </c>
      <c r="F28">
        <f t="shared" si="2"/>
        <v>13097207.170143612</v>
      </c>
      <c r="I28" t="s">
        <v>10</v>
      </c>
      <c r="J28" s="2">
        <f>F6-E7*(H7^20-1)/(H7-1)</f>
        <v>14347445.866819449</v>
      </c>
      <c r="N28">
        <v>22</v>
      </c>
      <c r="O28">
        <f t="shared" si="4"/>
        <v>803125</v>
      </c>
      <c r="P28">
        <f t="shared" si="5"/>
        <v>178125</v>
      </c>
      <c r="Q28">
        <f t="shared" si="8"/>
        <v>625000</v>
      </c>
      <c r="R28">
        <f t="shared" si="6"/>
        <v>11250000</v>
      </c>
    </row>
    <row r="29" spans="2:20" x14ac:dyDescent="0.25">
      <c r="B29">
        <v>23</v>
      </c>
      <c r="C29">
        <f t="shared" si="7"/>
        <v>835677.54243198107</v>
      </c>
      <c r="D29">
        <f t="shared" si="0"/>
        <v>196458.10755215416</v>
      </c>
      <c r="E29">
        <f t="shared" si="1"/>
        <v>639219.43487982685</v>
      </c>
      <c r="F29">
        <f t="shared" si="2"/>
        <v>12457987.735263785</v>
      </c>
      <c r="I29" t="s">
        <v>8</v>
      </c>
      <c r="J29">
        <f>E7*H7^19</f>
        <v>611296.4083051139</v>
      </c>
      <c r="N29">
        <v>23</v>
      </c>
      <c r="O29">
        <f t="shared" si="4"/>
        <v>793750</v>
      </c>
      <c r="P29">
        <f t="shared" si="5"/>
        <v>168750</v>
      </c>
      <c r="Q29">
        <f t="shared" si="8"/>
        <v>625000</v>
      </c>
      <c r="R29">
        <f t="shared" si="6"/>
        <v>10625000</v>
      </c>
    </row>
    <row r="30" spans="2:20" x14ac:dyDescent="0.25">
      <c r="B30">
        <v>24</v>
      </c>
      <c r="C30">
        <f t="shared" si="7"/>
        <v>835677.54243198107</v>
      </c>
      <c r="D30">
        <f t="shared" si="0"/>
        <v>186869.81602895676</v>
      </c>
      <c r="E30">
        <f t="shared" si="1"/>
        <v>648807.72640302428</v>
      </c>
      <c r="F30">
        <f t="shared" si="2"/>
        <v>11809180.008860761</v>
      </c>
      <c r="N30">
        <v>24</v>
      </c>
      <c r="O30">
        <f t="shared" si="4"/>
        <v>784375</v>
      </c>
      <c r="P30">
        <f t="shared" si="5"/>
        <v>159375</v>
      </c>
      <c r="Q30">
        <f t="shared" si="8"/>
        <v>625000</v>
      </c>
      <c r="R30">
        <f t="shared" si="6"/>
        <v>10000000</v>
      </c>
    </row>
    <row r="31" spans="2:20" x14ac:dyDescent="0.25">
      <c r="B31">
        <v>25</v>
      </c>
      <c r="C31">
        <f t="shared" si="7"/>
        <v>835677.54243198107</v>
      </c>
      <c r="D31">
        <f t="shared" si="0"/>
        <v>177137.70013291141</v>
      </c>
      <c r="E31">
        <f t="shared" si="1"/>
        <v>658539.84229906963</v>
      </c>
      <c r="F31">
        <f t="shared" si="2"/>
        <v>11150640.166561691</v>
      </c>
      <c r="N31">
        <v>25</v>
      </c>
      <c r="O31">
        <f t="shared" si="4"/>
        <v>775000</v>
      </c>
      <c r="P31">
        <f t="shared" si="5"/>
        <v>150000</v>
      </c>
      <c r="Q31">
        <f t="shared" si="8"/>
        <v>625000</v>
      </c>
      <c r="R31">
        <f t="shared" si="6"/>
        <v>9375000</v>
      </c>
    </row>
    <row r="32" spans="2:20" x14ac:dyDescent="0.25">
      <c r="B32">
        <v>26</v>
      </c>
      <c r="C32">
        <f t="shared" si="7"/>
        <v>835677.54243198107</v>
      </c>
      <c r="D32">
        <f t="shared" si="0"/>
        <v>167259.60249842537</v>
      </c>
      <c r="E32">
        <f t="shared" si="1"/>
        <v>668417.93993355567</v>
      </c>
      <c r="F32">
        <f t="shared" si="2"/>
        <v>10482222.226628136</v>
      </c>
      <c r="N32">
        <v>26</v>
      </c>
      <c r="O32">
        <f t="shared" si="4"/>
        <v>765625</v>
      </c>
      <c r="P32">
        <f t="shared" si="5"/>
        <v>140625</v>
      </c>
      <c r="Q32">
        <f t="shared" si="8"/>
        <v>625000</v>
      </c>
      <c r="R32">
        <f t="shared" si="6"/>
        <v>8750000</v>
      </c>
    </row>
    <row r="33" spans="2:18" x14ac:dyDescent="0.25">
      <c r="B33">
        <v>27</v>
      </c>
      <c r="C33">
        <f t="shared" si="7"/>
        <v>835677.54243198107</v>
      </c>
      <c r="D33">
        <f t="shared" si="0"/>
        <v>157233.33339942203</v>
      </c>
      <c r="E33">
        <f t="shared" si="1"/>
        <v>678444.20903255907</v>
      </c>
      <c r="F33">
        <f t="shared" si="2"/>
        <v>9803778.0175955761</v>
      </c>
      <c r="I33" t="s">
        <v>11</v>
      </c>
      <c r="J33">
        <f>C33*(1-H11^(-1*(40-32)))</f>
        <v>93837.292104439752</v>
      </c>
      <c r="N33">
        <v>27</v>
      </c>
      <c r="O33">
        <f t="shared" si="4"/>
        <v>756250</v>
      </c>
      <c r="P33">
        <f t="shared" si="5"/>
        <v>131250</v>
      </c>
      <c r="Q33">
        <f t="shared" si="8"/>
        <v>625000</v>
      </c>
      <c r="R33">
        <f t="shared" si="6"/>
        <v>8125000</v>
      </c>
    </row>
    <row r="34" spans="2:18" x14ac:dyDescent="0.25">
      <c r="B34">
        <v>28</v>
      </c>
      <c r="C34">
        <f t="shared" si="7"/>
        <v>835677.54243198107</v>
      </c>
      <c r="D34">
        <f t="shared" si="0"/>
        <v>147056.67026393363</v>
      </c>
      <c r="E34">
        <f t="shared" si="1"/>
        <v>688620.87216804747</v>
      </c>
      <c r="F34">
        <f t="shared" si="2"/>
        <v>9115157.1454275288</v>
      </c>
      <c r="I34" t="s">
        <v>12</v>
      </c>
      <c r="J34" s="5">
        <f>J33/(0.06/4)</f>
        <v>6255819.4736293172</v>
      </c>
      <c r="N34">
        <v>28</v>
      </c>
      <c r="O34">
        <f t="shared" si="4"/>
        <v>746875</v>
      </c>
      <c r="P34">
        <f t="shared" si="5"/>
        <v>121875</v>
      </c>
      <c r="Q34">
        <f t="shared" si="8"/>
        <v>625000</v>
      </c>
      <c r="R34">
        <f t="shared" si="6"/>
        <v>7500000</v>
      </c>
    </row>
    <row r="35" spans="2:18" x14ac:dyDescent="0.25">
      <c r="B35">
        <v>29</v>
      </c>
      <c r="C35">
        <f t="shared" si="7"/>
        <v>835677.54243198107</v>
      </c>
      <c r="D35">
        <f t="shared" si="0"/>
        <v>136727.35718141292</v>
      </c>
      <c r="E35">
        <f t="shared" si="1"/>
        <v>698950.1852505682</v>
      </c>
      <c r="F35">
        <f t="shared" si="2"/>
        <v>8416206.9601769596</v>
      </c>
      <c r="N35">
        <v>29</v>
      </c>
      <c r="O35">
        <f t="shared" si="4"/>
        <v>737500</v>
      </c>
      <c r="P35">
        <f t="shared" si="5"/>
        <v>112500</v>
      </c>
      <c r="Q35">
        <f t="shared" si="8"/>
        <v>625000</v>
      </c>
      <c r="R35">
        <f t="shared" si="6"/>
        <v>6875000</v>
      </c>
    </row>
    <row r="36" spans="2:18" x14ac:dyDescent="0.25">
      <c r="B36">
        <v>30</v>
      </c>
      <c r="C36">
        <f t="shared" si="7"/>
        <v>835677.54243198107</v>
      </c>
      <c r="D36">
        <f t="shared" si="0"/>
        <v>126243.1044026544</v>
      </c>
      <c r="E36">
        <f t="shared" si="1"/>
        <v>709434.43802932673</v>
      </c>
      <c r="F36">
        <f t="shared" si="2"/>
        <v>7706772.5221476331</v>
      </c>
      <c r="I36" t="s">
        <v>13</v>
      </c>
      <c r="J36">
        <f>25000000-E7*(H7^32-1)/(H7-1)</f>
        <v>6255819.473629117</v>
      </c>
      <c r="N36">
        <v>30</v>
      </c>
      <c r="O36">
        <f t="shared" si="4"/>
        <v>728125</v>
      </c>
      <c r="P36">
        <f t="shared" si="5"/>
        <v>103125</v>
      </c>
      <c r="Q36">
        <f t="shared" si="8"/>
        <v>625000</v>
      </c>
      <c r="R36">
        <f t="shared" si="6"/>
        <v>6250000</v>
      </c>
    </row>
    <row r="37" spans="2:18" x14ac:dyDescent="0.25">
      <c r="B37">
        <v>31</v>
      </c>
      <c r="C37">
        <f t="shared" si="7"/>
        <v>835677.54243198107</v>
      </c>
      <c r="D37">
        <f t="shared" si="0"/>
        <v>115601.5878322145</v>
      </c>
      <c r="E37">
        <f t="shared" si="1"/>
        <v>720075.95459976653</v>
      </c>
      <c r="F37">
        <f t="shared" si="2"/>
        <v>6986696.5675478671</v>
      </c>
      <c r="N37">
        <v>31</v>
      </c>
      <c r="O37">
        <f t="shared" si="4"/>
        <v>718750</v>
      </c>
      <c r="P37">
        <f t="shared" si="5"/>
        <v>93750</v>
      </c>
      <c r="Q37">
        <f t="shared" si="8"/>
        <v>625000</v>
      </c>
      <c r="R37">
        <f t="shared" si="6"/>
        <v>5625000</v>
      </c>
    </row>
    <row r="38" spans="2:18" x14ac:dyDescent="0.25">
      <c r="B38">
        <v>32</v>
      </c>
      <c r="C38">
        <f t="shared" si="7"/>
        <v>835677.54243198107</v>
      </c>
      <c r="D38">
        <f t="shared" si="0"/>
        <v>104800.448513218</v>
      </c>
      <c r="E38">
        <f t="shared" si="1"/>
        <v>730877.0939187631</v>
      </c>
      <c r="F38" s="5">
        <f t="shared" si="2"/>
        <v>6255819.473629104</v>
      </c>
      <c r="I38" t="s">
        <v>14</v>
      </c>
      <c r="N38">
        <v>32</v>
      </c>
      <c r="O38">
        <f t="shared" si="4"/>
        <v>709375</v>
      </c>
      <c r="P38">
        <f t="shared" si="5"/>
        <v>84375</v>
      </c>
      <c r="Q38">
        <f t="shared" si="8"/>
        <v>625000</v>
      </c>
      <c r="R38">
        <f t="shared" si="6"/>
        <v>5000000</v>
      </c>
    </row>
    <row r="39" spans="2:18" x14ac:dyDescent="0.25">
      <c r="B39">
        <v>33</v>
      </c>
      <c r="C39">
        <f t="shared" si="7"/>
        <v>835677.54243198107</v>
      </c>
      <c r="D39">
        <f t="shared" si="0"/>
        <v>93837.29210443655</v>
      </c>
      <c r="E39">
        <f t="shared" si="1"/>
        <v>741840.25032754452</v>
      </c>
      <c r="F39">
        <f t="shared" si="2"/>
        <v>5513979.2233015597</v>
      </c>
      <c r="J39">
        <f>40*C43-25000000</f>
        <v>8427101.6972792447</v>
      </c>
      <c r="N39">
        <v>33</v>
      </c>
      <c r="O39">
        <f t="shared" si="4"/>
        <v>700000</v>
      </c>
      <c r="P39">
        <f t="shared" si="5"/>
        <v>75000</v>
      </c>
      <c r="Q39">
        <f t="shared" si="8"/>
        <v>625000</v>
      </c>
      <c r="R39">
        <f t="shared" si="6"/>
        <v>4375000</v>
      </c>
    </row>
    <row r="40" spans="2:18" x14ac:dyDescent="0.25">
      <c r="B40">
        <v>34</v>
      </c>
      <c r="C40">
        <f t="shared" si="7"/>
        <v>835677.54243198107</v>
      </c>
      <c r="D40">
        <f t="shared" si="0"/>
        <v>82709.688349523392</v>
      </c>
      <c r="E40">
        <f t="shared" si="1"/>
        <v>752967.85408245772</v>
      </c>
      <c r="F40">
        <f t="shared" si="2"/>
        <v>4761011.369219102</v>
      </c>
      <c r="N40">
        <v>34</v>
      </c>
      <c r="O40">
        <f t="shared" si="4"/>
        <v>690625</v>
      </c>
      <c r="P40">
        <f t="shared" si="5"/>
        <v>65625</v>
      </c>
      <c r="Q40">
        <f t="shared" si="8"/>
        <v>625000</v>
      </c>
      <c r="R40">
        <f t="shared" si="6"/>
        <v>3750000</v>
      </c>
    </row>
    <row r="41" spans="2:18" x14ac:dyDescent="0.25">
      <c r="B41">
        <v>35</v>
      </c>
      <c r="C41">
        <f t="shared" si="7"/>
        <v>835677.54243198107</v>
      </c>
      <c r="D41">
        <f t="shared" si="0"/>
        <v>71415.170538286533</v>
      </c>
      <c r="E41">
        <f t="shared" si="1"/>
        <v>764262.37189369451</v>
      </c>
      <c r="F41">
        <f t="shared" si="2"/>
        <v>3996748.9973254073</v>
      </c>
      <c r="N41">
        <v>35</v>
      </c>
      <c r="O41">
        <f t="shared" si="4"/>
        <v>681250</v>
      </c>
      <c r="P41">
        <f t="shared" si="5"/>
        <v>56250</v>
      </c>
      <c r="Q41">
        <f t="shared" si="8"/>
        <v>625000</v>
      </c>
      <c r="R41">
        <f t="shared" si="6"/>
        <v>3125000</v>
      </c>
    </row>
    <row r="42" spans="2:18" x14ac:dyDescent="0.25">
      <c r="B42">
        <v>36</v>
      </c>
      <c r="C42">
        <f t="shared" si="7"/>
        <v>835677.54243198107</v>
      </c>
      <c r="D42">
        <f t="shared" si="0"/>
        <v>59951.234959881105</v>
      </c>
      <c r="E42">
        <f t="shared" si="1"/>
        <v>775726.30747210002</v>
      </c>
      <c r="F42">
        <f t="shared" si="2"/>
        <v>3221022.6898533073</v>
      </c>
      <c r="N42">
        <v>36</v>
      </c>
      <c r="O42">
        <f t="shared" si="4"/>
        <v>671875</v>
      </c>
      <c r="P42">
        <f t="shared" si="5"/>
        <v>46875</v>
      </c>
      <c r="Q42">
        <f t="shared" si="8"/>
        <v>625000</v>
      </c>
      <c r="R42">
        <f t="shared" si="6"/>
        <v>2500000</v>
      </c>
    </row>
    <row r="43" spans="2:18" x14ac:dyDescent="0.25">
      <c r="B43">
        <v>37</v>
      </c>
      <c r="C43">
        <f t="shared" si="7"/>
        <v>835677.54243198107</v>
      </c>
      <c r="D43">
        <f t="shared" si="0"/>
        <v>48315.340347799611</v>
      </c>
      <c r="E43">
        <f t="shared" si="1"/>
        <v>787362.20208418148</v>
      </c>
      <c r="F43">
        <f t="shared" si="2"/>
        <v>2433660.487769126</v>
      </c>
      <c r="N43">
        <v>37</v>
      </c>
      <c r="O43">
        <f t="shared" si="4"/>
        <v>662500</v>
      </c>
      <c r="P43">
        <f t="shared" si="5"/>
        <v>37500</v>
      </c>
      <c r="Q43">
        <f t="shared" si="8"/>
        <v>625000</v>
      </c>
      <c r="R43">
        <f t="shared" si="6"/>
        <v>1875000</v>
      </c>
    </row>
    <row r="44" spans="2:18" x14ac:dyDescent="0.25">
      <c r="B44">
        <v>38</v>
      </c>
      <c r="C44">
        <f t="shared" si="7"/>
        <v>835677.54243198107</v>
      </c>
      <c r="D44">
        <f t="shared" si="0"/>
        <v>36504.90731653689</v>
      </c>
      <c r="E44">
        <f t="shared" si="1"/>
        <v>799172.63511544419</v>
      </c>
      <c r="F44">
        <f t="shared" si="2"/>
        <v>1634487.8526536818</v>
      </c>
      <c r="N44">
        <v>38</v>
      </c>
      <c r="O44">
        <f t="shared" si="4"/>
        <v>653125</v>
      </c>
      <c r="P44">
        <f t="shared" si="5"/>
        <v>28125</v>
      </c>
      <c r="Q44">
        <f t="shared" si="8"/>
        <v>625000</v>
      </c>
      <c r="R44">
        <f t="shared" si="6"/>
        <v>1250000</v>
      </c>
    </row>
    <row r="45" spans="2:18" x14ac:dyDescent="0.25">
      <c r="B45">
        <v>39</v>
      </c>
      <c r="C45">
        <f t="shared" si="7"/>
        <v>835677.54243198107</v>
      </c>
      <c r="D45">
        <f t="shared" si="0"/>
        <v>24517.317789805227</v>
      </c>
      <c r="E45">
        <f t="shared" si="1"/>
        <v>811160.22464217583</v>
      </c>
      <c r="F45">
        <f t="shared" si="2"/>
        <v>823327.62801150593</v>
      </c>
      <c r="N45">
        <v>39</v>
      </c>
      <c r="O45">
        <f t="shared" si="4"/>
        <v>643750</v>
      </c>
      <c r="P45">
        <f t="shared" si="5"/>
        <v>18750</v>
      </c>
      <c r="Q45">
        <f t="shared" si="8"/>
        <v>625000</v>
      </c>
      <c r="R45">
        <f t="shared" si="6"/>
        <v>625000</v>
      </c>
    </row>
    <row r="46" spans="2:18" x14ac:dyDescent="0.25">
      <c r="B46">
        <v>40</v>
      </c>
      <c r="C46">
        <f t="shared" si="7"/>
        <v>835677.54243198107</v>
      </c>
      <c r="D46">
        <f t="shared" si="0"/>
        <v>12349.914420172589</v>
      </c>
      <c r="E46">
        <f t="shared" si="1"/>
        <v>823327.6280118085</v>
      </c>
      <c r="F46" s="1">
        <f t="shared" si="2"/>
        <v>-3.0256342142820358E-7</v>
      </c>
      <c r="N46">
        <v>40</v>
      </c>
      <c r="O46">
        <f t="shared" si="4"/>
        <v>634375</v>
      </c>
      <c r="P46">
        <f t="shared" si="5"/>
        <v>9375</v>
      </c>
      <c r="Q46">
        <f t="shared" si="8"/>
        <v>625000</v>
      </c>
      <c r="R46">
        <f t="shared" si="6"/>
        <v>0</v>
      </c>
    </row>
    <row r="48" spans="2:18" x14ac:dyDescent="0.25">
      <c r="E48">
        <f>SUM(E7:E46)</f>
        <v>25000000.000000305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CIKT</cp:lastModifiedBy>
  <dcterms:created xsi:type="dcterms:W3CDTF">2019-04-29T12:23:52Z</dcterms:created>
  <dcterms:modified xsi:type="dcterms:W3CDTF">2019-04-29T13:22:26Z</dcterms:modified>
</cp:coreProperties>
</file>