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75970\Desktop\Apot2019\"/>
    </mc:Choice>
  </mc:AlternateContent>
  <bookViews>
    <workbookView xWindow="0" yWindow="0" windowWidth="28800" windowHeight="12300" activeTab="1"/>
  </bookViews>
  <sheets>
    <sheet name="Ex01" sheetId="1" r:id="rId1"/>
    <sheet name="Ex02" sheetId="2" r:id="rId2"/>
  </sheets>
  <definedNames>
    <definedName name="AMZN_1" localSheetId="1">'Ex02'!$E$1:$E$55</definedName>
    <definedName name="GOOG_4" localSheetId="1">'Ex02'!$D$1:$D$55</definedName>
    <definedName name="KO_1" localSheetId="1">'Ex02'!$A$1:$B$55</definedName>
    <definedName name="MCD" localSheetId="1">'Ex02'!$C$1:$C$55</definedName>
    <definedName name="MSFT" localSheetId="1">'Ex02'!$F$1:$F$55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57" i="2" l="1"/>
  <c r="U57" i="2"/>
  <c r="V54" i="2"/>
  <c r="X53" i="2"/>
  <c r="V53" i="2"/>
  <c r="V46" i="2"/>
  <c r="W46" i="2"/>
  <c r="X46" i="2"/>
  <c r="Y46" i="2"/>
  <c r="Z46" i="2"/>
  <c r="V47" i="2"/>
  <c r="W47" i="2"/>
  <c r="X47" i="2"/>
  <c r="Y47" i="2"/>
  <c r="Z47" i="2"/>
  <c r="V48" i="2"/>
  <c r="W48" i="2"/>
  <c r="X48" i="2"/>
  <c r="Y48" i="2"/>
  <c r="Z48" i="2"/>
  <c r="V49" i="2"/>
  <c r="W49" i="2"/>
  <c r="X49" i="2"/>
  <c r="Y49" i="2"/>
  <c r="Z49" i="2"/>
  <c r="W45" i="2"/>
  <c r="X45" i="2"/>
  <c r="Y45" i="2"/>
  <c r="Z45" i="2"/>
  <c r="V45" i="2"/>
  <c r="V43" i="2" a="1"/>
  <c r="V43" i="2" s="1"/>
  <c r="T53" i="2"/>
  <c r="T50" i="2"/>
  <c r="T45" i="2"/>
  <c r="T46" i="2"/>
  <c r="T47" i="2"/>
  <c r="T48" i="2"/>
  <c r="T44" i="2"/>
  <c r="S50" i="2"/>
  <c r="S44" i="2" a="1"/>
  <c r="S44" i="2" s="1"/>
  <c r="M44" i="2" a="1"/>
  <c r="M44" i="2" s="1"/>
  <c r="O44" i="2"/>
  <c r="P44" i="2"/>
  <c r="N45" i="2"/>
  <c r="O45" i="2"/>
  <c r="M46" i="2"/>
  <c r="N46" i="2"/>
  <c r="Q46" i="2"/>
  <c r="M47" i="2"/>
  <c r="P47" i="2"/>
  <c r="Q47" i="2"/>
  <c r="O48" i="2"/>
  <c r="P48" i="2"/>
  <c r="Q41" i="2"/>
  <c r="Q38" i="2"/>
  <c r="Q39" i="2"/>
  <c r="Q40" i="2"/>
  <c r="Q37" i="2"/>
  <c r="N36" i="2"/>
  <c r="X28" i="2"/>
  <c r="V28" i="2"/>
  <c r="V20" i="2"/>
  <c r="W20" i="2"/>
  <c r="X20" i="2"/>
  <c r="Y20" i="2"/>
  <c r="Z20" i="2"/>
  <c r="V21" i="2"/>
  <c r="W21" i="2"/>
  <c r="X21" i="2"/>
  <c r="Y21" i="2"/>
  <c r="Z21" i="2"/>
  <c r="V22" i="2"/>
  <c r="W22" i="2"/>
  <c r="X22" i="2"/>
  <c r="Y22" i="2"/>
  <c r="Z22" i="2"/>
  <c r="V23" i="2"/>
  <c r="W23" i="2"/>
  <c r="X23" i="2"/>
  <c r="Y23" i="2"/>
  <c r="Z23" i="2"/>
  <c r="W19" i="2"/>
  <c r="X19" i="2"/>
  <c r="Y19" i="2"/>
  <c r="Z19" i="2"/>
  <c r="V19" i="2"/>
  <c r="V17" i="2" a="1"/>
  <c r="Y17" i="2" s="1"/>
  <c r="V17" i="2"/>
  <c r="Z17" i="2"/>
  <c r="T28" i="2"/>
  <c r="M29" i="2" a="1"/>
  <c r="M30" i="2" s="1"/>
  <c r="M29" i="2"/>
  <c r="M32" i="2"/>
  <c r="M33" i="2"/>
  <c r="T25" i="2"/>
  <c r="T19" i="2" a="1"/>
  <c r="T19" i="2" s="1"/>
  <c r="M19" i="2" a="1"/>
  <c r="M19" i="2" s="1"/>
  <c r="M17" i="2" a="1"/>
  <c r="N17" i="2" s="1"/>
  <c r="M17" i="2"/>
  <c r="O17" i="2"/>
  <c r="P17" i="2"/>
  <c r="Q17" i="2"/>
  <c r="M13" i="2"/>
  <c r="N13" i="2"/>
  <c r="O13" i="2"/>
  <c r="P13" i="2"/>
  <c r="Q13" i="2"/>
  <c r="M14" i="2"/>
  <c r="N14" i="2"/>
  <c r="O14" i="2"/>
  <c r="P14" i="2"/>
  <c r="Q14" i="2"/>
  <c r="M15" i="2"/>
  <c r="N15" i="2"/>
  <c r="O15" i="2"/>
  <c r="P15" i="2"/>
  <c r="Q15" i="2"/>
  <c r="M16" i="2"/>
  <c r="N16" i="2"/>
  <c r="O16" i="2"/>
  <c r="P16" i="2"/>
  <c r="Q16" i="2"/>
  <c r="N12" i="2"/>
  <c r="O12" i="2"/>
  <c r="P12" i="2"/>
  <c r="Q12" i="2"/>
  <c r="M12" i="2"/>
  <c r="N7" i="2"/>
  <c r="O7" i="2"/>
  <c r="P7" i="2"/>
  <c r="Q7" i="2"/>
  <c r="M7" i="2"/>
  <c r="N6" i="2"/>
  <c r="O6" i="2"/>
  <c r="P6" i="2"/>
  <c r="Q6" i="2"/>
  <c r="M6" i="2"/>
  <c r="N5" i="2"/>
  <c r="O5" i="2"/>
  <c r="P5" i="2"/>
  <c r="Q5" i="2"/>
  <c r="M5" i="2"/>
  <c r="N4" i="2"/>
  <c r="O4" i="2"/>
  <c r="P4" i="2"/>
  <c r="Q4" i="2"/>
  <c r="M4" i="2"/>
  <c r="N3" i="2"/>
  <c r="O3" i="2"/>
  <c r="P3" i="2"/>
  <c r="Q3" i="2"/>
  <c r="M3" i="2"/>
  <c r="H56" i="2"/>
  <c r="I56" i="2"/>
  <c r="J56" i="2"/>
  <c r="K56" i="2"/>
  <c r="G56" i="2"/>
  <c r="G4" i="2"/>
  <c r="H4" i="2"/>
  <c r="I4" i="2"/>
  <c r="J4" i="2"/>
  <c r="K4" i="2"/>
  <c r="G5" i="2"/>
  <c r="H5" i="2"/>
  <c r="I5" i="2"/>
  <c r="J5" i="2"/>
  <c r="K5" i="2"/>
  <c r="G6" i="2"/>
  <c r="H6" i="2"/>
  <c r="I6" i="2"/>
  <c r="J6" i="2"/>
  <c r="K6" i="2"/>
  <c r="G7" i="2"/>
  <c r="H7" i="2"/>
  <c r="I7" i="2"/>
  <c r="J7" i="2"/>
  <c r="K7" i="2"/>
  <c r="G8" i="2"/>
  <c r="H8" i="2"/>
  <c r="I8" i="2"/>
  <c r="J8" i="2"/>
  <c r="K8" i="2"/>
  <c r="G9" i="2"/>
  <c r="H9" i="2"/>
  <c r="I9" i="2"/>
  <c r="J9" i="2"/>
  <c r="K9" i="2"/>
  <c r="G10" i="2"/>
  <c r="H10" i="2"/>
  <c r="I10" i="2"/>
  <c r="J10" i="2"/>
  <c r="K10" i="2"/>
  <c r="G11" i="2"/>
  <c r="H11" i="2"/>
  <c r="I11" i="2"/>
  <c r="J11" i="2"/>
  <c r="K11" i="2"/>
  <c r="G12" i="2"/>
  <c r="H12" i="2"/>
  <c r="I12" i="2"/>
  <c r="J12" i="2"/>
  <c r="K12" i="2"/>
  <c r="G13" i="2"/>
  <c r="H13" i="2"/>
  <c r="I13" i="2"/>
  <c r="J13" i="2"/>
  <c r="K13" i="2"/>
  <c r="G14" i="2"/>
  <c r="H14" i="2"/>
  <c r="I14" i="2"/>
  <c r="J14" i="2"/>
  <c r="K14" i="2"/>
  <c r="G15" i="2"/>
  <c r="H15" i="2"/>
  <c r="I15" i="2"/>
  <c r="J15" i="2"/>
  <c r="K15" i="2"/>
  <c r="G16" i="2"/>
  <c r="H16" i="2"/>
  <c r="I16" i="2"/>
  <c r="J16" i="2"/>
  <c r="K16" i="2"/>
  <c r="G17" i="2"/>
  <c r="H17" i="2"/>
  <c r="I17" i="2"/>
  <c r="J17" i="2"/>
  <c r="K17" i="2"/>
  <c r="G18" i="2"/>
  <c r="H18" i="2"/>
  <c r="I18" i="2"/>
  <c r="J18" i="2"/>
  <c r="K18" i="2"/>
  <c r="G19" i="2"/>
  <c r="H19" i="2"/>
  <c r="I19" i="2"/>
  <c r="J19" i="2"/>
  <c r="K19" i="2"/>
  <c r="G20" i="2"/>
  <c r="H20" i="2"/>
  <c r="I20" i="2"/>
  <c r="J20" i="2"/>
  <c r="K20" i="2"/>
  <c r="G21" i="2"/>
  <c r="H21" i="2"/>
  <c r="I21" i="2"/>
  <c r="J21" i="2"/>
  <c r="K21" i="2"/>
  <c r="G22" i="2"/>
  <c r="H22" i="2"/>
  <c r="I22" i="2"/>
  <c r="J22" i="2"/>
  <c r="K22" i="2"/>
  <c r="G23" i="2"/>
  <c r="H23" i="2"/>
  <c r="I23" i="2"/>
  <c r="J23" i="2"/>
  <c r="K23" i="2"/>
  <c r="G24" i="2"/>
  <c r="H24" i="2"/>
  <c r="I24" i="2"/>
  <c r="J24" i="2"/>
  <c r="K24" i="2"/>
  <c r="G25" i="2"/>
  <c r="H25" i="2"/>
  <c r="I25" i="2"/>
  <c r="J25" i="2"/>
  <c r="K25" i="2"/>
  <c r="G26" i="2"/>
  <c r="H26" i="2"/>
  <c r="I26" i="2"/>
  <c r="J26" i="2"/>
  <c r="K26" i="2"/>
  <c r="G27" i="2"/>
  <c r="H27" i="2"/>
  <c r="I27" i="2"/>
  <c r="J27" i="2"/>
  <c r="K27" i="2"/>
  <c r="G28" i="2"/>
  <c r="H28" i="2"/>
  <c r="I28" i="2"/>
  <c r="J28" i="2"/>
  <c r="K28" i="2"/>
  <c r="G29" i="2"/>
  <c r="H29" i="2"/>
  <c r="I29" i="2"/>
  <c r="J29" i="2"/>
  <c r="K29" i="2"/>
  <c r="G30" i="2"/>
  <c r="H30" i="2"/>
  <c r="I30" i="2"/>
  <c r="J30" i="2"/>
  <c r="K30" i="2"/>
  <c r="G31" i="2"/>
  <c r="H31" i="2"/>
  <c r="I31" i="2"/>
  <c r="J31" i="2"/>
  <c r="K31" i="2"/>
  <c r="G32" i="2"/>
  <c r="H32" i="2"/>
  <c r="I32" i="2"/>
  <c r="J32" i="2"/>
  <c r="K32" i="2"/>
  <c r="G33" i="2"/>
  <c r="H33" i="2"/>
  <c r="I33" i="2"/>
  <c r="J33" i="2"/>
  <c r="K33" i="2"/>
  <c r="G34" i="2"/>
  <c r="H34" i="2"/>
  <c r="I34" i="2"/>
  <c r="J34" i="2"/>
  <c r="K34" i="2"/>
  <c r="G35" i="2"/>
  <c r="H35" i="2"/>
  <c r="I35" i="2"/>
  <c r="J35" i="2"/>
  <c r="K35" i="2"/>
  <c r="G36" i="2"/>
  <c r="H36" i="2"/>
  <c r="I36" i="2"/>
  <c r="J36" i="2"/>
  <c r="K36" i="2"/>
  <c r="G37" i="2"/>
  <c r="H37" i="2"/>
  <c r="I37" i="2"/>
  <c r="J37" i="2"/>
  <c r="K37" i="2"/>
  <c r="G38" i="2"/>
  <c r="H38" i="2"/>
  <c r="I38" i="2"/>
  <c r="J38" i="2"/>
  <c r="K38" i="2"/>
  <c r="G39" i="2"/>
  <c r="H39" i="2"/>
  <c r="I39" i="2"/>
  <c r="J39" i="2"/>
  <c r="K39" i="2"/>
  <c r="G40" i="2"/>
  <c r="H40" i="2"/>
  <c r="I40" i="2"/>
  <c r="J40" i="2"/>
  <c r="K40" i="2"/>
  <c r="G41" i="2"/>
  <c r="H41" i="2"/>
  <c r="I41" i="2"/>
  <c r="J41" i="2"/>
  <c r="K41" i="2"/>
  <c r="G42" i="2"/>
  <c r="H42" i="2"/>
  <c r="I42" i="2"/>
  <c r="J42" i="2"/>
  <c r="K42" i="2"/>
  <c r="G43" i="2"/>
  <c r="H43" i="2"/>
  <c r="I43" i="2"/>
  <c r="J43" i="2"/>
  <c r="K43" i="2"/>
  <c r="G44" i="2"/>
  <c r="H44" i="2"/>
  <c r="I44" i="2"/>
  <c r="J44" i="2"/>
  <c r="K44" i="2"/>
  <c r="G45" i="2"/>
  <c r="H45" i="2"/>
  <c r="I45" i="2"/>
  <c r="J45" i="2"/>
  <c r="K45" i="2"/>
  <c r="G46" i="2"/>
  <c r="H46" i="2"/>
  <c r="I46" i="2"/>
  <c r="J46" i="2"/>
  <c r="K46" i="2"/>
  <c r="G47" i="2"/>
  <c r="H47" i="2"/>
  <c r="I47" i="2"/>
  <c r="J47" i="2"/>
  <c r="K47" i="2"/>
  <c r="G48" i="2"/>
  <c r="H48" i="2"/>
  <c r="I48" i="2"/>
  <c r="J48" i="2"/>
  <c r="K48" i="2"/>
  <c r="G49" i="2"/>
  <c r="H49" i="2"/>
  <c r="I49" i="2"/>
  <c r="J49" i="2"/>
  <c r="K49" i="2"/>
  <c r="G50" i="2"/>
  <c r="H50" i="2"/>
  <c r="I50" i="2"/>
  <c r="J50" i="2"/>
  <c r="K50" i="2"/>
  <c r="G51" i="2"/>
  <c r="H51" i="2"/>
  <c r="I51" i="2"/>
  <c r="J51" i="2"/>
  <c r="K51" i="2"/>
  <c r="G52" i="2"/>
  <c r="H52" i="2"/>
  <c r="I52" i="2"/>
  <c r="J52" i="2"/>
  <c r="K52" i="2"/>
  <c r="G53" i="2"/>
  <c r="H53" i="2"/>
  <c r="I53" i="2"/>
  <c r="J53" i="2"/>
  <c r="K53" i="2"/>
  <c r="G54" i="2"/>
  <c r="H54" i="2"/>
  <c r="I54" i="2"/>
  <c r="J54" i="2"/>
  <c r="K54" i="2"/>
  <c r="G55" i="2"/>
  <c r="H55" i="2"/>
  <c r="I55" i="2"/>
  <c r="J55" i="2"/>
  <c r="K55" i="2"/>
  <c r="H3" i="2"/>
  <c r="I3" i="2"/>
  <c r="J3" i="2"/>
  <c r="K3" i="2"/>
  <c r="G3" i="2"/>
  <c r="I47" i="1"/>
  <c r="H47" i="1" a="1"/>
  <c r="L47" i="1" s="1"/>
  <c r="B26" i="1"/>
  <c r="K22" i="1"/>
  <c r="M21" i="1"/>
  <c r="L21" i="1"/>
  <c r="K21" i="1"/>
  <c r="J21" i="1"/>
  <c r="I21" i="1"/>
  <c r="H21" i="1"/>
  <c r="M20" i="1"/>
  <c r="L20" i="1"/>
  <c r="K20" i="1"/>
  <c r="J20" i="1"/>
  <c r="I20" i="1"/>
  <c r="H20" i="1"/>
  <c r="M19" i="1"/>
  <c r="L19" i="1"/>
  <c r="K19" i="1"/>
  <c r="J19" i="1"/>
  <c r="I19" i="1"/>
  <c r="H19" i="1"/>
  <c r="M18" i="1"/>
  <c r="L18" i="1"/>
  <c r="K18" i="1"/>
  <c r="J18" i="1"/>
  <c r="I18" i="1"/>
  <c r="H18" i="1"/>
  <c r="M17" i="1"/>
  <c r="L17" i="1"/>
  <c r="K17" i="1"/>
  <c r="J17" i="1"/>
  <c r="I17" i="1"/>
  <c r="H17" i="1"/>
  <c r="M16" i="1"/>
  <c r="L16" i="1"/>
  <c r="K16" i="1"/>
  <c r="J16" i="1"/>
  <c r="I16" i="1"/>
  <c r="H16" i="1"/>
  <c r="M15" i="1"/>
  <c r="L15" i="1"/>
  <c r="K15" i="1"/>
  <c r="J15" i="1"/>
  <c r="I15" i="1"/>
  <c r="H15" i="1"/>
  <c r="M14" i="1"/>
  <c r="L14" i="1"/>
  <c r="K14" i="1"/>
  <c r="J14" i="1"/>
  <c r="I14" i="1"/>
  <c r="H14" i="1"/>
  <c r="M13" i="1"/>
  <c r="L13" i="1"/>
  <c r="K13" i="1"/>
  <c r="J13" i="1"/>
  <c r="I13" i="1"/>
  <c r="H13" i="1"/>
  <c r="M12" i="1"/>
  <c r="L12" i="1"/>
  <c r="K12" i="1"/>
  <c r="J12" i="1"/>
  <c r="I12" i="1"/>
  <c r="H12" i="1"/>
  <c r="M11" i="1"/>
  <c r="L11" i="1"/>
  <c r="K11" i="1"/>
  <c r="J11" i="1"/>
  <c r="I11" i="1"/>
  <c r="H11" i="1"/>
  <c r="M10" i="1"/>
  <c r="L10" i="1"/>
  <c r="K10" i="1"/>
  <c r="J10" i="1"/>
  <c r="I10" i="1"/>
  <c r="H10" i="1"/>
  <c r="M9" i="1"/>
  <c r="L9" i="1"/>
  <c r="K9" i="1"/>
  <c r="J9" i="1"/>
  <c r="I9" i="1"/>
  <c r="H9" i="1"/>
  <c r="M8" i="1"/>
  <c r="L8" i="1"/>
  <c r="K8" i="1"/>
  <c r="J8" i="1"/>
  <c r="I8" i="1"/>
  <c r="H8" i="1"/>
  <c r="M7" i="1"/>
  <c r="L7" i="1"/>
  <c r="K7" i="1"/>
  <c r="J7" i="1"/>
  <c r="I7" i="1"/>
  <c r="H7" i="1"/>
  <c r="M6" i="1"/>
  <c r="L6" i="1"/>
  <c r="K6" i="1"/>
  <c r="J6" i="1"/>
  <c r="I6" i="1"/>
  <c r="H6" i="1"/>
  <c r="M5" i="1"/>
  <c r="L5" i="1"/>
  <c r="K5" i="1"/>
  <c r="J5" i="1"/>
  <c r="I5" i="1"/>
  <c r="H5" i="1"/>
  <c r="M4" i="1"/>
  <c r="L4" i="1"/>
  <c r="K4" i="1"/>
  <c r="K25" i="1" s="1"/>
  <c r="J4" i="1"/>
  <c r="J25" i="1" s="1"/>
  <c r="I4" i="1"/>
  <c r="H4" i="1"/>
  <c r="M3" i="1"/>
  <c r="L3" i="1"/>
  <c r="K3" i="1"/>
  <c r="J3" i="1"/>
  <c r="I3" i="1"/>
  <c r="H3" i="1"/>
  <c r="L1" i="1"/>
  <c r="K1" i="1"/>
  <c r="J1" i="1"/>
  <c r="I1" i="1"/>
  <c r="H1" i="1"/>
  <c r="Y43" i="2" l="1"/>
  <c r="X43" i="2"/>
  <c r="W43" i="2"/>
  <c r="Z43" i="2"/>
  <c r="S46" i="2"/>
  <c r="S45" i="2"/>
  <c r="S47" i="2"/>
  <c r="S48" i="2"/>
  <c r="N48" i="2"/>
  <c r="O47" i="2"/>
  <c r="P46" i="2"/>
  <c r="Q45" i="2"/>
  <c r="M45" i="2"/>
  <c r="N44" i="2"/>
  <c r="Q48" i="2"/>
  <c r="M48" i="2"/>
  <c r="N47" i="2"/>
  <c r="O46" i="2"/>
  <c r="P45" i="2"/>
  <c r="Q44" i="2"/>
  <c r="X17" i="2"/>
  <c r="W17" i="2"/>
  <c r="M31" i="2"/>
  <c r="T22" i="2"/>
  <c r="T21" i="2"/>
  <c r="T24" i="2"/>
  <c r="T20" i="2"/>
  <c r="T23" i="2"/>
  <c r="R24" i="2"/>
  <c r="N24" i="2"/>
  <c r="P23" i="2"/>
  <c r="R22" i="2"/>
  <c r="N22" i="2"/>
  <c r="P21" i="2"/>
  <c r="R20" i="2"/>
  <c r="N20" i="2"/>
  <c r="P19" i="2"/>
  <c r="M24" i="2"/>
  <c r="Q22" i="2"/>
  <c r="O21" i="2"/>
  <c r="Q20" i="2"/>
  <c r="O19" i="2"/>
  <c r="P24" i="2"/>
  <c r="R23" i="2"/>
  <c r="N23" i="2"/>
  <c r="P22" i="2"/>
  <c r="R21" i="2"/>
  <c r="N21" i="2"/>
  <c r="P20" i="2"/>
  <c r="R19" i="2"/>
  <c r="N19" i="2"/>
  <c r="Q24" i="2"/>
  <c r="O23" i="2"/>
  <c r="M22" i="2"/>
  <c r="M20" i="2"/>
  <c r="O24" i="2"/>
  <c r="Q23" i="2"/>
  <c r="M23" i="2"/>
  <c r="O22" i="2"/>
  <c r="Q21" i="2"/>
  <c r="M21" i="2"/>
  <c r="O20" i="2"/>
  <c r="Q19" i="2"/>
  <c r="J36" i="1"/>
  <c r="J43" i="1" s="1"/>
  <c r="I36" i="1"/>
  <c r="I43" i="1" s="1"/>
  <c r="L36" i="1"/>
  <c r="L43" i="1" s="1"/>
  <c r="H36" i="1"/>
  <c r="H43" i="1" s="1"/>
  <c r="K36" i="1"/>
  <c r="K43" i="1" s="1"/>
  <c r="AA27" i="1" a="1"/>
  <c r="R27" i="1" a="1"/>
  <c r="J24" i="1"/>
  <c r="J27" i="1" s="1"/>
  <c r="J29" i="1" s="1"/>
  <c r="U27" i="1" a="1"/>
  <c r="X27" i="1" a="1"/>
  <c r="M22" i="1"/>
  <c r="L24" i="1"/>
  <c r="L27" i="1" s="1"/>
  <c r="M25" i="1"/>
  <c r="K35" i="1"/>
  <c r="K42" i="1" s="1"/>
  <c r="J35" i="1"/>
  <c r="J42" i="1" s="1"/>
  <c r="H25" i="1"/>
  <c r="H22" i="1"/>
  <c r="I35" i="1"/>
  <c r="I42" i="1" s="1"/>
  <c r="L35" i="1"/>
  <c r="L42" i="1" s="1"/>
  <c r="H35" i="1"/>
  <c r="K39" i="1"/>
  <c r="K46" i="1" s="1"/>
  <c r="J39" i="1"/>
  <c r="J46" i="1" s="1"/>
  <c r="L25" i="1"/>
  <c r="L22" i="1"/>
  <c r="I39" i="1"/>
  <c r="I46" i="1" s="1"/>
  <c r="L39" i="1"/>
  <c r="L46" i="1" s="1"/>
  <c r="H39" i="1"/>
  <c r="H46" i="1" s="1"/>
  <c r="I37" i="1"/>
  <c r="I44" i="1" s="1"/>
  <c r="I22" i="1"/>
  <c r="H24" i="1"/>
  <c r="M24" i="1"/>
  <c r="M27" i="1" s="1"/>
  <c r="M29" i="1"/>
  <c r="L38" i="1"/>
  <c r="L45" i="1" s="1"/>
  <c r="H38" i="1"/>
  <c r="H45" i="1" s="1"/>
  <c r="K38" i="1"/>
  <c r="K45" i="1" s="1"/>
  <c r="J38" i="1"/>
  <c r="J45" i="1" s="1"/>
  <c r="I38" i="1"/>
  <c r="I45" i="1" s="1"/>
  <c r="J22" i="1"/>
  <c r="I24" i="1"/>
  <c r="I27" i="1" s="1"/>
  <c r="I25" i="1"/>
  <c r="K24" i="1"/>
  <c r="O27" i="1" a="1"/>
  <c r="J37" i="1"/>
  <c r="J44" i="1" s="1"/>
  <c r="K37" i="1"/>
  <c r="K44" i="1" s="1"/>
  <c r="J47" i="1"/>
  <c r="H37" i="1"/>
  <c r="H44" i="1" s="1"/>
  <c r="L37" i="1"/>
  <c r="L44" i="1" s="1"/>
  <c r="K47" i="1"/>
  <c r="H47" i="1"/>
  <c r="O30" i="1" l="1"/>
  <c r="O28" i="1"/>
  <c r="P31" i="1"/>
  <c r="P29" i="1"/>
  <c r="P27" i="1"/>
  <c r="O31" i="1"/>
  <c r="O29" i="1"/>
  <c r="O27" i="1"/>
  <c r="P30" i="1"/>
  <c r="P28" i="1"/>
  <c r="H27" i="1"/>
  <c r="H29" i="1" s="1"/>
  <c r="Y31" i="1"/>
  <c r="Y29" i="1"/>
  <c r="Y27" i="1"/>
  <c r="X31" i="1"/>
  <c r="X29" i="1"/>
  <c r="X27" i="1"/>
  <c r="Y30" i="1"/>
  <c r="Y28" i="1"/>
  <c r="X30" i="1"/>
  <c r="X28" i="1"/>
  <c r="AB30" i="1"/>
  <c r="AB28" i="1"/>
  <c r="AA30" i="1"/>
  <c r="AA28" i="1"/>
  <c r="AB31" i="1"/>
  <c r="AB29" i="1"/>
  <c r="AB27" i="1"/>
  <c r="AA31" i="1"/>
  <c r="AA29" i="1"/>
  <c r="AA27" i="1"/>
  <c r="C60" i="1" a="1"/>
  <c r="H42" i="1"/>
  <c r="H49" i="1" s="1" a="1"/>
  <c r="S30" i="1"/>
  <c r="S28" i="1"/>
  <c r="R30" i="1"/>
  <c r="R28" i="1"/>
  <c r="S31" i="1"/>
  <c r="S29" i="1"/>
  <c r="S27" i="1"/>
  <c r="R29" i="1"/>
  <c r="R27" i="1"/>
  <c r="R31" i="1"/>
  <c r="I29" i="1"/>
  <c r="L29" i="1"/>
  <c r="K27" i="1"/>
  <c r="K29" i="1" s="1"/>
  <c r="A60" i="1" a="1"/>
  <c r="U31" i="1"/>
  <c r="U29" i="1"/>
  <c r="U27" i="1"/>
  <c r="V30" i="1"/>
  <c r="V28" i="1"/>
  <c r="U30" i="1"/>
  <c r="U28" i="1"/>
  <c r="V31" i="1"/>
  <c r="V29" i="1"/>
  <c r="V27" i="1"/>
  <c r="J54" i="1" l="1"/>
  <c r="L53" i="1"/>
  <c r="H53" i="1"/>
  <c r="J52" i="1"/>
  <c r="L51" i="1"/>
  <c r="H51" i="1"/>
  <c r="J50" i="1"/>
  <c r="L49" i="1"/>
  <c r="H49" i="1"/>
  <c r="M54" i="1"/>
  <c r="I54" i="1"/>
  <c r="K53" i="1"/>
  <c r="M52" i="1"/>
  <c r="I52" i="1"/>
  <c r="K51" i="1"/>
  <c r="M50" i="1"/>
  <c r="I50" i="1"/>
  <c r="K49" i="1"/>
  <c r="L54" i="1"/>
  <c r="H54" i="1"/>
  <c r="J53" i="1"/>
  <c r="L52" i="1"/>
  <c r="H52" i="1"/>
  <c r="J51" i="1"/>
  <c r="L50" i="1"/>
  <c r="H50" i="1"/>
  <c r="J49" i="1"/>
  <c r="K54" i="1"/>
  <c r="M53" i="1"/>
  <c r="I53" i="1"/>
  <c r="K52" i="1"/>
  <c r="M51" i="1"/>
  <c r="I51" i="1"/>
  <c r="K50" i="1"/>
  <c r="M49" i="1"/>
  <c r="I49" i="1"/>
  <c r="A63" i="1"/>
  <c r="I63" i="1" s="1"/>
  <c r="A62" i="1"/>
  <c r="I62" i="1" s="1"/>
  <c r="A61" i="1"/>
  <c r="I61" i="1" s="1"/>
  <c r="A64" i="1"/>
  <c r="I64" i="1" s="1"/>
  <c r="A60" i="1"/>
  <c r="I60" i="1" s="1"/>
  <c r="D64" i="1"/>
  <c r="E63" i="1"/>
  <c r="F62" i="1"/>
  <c r="G61" i="1"/>
  <c r="C61" i="1"/>
  <c r="D60" i="1"/>
  <c r="G64" i="1"/>
  <c r="C64" i="1"/>
  <c r="D63" i="1"/>
  <c r="E62" i="1"/>
  <c r="F61" i="1"/>
  <c r="G60" i="1"/>
  <c r="C60" i="1"/>
  <c r="F64" i="1"/>
  <c r="G63" i="1"/>
  <c r="C63" i="1"/>
  <c r="D62" i="1"/>
  <c r="E61" i="1"/>
  <c r="F60" i="1"/>
  <c r="E64" i="1"/>
  <c r="F63" i="1"/>
  <c r="G62" i="1"/>
  <c r="C62" i="1"/>
  <c r="D61" i="1"/>
  <c r="E60" i="1"/>
  <c r="I67" i="1" l="1" a="1"/>
  <c r="O49" i="1" a="1"/>
  <c r="O52" i="1" l="1"/>
  <c r="O51" i="1"/>
  <c r="O54" i="1"/>
  <c r="O50" i="1"/>
  <c r="O53" i="1"/>
  <c r="O49" i="1"/>
  <c r="I70" i="1"/>
  <c r="I69" i="1"/>
  <c r="I68" i="1"/>
  <c r="I71" i="1"/>
  <c r="I67" i="1"/>
  <c r="I73" i="1" l="1"/>
  <c r="J69" i="1" s="1"/>
  <c r="J67" i="1"/>
  <c r="O56" i="1"/>
  <c r="Q48" i="1" a="1"/>
  <c r="J68" i="1"/>
  <c r="J71" i="1" l="1"/>
  <c r="J73" i="1" s="1"/>
  <c r="R73" i="1"/>
  <c r="S48" i="1"/>
  <c r="R48" i="1"/>
  <c r="U48" i="1"/>
  <c r="Q48" i="1"/>
  <c r="T48" i="1"/>
  <c r="J70" i="1"/>
  <c r="T74" i="1" l="1"/>
  <c r="V74" i="1" s="1"/>
  <c r="T62" i="1"/>
  <c r="T64" i="1" s="1"/>
  <c r="U64" i="1" s="1"/>
  <c r="R57" i="1"/>
  <c r="Q52" i="1"/>
  <c r="Q51" i="1"/>
  <c r="Q50" i="1"/>
  <c r="Q54" i="1"/>
  <c r="Q53" i="1"/>
  <c r="T53" i="1"/>
  <c r="T54" i="1"/>
  <c r="T52" i="1"/>
  <c r="T50" i="1"/>
  <c r="T51" i="1"/>
  <c r="S51" i="1"/>
  <c r="S53" i="1"/>
  <c r="S52" i="1"/>
  <c r="S54" i="1"/>
  <c r="S50" i="1"/>
  <c r="U50" i="1"/>
  <c r="U52" i="1"/>
  <c r="U54" i="1"/>
  <c r="U53" i="1"/>
  <c r="U51" i="1"/>
  <c r="R53" i="1"/>
  <c r="R52" i="1"/>
  <c r="R51" i="1"/>
  <c r="R50" i="1"/>
  <c r="R54" i="1"/>
  <c r="L65" i="1" a="1"/>
  <c r="T57" i="1" l="1"/>
  <c r="O65" i="1"/>
  <c r="N65" i="1"/>
  <c r="M65" i="1"/>
  <c r="P65" i="1"/>
  <c r="L65" i="1"/>
  <c r="M69" i="1" l="1"/>
  <c r="M67" i="1"/>
  <c r="M68" i="1"/>
  <c r="M71" i="1"/>
  <c r="M70" i="1"/>
  <c r="N69" i="1"/>
  <c r="N68" i="1"/>
  <c r="N67" i="1"/>
  <c r="N70" i="1"/>
  <c r="N71" i="1"/>
  <c r="L69" i="1"/>
  <c r="L68" i="1"/>
  <c r="L67" i="1"/>
  <c r="L71" i="1"/>
  <c r="L70" i="1"/>
  <c r="O67" i="1"/>
  <c r="O69" i="1"/>
  <c r="O68" i="1"/>
  <c r="O70" i="1"/>
  <c r="O71" i="1"/>
  <c r="P68" i="1"/>
  <c r="P67" i="1"/>
  <c r="P69" i="1"/>
  <c r="P71" i="1"/>
  <c r="P70" i="1"/>
  <c r="V57" i="1"/>
  <c r="R77" i="1" s="1"/>
  <c r="T65" i="1"/>
  <c r="U65" i="1" s="1"/>
  <c r="T73" i="1" l="1"/>
  <c r="V73" i="1" s="1"/>
  <c r="S77" i="1" s="1"/>
</calcChain>
</file>

<file path=xl/connections.xml><?xml version="1.0" encoding="utf-8"?>
<connections xmlns="http://schemas.openxmlformats.org/spreadsheetml/2006/main">
  <connection id="1" name="AMZN(1)" type="6" refreshedVersion="6" background="1" saveData="1">
    <textPr codePage="852" sourceFile="C:\Users\75970\Downloads\AMZN(1).csv" tab="0" comma="1" qualifier="none">
      <textFields count="7">
        <textField/>
        <textField/>
        <textField/>
        <textField/>
        <textField/>
        <textField/>
        <textField/>
      </textFields>
    </textPr>
  </connection>
  <connection id="2" name="GOOG(4)" type="6" refreshedVersion="6" background="1" saveData="1">
    <textPr codePage="852" sourceFile="C:\Users\75970\Downloads\GOOG(4).csv" tab="0" comma="1" qualifier="none">
      <textFields count="7">
        <textField/>
        <textField/>
        <textField/>
        <textField/>
        <textField/>
        <textField/>
        <textField/>
      </textFields>
    </textPr>
  </connection>
  <connection id="3" name="KO(1)" type="6" refreshedVersion="6" background="1" saveData="1">
    <textPr codePage="852" sourceFile="C:\Users\75970\Downloads\KO(1).csv" tab="0" comma="1" qualifier="none">
      <textFields count="7">
        <textField type="YMD"/>
        <textField/>
        <textField/>
        <textField/>
        <textField/>
        <textField/>
        <textField/>
      </textFields>
    </textPr>
  </connection>
  <connection id="4" name="MCD" type="6" refreshedVersion="6" background="1" saveData="1">
    <textPr codePage="852" sourceFile="C:\Users\75970\Downloads\MCD.csv" tab="0" comma="1" qualifier="none">
      <textFields count="7">
        <textField type="YMD"/>
        <textField/>
        <textField/>
        <textField/>
        <textField/>
        <textField/>
        <textField/>
      </textFields>
    </textPr>
  </connection>
  <connection id="5" name="MSFT" type="6" refreshedVersion="6" background="1" saveData="1">
    <textPr codePage="852" sourceFile="C:\Users\75970\Downloads\MSFT.csv" tab="0" comma="1" qualifier="none">
      <textFields count="7"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<sst xmlns="http://schemas.openxmlformats.org/spreadsheetml/2006/main" count="79" uniqueCount="55">
  <si>
    <t>Day</t>
  </si>
  <si>
    <t>A</t>
  </si>
  <si>
    <t>B</t>
  </si>
  <si>
    <t>C</t>
  </si>
  <si>
    <t>D</t>
  </si>
  <si>
    <t>E</t>
  </si>
  <si>
    <t>Market Index</t>
  </si>
  <si>
    <t>E(ri)</t>
  </si>
  <si>
    <t>rf</t>
  </si>
  <si>
    <t>p.a.</t>
  </si>
  <si>
    <t>covar_iM</t>
  </si>
  <si>
    <t xml:space="preserve">assumption 250 </t>
  </si>
  <si>
    <t>var_i</t>
  </si>
  <si>
    <t>rf_p.d.</t>
  </si>
  <si>
    <t>beta</t>
  </si>
  <si>
    <t>alfa</t>
  </si>
  <si>
    <t>beta_i</t>
  </si>
  <si>
    <t>Min.Variance portfolio</t>
  </si>
  <si>
    <t>Covar_M</t>
  </si>
  <si>
    <t>Systém of Matrices</t>
  </si>
  <si>
    <t>vrs</t>
  </si>
  <si>
    <t>wi</t>
  </si>
  <si>
    <t>proof</t>
  </si>
  <si>
    <t>Rp</t>
  </si>
  <si>
    <t>Var_p</t>
  </si>
  <si>
    <t>Sigma_p</t>
  </si>
  <si>
    <t>total risk = syst. Risk+unsyst. Risk</t>
  </si>
  <si>
    <t>VRS</t>
  </si>
  <si>
    <t>sym risk is beta-p^2*var_m</t>
  </si>
  <si>
    <t>beta_p=suma_wi*beta-i</t>
  </si>
  <si>
    <t>beta_p</t>
  </si>
  <si>
    <t>VarP_syst-part</t>
  </si>
  <si>
    <t>Unsyst_part</t>
  </si>
  <si>
    <t>Zi</t>
  </si>
  <si>
    <t>sum_Zi</t>
  </si>
  <si>
    <t>faster way</t>
  </si>
  <si>
    <t>minVar</t>
  </si>
  <si>
    <t>TangPort</t>
  </si>
  <si>
    <t>return_p/risk</t>
  </si>
  <si>
    <t>Date</t>
  </si>
  <si>
    <t>Close</t>
  </si>
  <si>
    <t>KO</t>
  </si>
  <si>
    <t>MCD</t>
  </si>
  <si>
    <t>Goog</t>
  </si>
  <si>
    <t>Amzn</t>
  </si>
  <si>
    <t>MIN VARIANCE</t>
  </si>
  <si>
    <t>Rr</t>
  </si>
  <si>
    <t>Rf</t>
  </si>
  <si>
    <t>p.w.</t>
  </si>
  <si>
    <t>VarP</t>
  </si>
  <si>
    <t>sigma_p</t>
  </si>
  <si>
    <t>faster way to find varP</t>
  </si>
  <si>
    <t>return/risk</t>
  </si>
  <si>
    <t>globa.Min</t>
  </si>
  <si>
    <t>Tang_port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</si>
</sst>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0" fillId="2" borderId="0" xfId="0" applyFill="1"/>
    <xf numFmtId="0" fontId="1" fillId="0" borderId="0" xfId="0" applyFont="1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MSFT" connectionId="5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name="AMZN(1)" connectionId="1" autoFormatId="16" applyNumberFormats="0" applyBorderFormats="0" applyFontFormats="0" applyPatternFormats="0" applyAlignmentFormats="0" applyWidthHeightFormats="0"/>
</file>

<file path=xl/queryTables/queryTable3.xml><?xml version="1.0" encoding="utf-8"?>
<queryTable xmlns="http://schemas.openxmlformats.org/spreadsheetml/2006/main" name="GOOG(4)" connectionId="2" autoFormatId="16" applyNumberFormats="0" applyBorderFormats="0" applyFontFormats="0" applyPatternFormats="0" applyAlignmentFormats="0" applyWidthHeightFormats="0"/>
</file>

<file path=xl/queryTables/queryTable4.xml><?xml version="1.0" encoding="utf-8"?>
<queryTable xmlns="http://schemas.openxmlformats.org/spreadsheetml/2006/main" name="MCD" connectionId="4" autoFormatId="16" applyNumberFormats="0" applyBorderFormats="0" applyFontFormats="0" applyPatternFormats="0" applyAlignmentFormats="0" applyWidthHeightFormats="0"/>
</file>

<file path=xl/queryTables/queryTable5.xml><?xml version="1.0" encoding="utf-8"?>
<queryTable xmlns="http://schemas.openxmlformats.org/spreadsheetml/2006/main" name="KO(1)" connectionId="3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queryTable" Target="../queryTables/queryTable2.xml"/><Relationship Id="rId1" Type="http://schemas.openxmlformats.org/officeDocument/2006/relationships/queryTable" Target="../queryTables/queryTable1.xml"/><Relationship Id="rId5" Type="http://schemas.openxmlformats.org/officeDocument/2006/relationships/queryTable" Target="../queryTables/queryTable5.xml"/><Relationship Id="rId4" Type="http://schemas.openxmlformats.org/officeDocument/2006/relationships/queryTable" Target="../queryTables/query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7"/>
  <sheetViews>
    <sheetView workbookViewId="0">
      <selection sqref="A1:XFD1048576"/>
    </sheetView>
  </sheetViews>
  <sheetFormatPr defaultRowHeight="15" x14ac:dyDescent="0.25"/>
  <cols>
    <col min="8" max="8" width="12.7109375" bestFit="1" customWidth="1"/>
    <col min="17" max="17" width="12" bestFit="1" customWidth="1"/>
    <col min="20" max="20" width="12.7109375" bestFit="1" customWidth="1"/>
  </cols>
  <sheetData>
    <row r="1" spans="1:13" ht="15.75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tr">
        <f>B1</f>
        <v>A</v>
      </c>
      <c r="I1" s="3" t="str">
        <f t="shared" ref="I1:L1" si="0">C1</f>
        <v>B</v>
      </c>
      <c r="J1" s="3" t="str">
        <f t="shared" si="0"/>
        <v>C</v>
      </c>
      <c r="K1" s="3" t="str">
        <f t="shared" si="0"/>
        <v>D</v>
      </c>
      <c r="L1" s="3" t="str">
        <f t="shared" si="0"/>
        <v>E</v>
      </c>
    </row>
    <row r="2" spans="1:13" ht="15.75" thickBot="1" x14ac:dyDescent="0.3">
      <c r="A2" s="4">
        <v>1</v>
      </c>
      <c r="B2" s="5">
        <v>570</v>
      </c>
      <c r="C2" s="5">
        <v>98.4</v>
      </c>
      <c r="D2" s="5">
        <v>669.1</v>
      </c>
      <c r="E2" s="5">
        <v>53.9</v>
      </c>
      <c r="F2" s="5">
        <v>103.5</v>
      </c>
      <c r="G2" s="5">
        <v>333.4</v>
      </c>
    </row>
    <row r="3" spans="1:13" ht="15.75" thickBot="1" x14ac:dyDescent="0.3">
      <c r="A3" s="4">
        <v>2</v>
      </c>
      <c r="B3" s="5">
        <v>569</v>
      </c>
      <c r="C3" s="5">
        <v>98.2</v>
      </c>
      <c r="D3" s="5">
        <v>715</v>
      </c>
      <c r="E3" s="5">
        <v>53.8</v>
      </c>
      <c r="F3" s="5">
        <v>103</v>
      </c>
      <c r="G3" s="5">
        <v>338.9</v>
      </c>
      <c r="H3">
        <f t="shared" ref="H3:M20" si="1">LN(B3/B2)</f>
        <v>-1.7559267022649199E-3</v>
      </c>
      <c r="I3">
        <f t="shared" si="1"/>
        <v>-2.0345886977875742E-3</v>
      </c>
      <c r="J3">
        <f t="shared" si="1"/>
        <v>6.6349016905236424E-2</v>
      </c>
      <c r="K3">
        <f t="shared" si="1"/>
        <v>-1.8570107472127711E-3</v>
      </c>
      <c r="L3">
        <f t="shared" si="1"/>
        <v>-4.8426244757880151E-3</v>
      </c>
      <c r="M3">
        <f t="shared" si="1"/>
        <v>1.6362108296311968E-2</v>
      </c>
    </row>
    <row r="4" spans="1:13" ht="15.75" thickBot="1" x14ac:dyDescent="0.3">
      <c r="A4" s="4">
        <v>3</v>
      </c>
      <c r="B4" s="5">
        <v>563.79999999999995</v>
      </c>
      <c r="C4" s="5">
        <v>96.6</v>
      </c>
      <c r="D4" s="5">
        <v>725</v>
      </c>
      <c r="E4" s="5">
        <v>53.2</v>
      </c>
      <c r="F4" s="5">
        <v>101.9</v>
      </c>
      <c r="G4" s="5">
        <v>346.8</v>
      </c>
      <c r="H4">
        <f t="shared" si="1"/>
        <v>-9.180855446318836E-3</v>
      </c>
      <c r="I4">
        <f t="shared" si="1"/>
        <v>-1.642747414194793E-2</v>
      </c>
      <c r="J4">
        <f t="shared" si="1"/>
        <v>1.3889112160667093E-2</v>
      </c>
      <c r="K4">
        <f t="shared" si="1"/>
        <v>-1.1215070820139957E-2</v>
      </c>
      <c r="L4">
        <f t="shared" si="1"/>
        <v>-1.0737048000956569E-2</v>
      </c>
      <c r="M4">
        <f t="shared" si="1"/>
        <v>2.3043166293381146E-2</v>
      </c>
    </row>
    <row r="5" spans="1:13" ht="15.75" thickBot="1" x14ac:dyDescent="0.3">
      <c r="A5" s="4">
        <v>4</v>
      </c>
      <c r="B5" s="5">
        <v>575.29999999999995</v>
      </c>
      <c r="C5" s="5">
        <v>96.5</v>
      </c>
      <c r="D5" s="5">
        <v>716</v>
      </c>
      <c r="E5" s="5">
        <v>53.9</v>
      </c>
      <c r="F5" s="5">
        <v>100</v>
      </c>
      <c r="G5" s="5">
        <v>347.8</v>
      </c>
      <c r="H5">
        <f t="shared" si="1"/>
        <v>2.0192065189235622E-2</v>
      </c>
      <c r="I5">
        <f t="shared" si="1"/>
        <v>-1.0357328735319795E-3</v>
      </c>
      <c r="J5">
        <f t="shared" si="1"/>
        <v>-1.2491487894029141E-2</v>
      </c>
      <c r="K5">
        <f t="shared" si="1"/>
        <v>1.3072081567352701E-2</v>
      </c>
      <c r="L5">
        <f t="shared" si="1"/>
        <v>-1.8821754240587858E-2</v>
      </c>
      <c r="M5">
        <f t="shared" si="1"/>
        <v>2.8793570137959509E-3</v>
      </c>
    </row>
    <row r="6" spans="1:13" ht="15.75" thickBot="1" x14ac:dyDescent="0.3">
      <c r="A6" s="4">
        <v>5</v>
      </c>
      <c r="B6" s="5">
        <v>595.1</v>
      </c>
      <c r="C6" s="5">
        <v>97</v>
      </c>
      <c r="D6" s="5">
        <v>725</v>
      </c>
      <c r="E6" s="5">
        <v>55.6</v>
      </c>
      <c r="F6" s="5">
        <v>101.6</v>
      </c>
      <c r="G6" s="5">
        <v>350.9</v>
      </c>
      <c r="H6">
        <f t="shared" si="1"/>
        <v>3.3837814781558756E-2</v>
      </c>
      <c r="I6">
        <f t="shared" si="1"/>
        <v>5.1679701584425976E-3</v>
      </c>
      <c r="J6">
        <f t="shared" si="1"/>
        <v>1.2491487894029053E-2</v>
      </c>
      <c r="K6">
        <f t="shared" si="1"/>
        <v>3.1052723341585216E-2</v>
      </c>
      <c r="L6">
        <f t="shared" si="1"/>
        <v>1.5873349156290163E-2</v>
      </c>
      <c r="M6">
        <f t="shared" si="1"/>
        <v>8.8736806689866613E-3</v>
      </c>
    </row>
    <row r="7" spans="1:13" ht="15.75" thickBot="1" x14ac:dyDescent="0.3">
      <c r="A7" s="4">
        <v>6</v>
      </c>
      <c r="B7" s="5">
        <v>602.79999999999995</v>
      </c>
      <c r="C7" s="5">
        <v>98.4</v>
      </c>
      <c r="D7" s="5">
        <v>727.5</v>
      </c>
      <c r="E7" s="5">
        <v>57</v>
      </c>
      <c r="F7" s="5">
        <v>101.2</v>
      </c>
      <c r="G7" s="5">
        <v>348.1</v>
      </c>
      <c r="H7">
        <f t="shared" si="1"/>
        <v>1.2856008101533955E-2</v>
      </c>
      <c r="I7">
        <f t="shared" si="1"/>
        <v>1.4329825554824868E-2</v>
      </c>
      <c r="J7">
        <f t="shared" si="1"/>
        <v>3.4423441909726986E-3</v>
      </c>
      <c r="K7">
        <f t="shared" si="1"/>
        <v>2.4868066578013524E-2</v>
      </c>
      <c r="L7">
        <f t="shared" si="1"/>
        <v>-3.9447782910162288E-3</v>
      </c>
      <c r="M7">
        <f t="shared" si="1"/>
        <v>-8.0114877717760834E-3</v>
      </c>
    </row>
    <row r="8" spans="1:13" ht="15.75" thickBot="1" x14ac:dyDescent="0.3">
      <c r="A8" s="4">
        <v>7</v>
      </c>
      <c r="B8" s="5">
        <v>601.79999999999995</v>
      </c>
      <c r="C8" s="5">
        <v>99</v>
      </c>
      <c r="D8" s="5">
        <v>716.6</v>
      </c>
      <c r="E8" s="5">
        <v>54.7</v>
      </c>
      <c r="F8" s="5">
        <v>102</v>
      </c>
      <c r="G8" s="5">
        <v>349.4</v>
      </c>
      <c r="H8">
        <f t="shared" si="1"/>
        <v>-1.6603025563955596E-3</v>
      </c>
      <c r="I8">
        <f t="shared" si="1"/>
        <v>6.0790460763821925E-3</v>
      </c>
      <c r="J8">
        <f t="shared" si="1"/>
        <v>-1.5096194174794133E-2</v>
      </c>
      <c r="K8">
        <f t="shared" si="1"/>
        <v>-4.1187558406614526E-2</v>
      </c>
      <c r="L8">
        <f t="shared" si="1"/>
        <v>7.8740564309058656E-3</v>
      </c>
      <c r="M8">
        <f t="shared" si="1"/>
        <v>3.7276028825627906E-3</v>
      </c>
    </row>
    <row r="9" spans="1:13" ht="15.75" thickBot="1" x14ac:dyDescent="0.3">
      <c r="A9" s="4">
        <v>8</v>
      </c>
      <c r="B9" s="5">
        <v>601.29999999999995</v>
      </c>
      <c r="C9" s="5">
        <v>105.4</v>
      </c>
      <c r="D9" s="5">
        <v>721.5</v>
      </c>
      <c r="E9" s="5">
        <v>55.6</v>
      </c>
      <c r="F9" s="5">
        <v>101.6</v>
      </c>
      <c r="G9" s="5">
        <v>354.2</v>
      </c>
      <c r="H9">
        <f t="shared" si="1"/>
        <v>-8.3118615042190316E-4</v>
      </c>
      <c r="I9">
        <f t="shared" si="1"/>
        <v>6.2642785972672005E-2</v>
      </c>
      <c r="J9">
        <f t="shared" si="1"/>
        <v>6.8145733430721106E-3</v>
      </c>
      <c r="K9">
        <f t="shared" si="1"/>
        <v>1.6319491828601186E-2</v>
      </c>
      <c r="L9">
        <f t="shared" si="1"/>
        <v>-3.9292781398896611E-3</v>
      </c>
      <c r="M9">
        <f t="shared" si="1"/>
        <v>1.3644327648777061E-2</v>
      </c>
    </row>
    <row r="10" spans="1:13" ht="15.75" thickBot="1" x14ac:dyDescent="0.3">
      <c r="A10" s="4">
        <v>9</v>
      </c>
      <c r="B10" s="5">
        <v>614.79999999999995</v>
      </c>
      <c r="C10" s="5">
        <v>116.9</v>
      </c>
      <c r="D10" s="5">
        <v>718.6</v>
      </c>
      <c r="E10" s="5">
        <v>55.9</v>
      </c>
      <c r="F10" s="5">
        <v>101.7</v>
      </c>
      <c r="G10" s="5">
        <v>361.1</v>
      </c>
      <c r="H10">
        <f t="shared" si="1"/>
        <v>2.2203033618917754E-2</v>
      </c>
      <c r="I10">
        <f t="shared" si="1"/>
        <v>0.1035562323707608</v>
      </c>
      <c r="J10">
        <f t="shared" si="1"/>
        <v>-4.0275035345072258E-3</v>
      </c>
      <c r="K10">
        <f t="shared" si="1"/>
        <v>5.38117890451675E-3</v>
      </c>
      <c r="L10">
        <f t="shared" si="1"/>
        <v>9.8376791013274822E-4</v>
      </c>
      <c r="M10">
        <f t="shared" si="1"/>
        <v>1.9293202934679069E-2</v>
      </c>
    </row>
    <row r="11" spans="1:13" ht="15.75" thickBot="1" x14ac:dyDescent="0.3">
      <c r="A11" s="4">
        <v>10</v>
      </c>
      <c r="B11" s="5">
        <v>628.1</v>
      </c>
      <c r="C11" s="5">
        <v>119.6</v>
      </c>
      <c r="D11" s="5">
        <v>717.8</v>
      </c>
      <c r="E11" s="5">
        <v>56.5</v>
      </c>
      <c r="F11" s="5">
        <v>100.5</v>
      </c>
      <c r="G11" s="5">
        <v>372.7</v>
      </c>
      <c r="H11">
        <f t="shared" si="1"/>
        <v>2.1402377795894375E-2</v>
      </c>
      <c r="I11">
        <f t="shared" si="1"/>
        <v>2.2833973038508516E-2</v>
      </c>
      <c r="J11">
        <f t="shared" si="1"/>
        <v>-1.1138959659115725E-3</v>
      </c>
      <c r="K11">
        <f t="shared" si="1"/>
        <v>1.0676257991341854E-2</v>
      </c>
      <c r="L11">
        <f t="shared" si="1"/>
        <v>-1.1869575555383882E-2</v>
      </c>
      <c r="M11">
        <f t="shared" si="1"/>
        <v>3.1618878201800558E-2</v>
      </c>
    </row>
    <row r="12" spans="1:13" ht="15.75" thickBot="1" x14ac:dyDescent="0.3">
      <c r="A12" s="4">
        <v>11</v>
      </c>
      <c r="B12" s="5">
        <v>629</v>
      </c>
      <c r="C12" s="5">
        <v>113.2</v>
      </c>
      <c r="D12" s="5">
        <v>729.5</v>
      </c>
      <c r="E12" s="5">
        <v>56.4</v>
      </c>
      <c r="F12" s="5">
        <v>103.4</v>
      </c>
      <c r="G12" s="5">
        <v>371.6</v>
      </c>
      <c r="H12">
        <f t="shared" si="1"/>
        <v>1.43186724010532E-3</v>
      </c>
      <c r="I12">
        <f t="shared" si="1"/>
        <v>-5.4996675747448764E-2</v>
      </c>
      <c r="J12">
        <f t="shared" si="1"/>
        <v>1.616838924933349E-2</v>
      </c>
      <c r="K12">
        <f t="shared" si="1"/>
        <v>-1.7714796483821156E-3</v>
      </c>
      <c r="L12">
        <f t="shared" si="1"/>
        <v>2.8447234575198425E-2</v>
      </c>
      <c r="M12">
        <f t="shared" si="1"/>
        <v>-2.9557995455292171E-3</v>
      </c>
    </row>
    <row r="13" spans="1:13" ht="15.75" thickBot="1" x14ac:dyDescent="0.3">
      <c r="A13" s="4">
        <v>12</v>
      </c>
      <c r="B13" s="5">
        <v>618.6</v>
      </c>
      <c r="C13" s="5">
        <v>109.5</v>
      </c>
      <c r="D13" s="5">
        <v>702.6</v>
      </c>
      <c r="E13" s="5">
        <v>54.9</v>
      </c>
      <c r="F13" s="5">
        <v>102.3</v>
      </c>
      <c r="G13" s="5">
        <v>395.9</v>
      </c>
      <c r="H13">
        <f t="shared" si="1"/>
        <v>-1.6672396449471251E-2</v>
      </c>
      <c r="I13">
        <f t="shared" si="1"/>
        <v>-3.3231616512527061E-2</v>
      </c>
      <c r="J13">
        <f t="shared" si="1"/>
        <v>-3.7571628131113623E-2</v>
      </c>
      <c r="K13">
        <f t="shared" si="1"/>
        <v>-2.6955809988528218E-2</v>
      </c>
      <c r="L13">
        <f t="shared" si="1"/>
        <v>-1.069528911674803E-2</v>
      </c>
      <c r="M13">
        <f t="shared" si="1"/>
        <v>6.3343647172401457E-2</v>
      </c>
    </row>
    <row r="14" spans="1:13" ht="15.75" thickBot="1" x14ac:dyDescent="0.3">
      <c r="A14" s="4">
        <v>13</v>
      </c>
      <c r="B14" s="5">
        <v>638</v>
      </c>
      <c r="C14" s="5">
        <v>105</v>
      </c>
      <c r="D14" s="5">
        <v>750.8</v>
      </c>
      <c r="E14" s="5">
        <v>55</v>
      </c>
      <c r="F14" s="5">
        <v>102.8</v>
      </c>
      <c r="G14" s="5">
        <v>397.6</v>
      </c>
      <c r="H14">
        <f t="shared" si="1"/>
        <v>3.0879423093820642E-2</v>
      </c>
      <c r="I14">
        <f t="shared" si="1"/>
        <v>-4.1964199099032193E-2</v>
      </c>
      <c r="J14">
        <f t="shared" si="1"/>
        <v>6.6351564880626906E-2</v>
      </c>
      <c r="K14">
        <f t="shared" si="1"/>
        <v>1.8198367169858993E-3</v>
      </c>
      <c r="L14">
        <f t="shared" si="1"/>
        <v>4.8756800634839311E-3</v>
      </c>
      <c r="M14">
        <f t="shared" si="1"/>
        <v>4.2848206703341961E-3</v>
      </c>
    </row>
    <row r="15" spans="1:13" ht="15.75" thickBot="1" x14ac:dyDescent="0.3">
      <c r="A15" s="4">
        <v>14</v>
      </c>
      <c r="B15" s="5">
        <v>656</v>
      </c>
      <c r="C15" s="5">
        <v>104.9</v>
      </c>
      <c r="D15" s="5">
        <v>789.7</v>
      </c>
      <c r="E15" s="5">
        <v>56.6</v>
      </c>
      <c r="F15" s="5">
        <v>99.8</v>
      </c>
      <c r="G15" s="5">
        <v>406.1</v>
      </c>
      <c r="H15">
        <f t="shared" si="1"/>
        <v>2.7822505599299194E-2</v>
      </c>
      <c r="I15">
        <f t="shared" si="1"/>
        <v>-9.5283475527185445E-4</v>
      </c>
      <c r="J15">
        <f t="shared" si="1"/>
        <v>5.0513821791181586E-2</v>
      </c>
      <c r="K15">
        <f t="shared" si="1"/>
        <v>2.8675799976666298E-2</v>
      </c>
      <c r="L15">
        <f t="shared" si="1"/>
        <v>-2.9617169703646449E-2</v>
      </c>
      <c r="M15">
        <f t="shared" si="1"/>
        <v>2.1152959909833177E-2</v>
      </c>
    </row>
    <row r="16" spans="1:13" ht="15.75" thickBot="1" x14ac:dyDescent="0.3">
      <c r="A16" s="4">
        <v>15</v>
      </c>
      <c r="B16" s="5">
        <v>662</v>
      </c>
      <c r="C16" s="5">
        <v>105.3</v>
      </c>
      <c r="D16" s="5">
        <v>799.1</v>
      </c>
      <c r="E16" s="5">
        <v>56.9</v>
      </c>
      <c r="F16" s="5">
        <v>101.4</v>
      </c>
      <c r="G16" s="5">
        <v>400.7</v>
      </c>
      <c r="H16">
        <f t="shared" si="1"/>
        <v>9.1047669929190667E-3</v>
      </c>
      <c r="I16">
        <f t="shared" si="1"/>
        <v>3.80590373767819E-3</v>
      </c>
      <c r="J16">
        <f t="shared" si="1"/>
        <v>1.1832967876881784E-2</v>
      </c>
      <c r="K16">
        <f t="shared" si="1"/>
        <v>5.2863559231480246E-3</v>
      </c>
      <c r="L16">
        <f t="shared" si="1"/>
        <v>1.5904907839664514E-2</v>
      </c>
      <c r="M16">
        <f t="shared" si="1"/>
        <v>-1.3386417050153305E-2</v>
      </c>
    </row>
    <row r="17" spans="1:28" ht="15.75" thickBot="1" x14ac:dyDescent="0.3">
      <c r="A17" s="4">
        <v>16</v>
      </c>
      <c r="B17" s="5">
        <v>669.4</v>
      </c>
      <c r="C17" s="5">
        <v>105.7</v>
      </c>
      <c r="D17" s="5">
        <v>805</v>
      </c>
      <c r="E17" s="5">
        <v>56</v>
      </c>
      <c r="F17" s="5">
        <v>100.9</v>
      </c>
      <c r="G17" s="5">
        <v>396.6</v>
      </c>
      <c r="H17">
        <f t="shared" si="1"/>
        <v>1.1116232840217944E-2</v>
      </c>
      <c r="I17">
        <f t="shared" si="1"/>
        <v>3.7914737362622171E-3</v>
      </c>
      <c r="J17">
        <f t="shared" si="1"/>
        <v>7.3561830381463373E-3</v>
      </c>
      <c r="K17">
        <f t="shared" si="1"/>
        <v>-1.5943650397136001E-2</v>
      </c>
      <c r="L17">
        <f t="shared" si="1"/>
        <v>-4.9431637975195421E-3</v>
      </c>
      <c r="M17">
        <f t="shared" si="1"/>
        <v>-1.0284801556403166E-2</v>
      </c>
    </row>
    <row r="18" spans="1:28" ht="15.75" thickBot="1" x14ac:dyDescent="0.3">
      <c r="A18" s="4">
        <v>17</v>
      </c>
      <c r="B18" s="5">
        <v>700.7</v>
      </c>
      <c r="C18" s="5">
        <v>108.5</v>
      </c>
      <c r="D18" s="5">
        <v>870</v>
      </c>
      <c r="E18" s="5">
        <v>56.7</v>
      </c>
      <c r="F18" s="5">
        <v>95.3</v>
      </c>
      <c r="G18" s="5">
        <v>398.2</v>
      </c>
      <c r="H18">
        <f t="shared" si="1"/>
        <v>4.5698046599262146E-2</v>
      </c>
      <c r="I18">
        <f t="shared" si="1"/>
        <v>2.6145280104322207E-2</v>
      </c>
      <c r="J18">
        <f t="shared" si="1"/>
        <v>7.7650934230066068E-2</v>
      </c>
      <c r="K18">
        <f t="shared" si="1"/>
        <v>1.242251999855711E-2</v>
      </c>
      <c r="L18">
        <f t="shared" si="1"/>
        <v>-5.71001166994069E-2</v>
      </c>
      <c r="M18">
        <f t="shared" si="1"/>
        <v>4.0261755444001316E-3</v>
      </c>
    </row>
    <row r="19" spans="1:28" ht="15.75" thickBot="1" x14ac:dyDescent="0.3">
      <c r="A19" s="4">
        <v>18</v>
      </c>
      <c r="B19" s="5">
        <v>709</v>
      </c>
      <c r="C19" s="5">
        <v>110.3</v>
      </c>
      <c r="D19" s="5">
        <v>937.6</v>
      </c>
      <c r="E19" s="5">
        <v>57</v>
      </c>
      <c r="F19" s="5">
        <v>65.7</v>
      </c>
      <c r="G19" s="5">
        <v>400.9</v>
      </c>
      <c r="H19">
        <f t="shared" si="1"/>
        <v>1.177569115563932E-2</v>
      </c>
      <c r="I19">
        <f t="shared" si="1"/>
        <v>1.645375327894243E-2</v>
      </c>
      <c r="J19">
        <f t="shared" si="1"/>
        <v>7.4830207174118687E-2</v>
      </c>
      <c r="K19">
        <f t="shared" si="1"/>
        <v>5.2770571008438193E-3</v>
      </c>
      <c r="L19">
        <f t="shared" si="1"/>
        <v>-0.37193088516959155</v>
      </c>
      <c r="M19">
        <f t="shared" si="1"/>
        <v>6.7576280183653031E-3</v>
      </c>
    </row>
    <row r="20" spans="1:28" ht="15.75" thickBot="1" x14ac:dyDescent="0.3">
      <c r="A20" s="4">
        <v>19</v>
      </c>
      <c r="B20" s="5">
        <v>713</v>
      </c>
      <c r="C20" s="5">
        <v>112.6</v>
      </c>
      <c r="D20" s="5">
        <v>948.8</v>
      </c>
      <c r="E20" s="5">
        <v>56.8</v>
      </c>
      <c r="F20" s="5">
        <v>99.4</v>
      </c>
      <c r="G20" s="5">
        <v>399.1</v>
      </c>
      <c r="H20">
        <f t="shared" si="1"/>
        <v>5.6258938821684285E-3</v>
      </c>
      <c r="I20">
        <f t="shared" si="1"/>
        <v>2.0637789446133196E-2</v>
      </c>
      <c r="J20">
        <f t="shared" si="1"/>
        <v>1.1874609420712683E-2</v>
      </c>
      <c r="K20">
        <f t="shared" si="1"/>
        <v>-3.5149421074444969E-3</v>
      </c>
      <c r="L20">
        <f t="shared" si="1"/>
        <v>0.41405318817196352</v>
      </c>
      <c r="M20">
        <f t="shared" si="1"/>
        <v>-4.5000075937729131E-3</v>
      </c>
    </row>
    <row r="21" spans="1:28" ht="15.75" thickBot="1" x14ac:dyDescent="0.3">
      <c r="A21" s="4">
        <v>20</v>
      </c>
      <c r="B21" s="5">
        <v>708</v>
      </c>
      <c r="C21" s="5">
        <v>113.9</v>
      </c>
      <c r="D21" s="5">
        <v>951.5</v>
      </c>
      <c r="E21" s="5">
        <v>56.5</v>
      </c>
      <c r="F21" s="5">
        <v>99.2</v>
      </c>
      <c r="G21" s="5">
        <v>401.1</v>
      </c>
      <c r="H21">
        <f>LN(B21/B20)</f>
        <v>-7.0373267205762037E-3</v>
      </c>
      <c r="I21">
        <f t="shared" ref="I21:M21" si="2">LN(C21/C20)</f>
        <v>1.147915474754644E-2</v>
      </c>
      <c r="J21">
        <f t="shared" si="2"/>
        <v>2.8416584927431947E-3</v>
      </c>
      <c r="K21">
        <f t="shared" si="2"/>
        <v>-5.2956875747103439E-3</v>
      </c>
      <c r="L21">
        <f t="shared" si="2"/>
        <v>-2.0140993717012562E-3</v>
      </c>
      <c r="M21">
        <f t="shared" si="2"/>
        <v>4.9987607213188802E-3</v>
      </c>
    </row>
    <row r="22" spans="1:28" x14ac:dyDescent="0.25">
      <c r="G22" s="6" t="s">
        <v>7</v>
      </c>
      <c r="H22" s="6">
        <f>AVERAGE(H3:H21)</f>
        <v>1.1410933308690729E-2</v>
      </c>
      <c r="I22" s="6">
        <f t="shared" ref="I22:M22" si="3">AVERAGE(I3:I21)</f>
        <v>7.6989508628909614E-3</v>
      </c>
      <c r="J22" s="6">
        <f t="shared" si="3"/>
        <v>1.85319032077596E-2</v>
      </c>
      <c r="K22" s="6">
        <f t="shared" si="3"/>
        <v>2.4794821177602081E-3</v>
      </c>
      <c r="L22" s="6">
        <f t="shared" si="3"/>
        <v>-2.2333472849787764E-3</v>
      </c>
      <c r="M22" s="6">
        <f t="shared" si="3"/>
        <v>9.7298843399638776E-3</v>
      </c>
    </row>
    <row r="24" spans="1:28" x14ac:dyDescent="0.25">
      <c r="A24" t="s">
        <v>8</v>
      </c>
      <c r="B24" s="7">
        <v>0.03</v>
      </c>
      <c r="C24" s="7" t="s">
        <v>9</v>
      </c>
      <c r="G24" t="s">
        <v>10</v>
      </c>
      <c r="H24">
        <f>_xlfn.COVARIANCE.S($M$3:$M$21,H3:H21)</f>
        <v>-7.6636330919702952E-5</v>
      </c>
      <c r="I24">
        <f t="shared" ref="I24:M24" si="4">_xlfn.COVARIANCE.S($M$3:$M$21,I3:I21)</f>
        <v>-2.0063592006870667E-5</v>
      </c>
      <c r="J24">
        <f t="shared" si="4"/>
        <v>-1.4328225370453527E-4</v>
      </c>
      <c r="K24">
        <f t="shared" si="4"/>
        <v>-5.7907568866576545E-5</v>
      </c>
      <c r="L24">
        <f t="shared" si="4"/>
        <v>-3.5121697170657171E-4</v>
      </c>
      <c r="M24" s="8">
        <f t="shared" si="4"/>
        <v>3.1123738008500103E-4</v>
      </c>
    </row>
    <row r="25" spans="1:28" x14ac:dyDescent="0.25">
      <c r="A25" t="s">
        <v>11</v>
      </c>
      <c r="G25" t="s">
        <v>12</v>
      </c>
      <c r="H25" s="9">
        <f>_xlfn.VAR.S(H3:H21)</f>
        <v>2.6711894287500713E-4</v>
      </c>
      <c r="I25" s="9">
        <f t="shared" ref="I25:M25" si="5">_xlfn.VAR.S(I3:I21)</f>
        <v>1.2232782093107252E-3</v>
      </c>
      <c r="J25" s="9">
        <f t="shared" si="5"/>
        <v>1.0714046291855398E-3</v>
      </c>
      <c r="K25" s="9">
        <f t="shared" si="5"/>
        <v>3.295415379059041E-4</v>
      </c>
      <c r="L25" s="9">
        <f t="shared" si="5"/>
        <v>1.7556896333961427E-2</v>
      </c>
      <c r="M25" s="8">
        <f t="shared" si="5"/>
        <v>3.1123738008500098E-4</v>
      </c>
    </row>
    <row r="26" spans="1:28" x14ac:dyDescent="0.25">
      <c r="A26" t="s">
        <v>13</v>
      </c>
      <c r="B26">
        <f>B24/250</f>
        <v>1.1999999999999999E-4</v>
      </c>
      <c r="O26" t="s">
        <v>14</v>
      </c>
      <c r="P26" t="s">
        <v>15</v>
      </c>
      <c r="R26" t="s">
        <v>14</v>
      </c>
      <c r="S26" t="s">
        <v>15</v>
      </c>
      <c r="U26" t="s">
        <v>14</v>
      </c>
      <c r="V26" t="s">
        <v>15</v>
      </c>
      <c r="X26" t="s">
        <v>14</v>
      </c>
      <c r="Y26" t="s">
        <v>15</v>
      </c>
      <c r="AA26" t="s">
        <v>14</v>
      </c>
      <c r="AB26" t="s">
        <v>15</v>
      </c>
    </row>
    <row r="27" spans="1:28" x14ac:dyDescent="0.25">
      <c r="G27" t="s">
        <v>16</v>
      </c>
      <c r="H27" s="10">
        <f>H24/$M$24</f>
        <v>-0.24623112718264448</v>
      </c>
      <c r="I27" s="11">
        <f t="shared" ref="I27:M27" si="6">I24/$M$24</f>
        <v>-6.4463953530874613E-2</v>
      </c>
      <c r="J27" s="12">
        <f t="shared" si="6"/>
        <v>-0.46036325606327855</v>
      </c>
      <c r="K27" s="13">
        <f t="shared" si="6"/>
        <v>-0.18605595783758877</v>
      </c>
      <c r="L27" s="14">
        <f t="shared" si="6"/>
        <v>-1.1284536954097608</v>
      </c>
      <c r="M27">
        <f t="shared" si="6"/>
        <v>1</v>
      </c>
      <c r="O27" s="10">
        <f t="array" ref="O27:P31">LINEST(H3:H21,M3:M21,1,1)</f>
        <v>-0.24623112718264459</v>
      </c>
      <c r="P27">
        <v>1.3806733697076797E-2</v>
      </c>
      <c r="R27" s="11">
        <f t="array" ref="R27:S31">LINEST(I3:I21,M3:M21,1,1)</f>
        <v>-6.4463953530874682E-2</v>
      </c>
      <c r="S27">
        <v>8.3261776748431784E-3</v>
      </c>
      <c r="U27" s="12">
        <f t="array" ref="U27:V31">LINEST(J3:J21,M3:M21,1,1)</f>
        <v>-0.46036325606327877</v>
      </c>
      <c r="V27">
        <v>2.3011184443624478E-2</v>
      </c>
      <c r="X27" s="13">
        <f t="array" ref="X27:Y31">LINEST(K3:K21,M3:M21,1,1)</f>
        <v>-0.18605595783758883</v>
      </c>
      <c r="Y27">
        <v>4.2897850682811428E-3</v>
      </c>
      <c r="AA27" s="14">
        <f t="array" ref="AA27:AB31">LINEST(L3:L21,M3:M21,1,1)</f>
        <v>-1.1284536954097606</v>
      </c>
      <c r="AB27">
        <v>8.7463766543630205E-3</v>
      </c>
    </row>
    <row r="28" spans="1:28" x14ac:dyDescent="0.25">
      <c r="O28">
        <v>0.21660732994349199</v>
      </c>
      <c r="P28">
        <v>4.2750578494209343E-3</v>
      </c>
      <c r="R28">
        <v>0.48057654549757373</v>
      </c>
      <c r="S28">
        <v>9.4848707733619642E-3</v>
      </c>
      <c r="U28">
        <v>0.43592154695689084</v>
      </c>
      <c r="V28">
        <v>8.6035400165633425E-3</v>
      </c>
      <c r="X28">
        <v>0.24545205645182144</v>
      </c>
      <c r="Y28">
        <v>4.8443501005465241E-3</v>
      </c>
      <c r="AA28">
        <v>1.8009242482774197</v>
      </c>
      <c r="AB28">
        <v>3.554383568561318E-2</v>
      </c>
    </row>
    <row r="29" spans="1:28" x14ac:dyDescent="0.25">
      <c r="G29" t="s">
        <v>7</v>
      </c>
      <c r="H29">
        <f>$B$26+($M$22-$B$26)*H27</f>
        <v>-2.2462526531241492E-3</v>
      </c>
      <c r="I29">
        <f t="shared" ref="I29:M29" si="7">$B$26+($M$22-$B$26)*I27</f>
        <v>-4.9949113752851106E-4</v>
      </c>
      <c r="J29">
        <f t="shared" si="7"/>
        <v>-4.3040376451372805E-3</v>
      </c>
      <c r="K29">
        <f t="shared" si="7"/>
        <v>-1.6679762355804239E-3</v>
      </c>
      <c r="L29">
        <f t="shared" si="7"/>
        <v>-1.0724309495892627E-2</v>
      </c>
      <c r="M29">
        <f t="shared" si="7"/>
        <v>9.7298843399638776E-3</v>
      </c>
      <c r="O29">
        <v>7.0643623931720106E-2</v>
      </c>
      <c r="P29">
        <v>1.6212697400732331E-2</v>
      </c>
      <c r="R29">
        <v>1.0573052417260809E-3</v>
      </c>
      <c r="S29">
        <v>3.59703529519248E-2</v>
      </c>
      <c r="U29">
        <v>6.1565801616563713E-2</v>
      </c>
      <c r="V29">
        <v>3.2628000784252979E-2</v>
      </c>
      <c r="X29">
        <v>3.2694052045704219E-2</v>
      </c>
      <c r="Y29">
        <v>1.8371677074266127E-2</v>
      </c>
      <c r="AA29">
        <v>2.25741544561185E-2</v>
      </c>
      <c r="AB29">
        <v>0.13479617650326151</v>
      </c>
    </row>
    <row r="30" spans="1:28" x14ac:dyDescent="0.25">
      <c r="O30">
        <v>1.2922293726760945</v>
      </c>
      <c r="P30">
        <v>17</v>
      </c>
      <c r="R30">
        <v>1.7993213428216526E-2</v>
      </c>
      <c r="S30">
        <v>17</v>
      </c>
      <c r="U30">
        <v>1.1152818485137341</v>
      </c>
      <c r="V30">
        <v>17</v>
      </c>
      <c r="X30">
        <v>0.57458437627970904</v>
      </c>
      <c r="Y30">
        <v>17</v>
      </c>
      <c r="AA30">
        <v>0.39262377550541822</v>
      </c>
      <c r="AB30">
        <v>17</v>
      </c>
    </row>
    <row r="31" spans="1:28" x14ac:dyDescent="0.25">
      <c r="O31">
        <v>3.3966450261901145E-4</v>
      </c>
      <c r="P31">
        <v>4.4684764691311184E-3</v>
      </c>
      <c r="R31">
        <v>2.3280812330283424E-5</v>
      </c>
      <c r="S31">
        <v>2.1995726955262765E-2</v>
      </c>
      <c r="U31">
        <v>1.187313927327089E-3</v>
      </c>
      <c r="V31">
        <v>1.8097969398012625E-2</v>
      </c>
      <c r="X31">
        <v>1.9393286744730665E-4</v>
      </c>
      <c r="Y31">
        <v>5.7378148148589658E-3</v>
      </c>
      <c r="AA31">
        <v>7.1339776130323052E-3</v>
      </c>
      <c r="AB31">
        <v>0.30889015639827333</v>
      </c>
    </row>
    <row r="32" spans="1:28" x14ac:dyDescent="0.25">
      <c r="G32" t="s">
        <v>17</v>
      </c>
    </row>
    <row r="34" spans="7:21" x14ac:dyDescent="0.25">
      <c r="G34" t="s">
        <v>18</v>
      </c>
    </row>
    <row r="35" spans="7:21" x14ac:dyDescent="0.25">
      <c r="H35" s="9">
        <f>_xlfn.COVARIANCE.S($H$3:$H$21,H3:H21)</f>
        <v>2.6711894287500724E-4</v>
      </c>
      <c r="I35">
        <f t="shared" ref="I35:L35" si="8">_xlfn.COVARIANCE.S($H$3:$H$21,I3:I21)</f>
        <v>1.2237846205907647E-4</v>
      </c>
      <c r="J35">
        <f t="shared" si="8"/>
        <v>2.5715775576645863E-4</v>
      </c>
      <c r="K35">
        <f t="shared" si="8"/>
        <v>1.9027708453487211E-4</v>
      </c>
      <c r="L35">
        <f t="shared" si="8"/>
        <v>-2.5302392874231093E-4</v>
      </c>
    </row>
    <row r="36" spans="7:21" x14ac:dyDescent="0.25">
      <c r="H36">
        <f>_xlfn.COVARIANCE.S($I$3:$I$21,H3:H21)</f>
        <v>1.2237846205907647E-4</v>
      </c>
      <c r="I36" s="9">
        <f t="shared" ref="I36:L36" si="9">_xlfn.COVARIANCE.S($I$3:$I$21,I3:I21)</f>
        <v>1.223278209310725E-3</v>
      </c>
      <c r="J36">
        <f t="shared" si="9"/>
        <v>-1.0642696717067462E-4</v>
      </c>
      <c r="K36">
        <f t="shared" si="9"/>
        <v>1.6827996105447346E-4</v>
      </c>
      <c r="L36">
        <f t="shared" si="9"/>
        <v>-1.3539415363570724E-5</v>
      </c>
    </row>
    <row r="37" spans="7:21" x14ac:dyDescent="0.25">
      <c r="H37">
        <f>_xlfn.COVARIANCE.S($J$3:$J$21,H3:H21)</f>
        <v>2.5715775576645863E-4</v>
      </c>
      <c r="I37">
        <f t="shared" ref="I37:L37" si="10">_xlfn.COVARIANCE.S($J$3:$J$21,I3:I21)</f>
        <v>-1.0642696717067462E-4</v>
      </c>
      <c r="J37" s="9">
        <f t="shared" si="10"/>
        <v>1.0714046291855396E-3</v>
      </c>
      <c r="K37">
        <f t="shared" si="10"/>
        <v>2.0327785300413735E-4</v>
      </c>
      <c r="L37">
        <f t="shared" si="10"/>
        <v>-1.495228661303189E-3</v>
      </c>
    </row>
    <row r="38" spans="7:21" x14ac:dyDescent="0.25">
      <c r="H38">
        <f>_xlfn.COVARIANCE.S($K$3:$K$21,H3:H21)</f>
        <v>1.9027708453487211E-4</v>
      </c>
      <c r="I38">
        <f t="shared" ref="I38:L38" si="11">_xlfn.COVARIANCE.S($K$3:$K$21,I3:I21)</f>
        <v>1.6827996105447346E-4</v>
      </c>
      <c r="J38">
        <f t="shared" si="11"/>
        <v>2.0327785300413735E-4</v>
      </c>
      <c r="K38" s="9">
        <f t="shared" si="11"/>
        <v>3.2954153790590404E-4</v>
      </c>
      <c r="L38">
        <f t="shared" si="11"/>
        <v>-2.6015727910692552E-4</v>
      </c>
    </row>
    <row r="39" spans="7:21" x14ac:dyDescent="0.25">
      <c r="H39">
        <f>_xlfn.COVARIANCE.S($L$3:$L$21,H3:H21)</f>
        <v>-2.5302392874231093E-4</v>
      </c>
      <c r="I39">
        <f t="shared" ref="I39:L39" si="12">_xlfn.COVARIANCE.S($L$3:$L$21,I3:I21)</f>
        <v>-1.3539415363570724E-5</v>
      </c>
      <c r="J39">
        <f t="shared" si="12"/>
        <v>-1.495228661303189E-3</v>
      </c>
      <c r="K39">
        <f t="shared" si="12"/>
        <v>-2.6015727910692552E-4</v>
      </c>
      <c r="L39" s="9">
        <f t="shared" si="12"/>
        <v>1.7556896333961423E-2</v>
      </c>
    </row>
    <row r="41" spans="7:21" x14ac:dyDescent="0.25">
      <c r="G41" t="s">
        <v>19</v>
      </c>
      <c r="O41" t="s">
        <v>20</v>
      </c>
    </row>
    <row r="42" spans="7:21" x14ac:dyDescent="0.25">
      <c r="H42">
        <f>2*H35</f>
        <v>5.3423788575001447E-4</v>
      </c>
      <c r="I42">
        <f t="shared" ref="I42:L42" si="13">2*I35</f>
        <v>2.4475692411815293E-4</v>
      </c>
      <c r="J42">
        <f t="shared" si="13"/>
        <v>5.1431551153291726E-4</v>
      </c>
      <c r="K42">
        <f t="shared" si="13"/>
        <v>3.8055416906974422E-4</v>
      </c>
      <c r="L42">
        <f t="shared" si="13"/>
        <v>-5.0604785748462186E-4</v>
      </c>
      <c r="M42">
        <v>1</v>
      </c>
      <c r="O42">
        <v>0</v>
      </c>
    </row>
    <row r="43" spans="7:21" x14ac:dyDescent="0.25">
      <c r="H43">
        <f t="shared" ref="H43:L46" si="14">2*H36</f>
        <v>2.4475692411815293E-4</v>
      </c>
      <c r="I43">
        <f t="shared" si="14"/>
        <v>2.4465564186214499E-3</v>
      </c>
      <c r="J43">
        <f t="shared" si="14"/>
        <v>-2.1285393434134923E-4</v>
      </c>
      <c r="K43">
        <f t="shared" si="14"/>
        <v>3.3655992210894693E-4</v>
      </c>
      <c r="L43">
        <f t="shared" si="14"/>
        <v>-2.7078830727141449E-5</v>
      </c>
      <c r="M43">
        <v>1</v>
      </c>
      <c r="O43">
        <v>0</v>
      </c>
    </row>
    <row r="44" spans="7:21" x14ac:dyDescent="0.25">
      <c r="H44">
        <f t="shared" si="14"/>
        <v>5.1431551153291726E-4</v>
      </c>
      <c r="I44">
        <f t="shared" si="14"/>
        <v>-2.1285393434134923E-4</v>
      </c>
      <c r="J44">
        <f t="shared" si="14"/>
        <v>2.1428092583710792E-3</v>
      </c>
      <c r="K44">
        <f t="shared" si="14"/>
        <v>4.065557060082747E-4</v>
      </c>
      <c r="L44">
        <f t="shared" si="14"/>
        <v>-2.990457322606378E-3</v>
      </c>
      <c r="M44">
        <v>1</v>
      </c>
      <c r="O44">
        <v>0</v>
      </c>
    </row>
    <row r="45" spans="7:21" x14ac:dyDescent="0.25">
      <c r="H45">
        <f t="shared" si="14"/>
        <v>3.8055416906974422E-4</v>
      </c>
      <c r="I45">
        <f t="shared" si="14"/>
        <v>3.3655992210894693E-4</v>
      </c>
      <c r="J45">
        <f t="shared" si="14"/>
        <v>4.065557060082747E-4</v>
      </c>
      <c r="K45">
        <f t="shared" si="14"/>
        <v>6.5908307581180809E-4</v>
      </c>
      <c r="L45">
        <f t="shared" si="14"/>
        <v>-5.2031455821385103E-4</v>
      </c>
      <c r="M45">
        <v>1</v>
      </c>
      <c r="O45">
        <v>0</v>
      </c>
    </row>
    <row r="46" spans="7:21" x14ac:dyDescent="0.25">
      <c r="H46">
        <f t="shared" si="14"/>
        <v>-5.0604785748462186E-4</v>
      </c>
      <c r="I46">
        <f t="shared" si="14"/>
        <v>-2.7078830727141449E-5</v>
      </c>
      <c r="J46">
        <f t="shared" si="14"/>
        <v>-2.990457322606378E-3</v>
      </c>
      <c r="K46">
        <f t="shared" si="14"/>
        <v>-5.2031455821385103E-4</v>
      </c>
      <c r="L46">
        <f t="shared" si="14"/>
        <v>3.5113792667922847E-2</v>
      </c>
      <c r="M46">
        <v>1</v>
      </c>
      <c r="O46">
        <v>0</v>
      </c>
    </row>
    <row r="47" spans="7:21" x14ac:dyDescent="0.25">
      <c r="H47">
        <f t="array" ref="H47:L47">TRANSPOSE(M42:M46)</f>
        <v>1</v>
      </c>
      <c r="I47">
        <v>1</v>
      </c>
      <c r="J47">
        <v>1</v>
      </c>
      <c r="K47">
        <v>1</v>
      </c>
      <c r="L47">
        <v>1</v>
      </c>
      <c r="M47">
        <v>0</v>
      </c>
      <c r="O47">
        <v>1</v>
      </c>
    </row>
    <row r="48" spans="7:21" x14ac:dyDescent="0.25">
      <c r="O48" t="s">
        <v>21</v>
      </c>
      <c r="Q48">
        <f t="array" ref="Q48:U48">TRANSPOSE(O49:O53)</f>
        <v>0.5183361371067613</v>
      </c>
      <c r="R48">
        <v>9.1635004303178239E-2</v>
      </c>
      <c r="S48">
        <v>7.3795973918641955E-2</v>
      </c>
      <c r="T48">
        <v>0.28590352284181669</v>
      </c>
      <c r="U48">
        <v>3.0329361829601775E-2</v>
      </c>
    </row>
    <row r="49" spans="1:22" x14ac:dyDescent="0.25">
      <c r="H49">
        <f t="array" ref="H49:M54">MINVERSE(H42:M47)</f>
        <v>3135.6882083703035</v>
      </c>
      <c r="I49">
        <v>-308.35835458325045</v>
      </c>
      <c r="J49">
        <v>-723.9039686146341</v>
      </c>
      <c r="K49">
        <v>-2041.7118413424741</v>
      </c>
      <c r="L49">
        <v>-61.714043829944949</v>
      </c>
      <c r="M49">
        <v>0.5183361371067613</v>
      </c>
      <c r="O49">
        <f t="array" ref="O49:O54">MMULT(H49:M54,O42:O47)</f>
        <v>0.5183361371067613</v>
      </c>
    </row>
    <row r="50" spans="1:22" x14ac:dyDescent="0.25">
      <c r="H50">
        <v>-308.35835458325039</v>
      </c>
      <c r="I50">
        <v>450.25179432127908</v>
      </c>
      <c r="J50">
        <v>127.26548605981263</v>
      </c>
      <c r="K50">
        <v>-269.30058503039265</v>
      </c>
      <c r="L50">
        <v>0.14165923255146501</v>
      </c>
      <c r="M50">
        <v>9.1635004303178239E-2</v>
      </c>
      <c r="O50">
        <v>9.1635004303178239E-2</v>
      </c>
      <c r="Q50">
        <f>$O49*Q$48*H35</f>
        <v>7.176747438707928E-5</v>
      </c>
      <c r="R50">
        <f t="shared" ref="R50:U54" si="15">$O49*R$48*I35</f>
        <v>5.812699657090537E-6</v>
      </c>
      <c r="S50">
        <f t="shared" si="15"/>
        <v>9.8365721889023657E-6</v>
      </c>
      <c r="T50">
        <f t="shared" si="15"/>
        <v>2.8197946547778967E-5</v>
      </c>
      <c r="U50">
        <f t="shared" si="15"/>
        <v>-3.9777396547461252E-6</v>
      </c>
    </row>
    <row r="51" spans="1:22" x14ac:dyDescent="0.25">
      <c r="H51">
        <v>-723.90396861463398</v>
      </c>
      <c r="I51">
        <v>127.26548605981267</v>
      </c>
      <c r="J51">
        <v>713.63629452489499</v>
      </c>
      <c r="K51">
        <v>-162.92413142857876</v>
      </c>
      <c r="L51">
        <v>45.926319458505432</v>
      </c>
      <c r="M51">
        <v>7.3795973918641955E-2</v>
      </c>
      <c r="O51">
        <v>7.3795973918641955E-2</v>
      </c>
      <c r="Q51">
        <f t="shared" ref="Q51:Q54" si="16">$O50*Q$48*H36</f>
        <v>5.812699657090537E-6</v>
      </c>
      <c r="R51">
        <f t="shared" si="15"/>
        <v>1.0271835335038505E-5</v>
      </c>
      <c r="S51">
        <f t="shared" si="15"/>
        <v>-7.1969048278668943E-7</v>
      </c>
      <c r="T51">
        <f t="shared" si="15"/>
        <v>4.4087280871397593E-6</v>
      </c>
      <c r="U51">
        <f t="shared" si="15"/>
        <v>-3.7629165632135608E-8</v>
      </c>
    </row>
    <row r="52" spans="1:22" x14ac:dyDescent="0.25">
      <c r="H52">
        <v>-2041.7118413424744</v>
      </c>
      <c r="I52">
        <v>-269.30058503039271</v>
      </c>
      <c r="J52">
        <v>-162.92413142857885</v>
      </c>
      <c r="K52">
        <v>2488.7087035467766</v>
      </c>
      <c r="L52">
        <v>-14.772145745330851</v>
      </c>
      <c r="M52">
        <v>0.28590352284181669</v>
      </c>
      <c r="O52">
        <v>0.28590352284181669</v>
      </c>
      <c r="Q52">
        <f t="shared" si="16"/>
        <v>9.8365721889023657E-6</v>
      </c>
      <c r="R52">
        <f t="shared" si="15"/>
        <v>-7.1969048278668943E-7</v>
      </c>
      <c r="S52">
        <f t="shared" si="15"/>
        <v>5.8347043641666609E-6</v>
      </c>
      <c r="T52">
        <f t="shared" si="15"/>
        <v>4.2888636593630385E-6</v>
      </c>
      <c r="U52">
        <f t="shared" si="15"/>
        <v>-3.346598054098688E-6</v>
      </c>
    </row>
    <row r="53" spans="1:22" x14ac:dyDescent="0.25">
      <c r="H53">
        <v>-61.714043829944764</v>
      </c>
      <c r="I53">
        <v>0.14165923255144136</v>
      </c>
      <c r="J53">
        <v>45.926319458505311</v>
      </c>
      <c r="K53">
        <v>-14.772145745330869</v>
      </c>
      <c r="L53">
        <v>30.418210884218901</v>
      </c>
      <c r="M53">
        <v>3.0329361829601775E-2</v>
      </c>
      <c r="O53">
        <v>3.0329361829601775E-2</v>
      </c>
      <c r="Q53">
        <f t="shared" si="16"/>
        <v>2.8197946547778967E-5</v>
      </c>
      <c r="R53">
        <f t="shared" si="15"/>
        <v>4.4087280871397593E-6</v>
      </c>
      <c r="S53">
        <f t="shared" si="15"/>
        <v>4.2888636593630385E-6</v>
      </c>
      <c r="T53">
        <f t="shared" si="15"/>
        <v>2.6936996973693852E-5</v>
      </c>
      <c r="U53">
        <f t="shared" si="15"/>
        <v>-2.2558943719036324E-6</v>
      </c>
    </row>
    <row r="54" spans="1:22" x14ac:dyDescent="0.25">
      <c r="H54">
        <v>0.51833613710676074</v>
      </c>
      <c r="I54">
        <v>9.163500430317828E-2</v>
      </c>
      <c r="J54">
        <v>7.3795973918642122E-2</v>
      </c>
      <c r="K54">
        <v>0.28590352284181697</v>
      </c>
      <c r="L54">
        <v>3.0329361829601789E-2</v>
      </c>
      <c r="M54">
        <v>-4.3075118686201577E-4</v>
      </c>
      <c r="O54">
        <v>-4.3075118686201577E-4</v>
      </c>
      <c r="Q54">
        <f t="shared" si="16"/>
        <v>-3.9777396547461252E-6</v>
      </c>
      <c r="R54">
        <f t="shared" si="15"/>
        <v>-3.7629165632135608E-8</v>
      </c>
      <c r="S54">
        <f t="shared" si="15"/>
        <v>-3.346598054098688E-6</v>
      </c>
      <c r="T54">
        <f t="shared" si="15"/>
        <v>-2.2558943719036324E-6</v>
      </c>
      <c r="U54">
        <f t="shared" si="15"/>
        <v>1.6150065548814823E-5</v>
      </c>
    </row>
    <row r="56" spans="1:22" x14ac:dyDescent="0.25">
      <c r="N56" t="s">
        <v>22</v>
      </c>
      <c r="O56">
        <f>SUM(O49:O53)</f>
        <v>1</v>
      </c>
    </row>
    <row r="57" spans="1:22" x14ac:dyDescent="0.25">
      <c r="Q57" t="s">
        <v>23</v>
      </c>
      <c r="R57">
        <f>SUMPRODUCT(Q48:U48,H22:L22)</f>
        <v>8.628929007636876E-3</v>
      </c>
      <c r="S57" t="s">
        <v>24</v>
      </c>
      <c r="T57">
        <f>SUM(Q50:U54)</f>
        <v>2.1537559343100794E-4</v>
      </c>
      <c r="U57" t="s">
        <v>25</v>
      </c>
      <c r="V57">
        <f>T57^0.5</f>
        <v>1.4675680339630185E-2</v>
      </c>
    </row>
    <row r="58" spans="1:22" x14ac:dyDescent="0.25">
      <c r="S58" t="s">
        <v>26</v>
      </c>
    </row>
    <row r="59" spans="1:22" x14ac:dyDescent="0.25">
      <c r="I59" t="s">
        <v>27</v>
      </c>
      <c r="S59" t="s">
        <v>28</v>
      </c>
    </row>
    <row r="60" spans="1:22" x14ac:dyDescent="0.25">
      <c r="A60">
        <f t="array" ref="A60:A64">TRANSPOSE(H22:L22)</f>
        <v>1.1410933308690729E-2</v>
      </c>
      <c r="C60">
        <f t="array" ref="C60:G64">MINVERSE(H35:L39)</f>
        <v>7518.8360139526922</v>
      </c>
      <c r="D60">
        <v>-396.18227721153579</v>
      </c>
      <c r="E60">
        <v>-1270.2060119337109</v>
      </c>
      <c r="F60">
        <v>-3395.3506970032468</v>
      </c>
      <c r="G60">
        <v>-50.435581864635928</v>
      </c>
      <c r="I60">
        <f>A60-$B$26</f>
        <v>1.1290933308690729E-2</v>
      </c>
      <c r="S60" t="s">
        <v>29</v>
      </c>
    </row>
    <row r="61" spans="1:22" x14ac:dyDescent="0.25">
      <c r="A61">
        <v>7.6989508628909614E-3</v>
      </c>
      <c r="C61">
        <v>-396.1822772115359</v>
      </c>
      <c r="D61">
        <v>939.49117251813482</v>
      </c>
      <c r="E61">
        <v>285.92865409401389</v>
      </c>
      <c r="F61">
        <v>-416.95892579091134</v>
      </c>
      <c r="G61">
        <v>13.187432424786495</v>
      </c>
      <c r="I61">
        <f t="shared" ref="I61:I64" si="17">A61-$B$26</f>
        <v>7.578950862890961E-3</v>
      </c>
    </row>
    <row r="62" spans="1:22" x14ac:dyDescent="0.25">
      <c r="A62">
        <v>1.85319032077596E-2</v>
      </c>
      <c r="C62">
        <v>-1270.2060119337107</v>
      </c>
      <c r="D62">
        <v>285.92865409401384</v>
      </c>
      <c r="E62">
        <v>1452.5579321095429</v>
      </c>
      <c r="F62">
        <v>-227.88670380222601</v>
      </c>
      <c r="G62">
        <v>102.24464647409401</v>
      </c>
      <c r="I62">
        <f t="shared" si="17"/>
        <v>1.8411903207759601E-2</v>
      </c>
      <c r="S62" t="s">
        <v>30</v>
      </c>
      <c r="T62">
        <f>SUMPRODUCT(Q48:U48,H27:L27)</f>
        <v>-0.25492993502355293</v>
      </c>
    </row>
    <row r="63" spans="1:22" x14ac:dyDescent="0.25">
      <c r="A63">
        <v>2.4794821177602081E-3</v>
      </c>
      <c r="C63">
        <v>-3395.3506970032468</v>
      </c>
      <c r="D63">
        <v>-416.95892579091139</v>
      </c>
      <c r="E63">
        <v>-227.88670380222607</v>
      </c>
      <c r="F63">
        <v>5356.9442748839174</v>
      </c>
      <c r="G63">
        <v>10.716869277329284</v>
      </c>
      <c r="I63">
        <f t="shared" si="17"/>
        <v>2.3594821177602083E-3</v>
      </c>
    </row>
    <row r="64" spans="1:22" x14ac:dyDescent="0.25">
      <c r="A64">
        <v>-2.2333472849787764E-3</v>
      </c>
      <c r="C64">
        <v>-50.435581864635914</v>
      </c>
      <c r="D64">
        <v>13.187432424786486</v>
      </c>
      <c r="E64">
        <v>102.24464647409398</v>
      </c>
      <c r="F64">
        <v>10.716869277329302</v>
      </c>
      <c r="G64">
        <v>65.107426548213681</v>
      </c>
      <c r="I64">
        <f t="shared" si="17"/>
        <v>-2.3533472849787762E-3</v>
      </c>
      <c r="S64" t="s">
        <v>31</v>
      </c>
      <c r="T64">
        <f>T62^2*M24</f>
        <v>2.0227090679673302E-5</v>
      </c>
      <c r="U64">
        <f>T64^0.5</f>
        <v>4.4974537996152111E-3</v>
      </c>
    </row>
    <row r="65" spans="8:22" x14ac:dyDescent="0.25">
      <c r="L65">
        <f t="array" ref="L65:P65">TRANSPOSE(J67:J71)</f>
        <v>1.281090308611821</v>
      </c>
      <c r="M65">
        <v>0.1745682911516486</v>
      </c>
      <c r="N65">
        <v>0.34908076185919895</v>
      </c>
      <c r="O65">
        <v>-0.83726660029240219</v>
      </c>
      <c r="P65">
        <v>3.2527238669733755E-2</v>
      </c>
      <c r="S65" t="s">
        <v>32</v>
      </c>
      <c r="T65">
        <f>T57-T64</f>
        <v>1.9514850275133465E-4</v>
      </c>
      <c r="U65">
        <f>T65^0.5</f>
        <v>1.3969556283265931E-2</v>
      </c>
    </row>
    <row r="66" spans="8:22" x14ac:dyDescent="0.25">
      <c r="I66" t="s">
        <v>33</v>
      </c>
      <c r="J66" t="s">
        <v>21</v>
      </c>
    </row>
    <row r="67" spans="8:22" x14ac:dyDescent="0.25">
      <c r="I67">
        <f t="array" ref="I67:I71">MMULT(C60:G64,I60:I64)</f>
        <v>50.612543021693234</v>
      </c>
      <c r="J67">
        <f>I67/$I$73</f>
        <v>1.281090308611821</v>
      </c>
      <c r="L67">
        <f>$J67*L$65*H35</f>
        <v>4.3839357328468467E-4</v>
      </c>
      <c r="M67">
        <f t="shared" ref="M67:P71" si="18">$J67*M$65*I35</f>
        <v>2.7368443412039873E-5</v>
      </c>
      <c r="N67">
        <f t="shared" si="18"/>
        <v>1.1500197210852389E-4</v>
      </c>
      <c r="O67">
        <f t="shared" si="18"/>
        <v>-2.0409388898477964E-4</v>
      </c>
      <c r="P67">
        <f t="shared" si="18"/>
        <v>-1.0543590665695974E-5</v>
      </c>
    </row>
    <row r="68" spans="8:22" x14ac:dyDescent="0.25">
      <c r="I68">
        <v>6.8967387285211714</v>
      </c>
      <c r="J68">
        <f t="shared" ref="J68:J71" si="19">I68/$I$73</f>
        <v>0.1745682911516486</v>
      </c>
      <c r="L68">
        <f t="shared" ref="L68:L71" si="20">$J68*L$65*H36</f>
        <v>2.7368443412039873E-5</v>
      </c>
      <c r="M68">
        <f t="shared" si="18"/>
        <v>3.7278288136161189E-5</v>
      </c>
      <c r="N68">
        <f t="shared" si="18"/>
        <v>-6.4854925095246419E-6</v>
      </c>
      <c r="O68">
        <f t="shared" si="18"/>
        <v>-2.4595832705050828E-5</v>
      </c>
      <c r="P68">
        <f t="shared" si="18"/>
        <v>-7.6879839633112059E-8</v>
      </c>
    </row>
    <row r="69" spans="8:22" x14ac:dyDescent="0.25">
      <c r="I69">
        <v>13.791272136613783</v>
      </c>
      <c r="J69">
        <f t="shared" si="19"/>
        <v>0.34908076185919895</v>
      </c>
      <c r="L69">
        <f t="shared" si="20"/>
        <v>1.1500197210852389E-4</v>
      </c>
      <c r="M69">
        <f t="shared" si="18"/>
        <v>-6.4854925095246419E-6</v>
      </c>
      <c r="N69">
        <f t="shared" si="18"/>
        <v>1.3055855921124647E-4</v>
      </c>
      <c r="O69">
        <f t="shared" si="18"/>
        <v>-5.9412762645208643E-5</v>
      </c>
      <c r="P69">
        <f t="shared" si="18"/>
        <v>-1.6977773082967502E-5</v>
      </c>
    </row>
    <row r="70" spans="8:22" x14ac:dyDescent="0.25">
      <c r="I70">
        <v>-33.07822371542607</v>
      </c>
      <c r="J70">
        <f t="shared" si="19"/>
        <v>-0.83726660029240219</v>
      </c>
      <c r="L70">
        <f t="shared" si="20"/>
        <v>-2.0409388898477964E-4</v>
      </c>
      <c r="M70">
        <f t="shared" si="18"/>
        <v>-2.4595832705050828E-5</v>
      </c>
      <c r="N70">
        <f t="shared" si="18"/>
        <v>-5.9412762645208643E-5</v>
      </c>
      <c r="O70">
        <f t="shared" si="18"/>
        <v>2.3101367981859198E-4</v>
      </c>
      <c r="P70">
        <f t="shared" si="18"/>
        <v>7.0851156744201978E-6</v>
      </c>
    </row>
    <row r="71" spans="8:22" x14ac:dyDescent="0.25">
      <c r="I71">
        <v>1.285066521448192</v>
      </c>
      <c r="J71">
        <f t="shared" si="19"/>
        <v>3.2527238669733755E-2</v>
      </c>
      <c r="L71">
        <f t="shared" si="20"/>
        <v>-1.0543590665695974E-5</v>
      </c>
      <c r="M71">
        <f t="shared" si="18"/>
        <v>-7.6879839633112059E-8</v>
      </c>
      <c r="N71">
        <f t="shared" si="18"/>
        <v>-1.6977773082967502E-5</v>
      </c>
      <c r="O71">
        <f t="shared" si="18"/>
        <v>7.0851156744201978E-6</v>
      </c>
      <c r="P71">
        <f t="shared" si="18"/>
        <v>1.8575569501551851E-5</v>
      </c>
    </row>
    <row r="73" spans="8:22" x14ac:dyDescent="0.25">
      <c r="H73" t="s">
        <v>34</v>
      </c>
      <c r="I73">
        <f>SUM(I67:I71)</f>
        <v>39.507396692850307</v>
      </c>
      <c r="J73">
        <f>SUM(J67:J71)</f>
        <v>1.0000000000000002</v>
      </c>
      <c r="Q73" t="s">
        <v>23</v>
      </c>
      <c r="R73">
        <f>SUMPRODUCT(J67:J71,A60:A64)</f>
        <v>2.0282927476846752E-2</v>
      </c>
      <c r="S73" t="s">
        <v>24</v>
      </c>
      <c r="T73">
        <f>SUM(L67:P71)</f>
        <v>5.1035829147648361E-4</v>
      </c>
      <c r="U73" t="s">
        <v>25</v>
      </c>
      <c r="V73">
        <f>T73^0.5</f>
        <v>2.2591110895139346E-2</v>
      </c>
    </row>
    <row r="74" spans="8:22" x14ac:dyDescent="0.25">
      <c r="S74" t="s">
        <v>35</v>
      </c>
      <c r="T74">
        <f>(R73-B26)/I73</f>
        <v>5.1035829147648339E-4</v>
      </c>
      <c r="V74">
        <f>T74^0.5</f>
        <v>2.2591110895139339E-2</v>
      </c>
    </row>
    <row r="76" spans="8:22" x14ac:dyDescent="0.25">
      <c r="R76" t="s">
        <v>36</v>
      </c>
      <c r="S76" t="s">
        <v>37</v>
      </c>
    </row>
    <row r="77" spans="8:22" x14ac:dyDescent="0.25">
      <c r="Q77" t="s">
        <v>38</v>
      </c>
      <c r="R77">
        <f>R57/V57</f>
        <v>0.58797471789674571</v>
      </c>
      <c r="S77">
        <f>R73/V73</f>
        <v>0.89782780364336945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7"/>
  <sheetViews>
    <sheetView tabSelected="1" topLeftCell="A21" workbookViewId="0">
      <selection activeCell="V54" sqref="V54"/>
    </sheetView>
  </sheetViews>
  <sheetFormatPr defaultRowHeight="15" x14ac:dyDescent="0.25"/>
  <cols>
    <col min="1" max="1" width="10.7109375" bestFit="1" customWidth="1"/>
    <col min="2" max="2" width="10" bestFit="1" customWidth="1"/>
    <col min="3" max="3" width="11" bestFit="1" customWidth="1"/>
    <col min="4" max="5" width="12" bestFit="1" customWidth="1"/>
    <col min="6" max="6" width="11" bestFit="1" customWidth="1"/>
    <col min="13" max="13" width="12" bestFit="1" customWidth="1"/>
    <col min="22" max="22" width="12" bestFit="1" customWidth="1"/>
  </cols>
  <sheetData>
    <row r="1" spans="1:20" x14ac:dyDescent="0.25">
      <c r="A1" t="s">
        <v>39</v>
      </c>
      <c r="B1" t="s">
        <v>41</v>
      </c>
      <c r="C1" t="s">
        <v>42</v>
      </c>
      <c r="D1" t="s">
        <v>43</v>
      </c>
      <c r="E1" t="s">
        <v>44</v>
      </c>
      <c r="F1" t="s">
        <v>40</v>
      </c>
    </row>
    <row r="2" spans="1:20" x14ac:dyDescent="0.25">
      <c r="A2" s="15">
        <v>43199</v>
      </c>
      <c r="B2">
        <v>44.509998000000003</v>
      </c>
      <c r="C2">
        <v>161.729996</v>
      </c>
      <c r="D2">
        <v>1029.2700199999999</v>
      </c>
      <c r="E2">
        <v>1430.790039</v>
      </c>
      <c r="F2">
        <v>93.080001999999993</v>
      </c>
    </row>
    <row r="3" spans="1:20" x14ac:dyDescent="0.25">
      <c r="A3" s="15">
        <v>43206</v>
      </c>
      <c r="B3">
        <v>43.740001999999997</v>
      </c>
      <c r="C3">
        <v>158.770004</v>
      </c>
      <c r="D3">
        <v>1072.959961</v>
      </c>
      <c r="E3">
        <v>1527.48999</v>
      </c>
      <c r="F3">
        <v>95</v>
      </c>
      <c r="G3">
        <f>LN(B3/B2)</f>
        <v>-1.7450777120681483E-2</v>
      </c>
      <c r="H3">
        <f t="shared" ref="H3:K3" si="0">LN(C3/C2)</f>
        <v>-1.8471614116011493E-2</v>
      </c>
      <c r="I3">
        <f t="shared" si="0"/>
        <v>4.1571315412377262E-2</v>
      </c>
      <c r="J3">
        <f t="shared" si="0"/>
        <v>6.5399092311690207E-2</v>
      </c>
      <c r="K3">
        <f t="shared" si="0"/>
        <v>2.0417531679557156E-2</v>
      </c>
      <c r="M3">
        <f>_xlfn.COVARIANCE.P($G$3:$G$55,G3:G55)</f>
        <v>4.5832154556008379E-4</v>
      </c>
      <c r="N3">
        <f t="shared" ref="N3:Q3" si="1">_xlfn.COVARIANCE.P($G$3:$G$55,H3:H55)</f>
        <v>9.3680127062369995E-5</v>
      </c>
      <c r="O3">
        <f t="shared" si="1"/>
        <v>7.8663440800891247E-5</v>
      </c>
      <c r="P3">
        <f t="shared" si="1"/>
        <v>1.6330794116104451E-4</v>
      </c>
      <c r="Q3">
        <f t="shared" si="1"/>
        <v>1.0856946008315271E-4</v>
      </c>
    </row>
    <row r="4" spans="1:20" x14ac:dyDescent="0.25">
      <c r="A4" s="15">
        <v>43213</v>
      </c>
      <c r="B4">
        <v>43.310001</v>
      </c>
      <c r="C4">
        <v>158.300003</v>
      </c>
      <c r="D4">
        <v>1030.0500489999999</v>
      </c>
      <c r="E4">
        <v>1572.619995</v>
      </c>
      <c r="F4">
        <v>95.82</v>
      </c>
      <c r="G4">
        <f t="shared" ref="G4:G55" si="2">LN(B4/B3)</f>
        <v>-9.8794826574669405E-3</v>
      </c>
      <c r="H4">
        <f t="shared" ref="H4:H55" si="3">LN(C4/C3)</f>
        <v>-2.9646534447716972E-3</v>
      </c>
      <c r="I4">
        <f t="shared" ref="I4:I55" si="4">LN(D4/D3)</f>
        <v>-4.0813755624516418E-2</v>
      </c>
      <c r="J4">
        <f t="shared" ref="J4:J55" si="5">LN(E4/E3)</f>
        <v>2.9117156256540062E-2</v>
      </c>
      <c r="K4">
        <f t="shared" ref="K4:K55" si="6">LN(F4/F3)</f>
        <v>8.5945398544351355E-3</v>
      </c>
      <c r="M4">
        <f>_xlfn.COVARIANCE.P($H$3:$H$55,G3:G55)</f>
        <v>9.3680127062369995E-5</v>
      </c>
      <c r="N4">
        <f t="shared" ref="N4:Q4" si="7">_xlfn.COVARIANCE.P($H$3:$H$55,H3:H55)</f>
        <v>5.4886553391335629E-4</v>
      </c>
      <c r="O4">
        <f t="shared" si="7"/>
        <v>1.9012458488329014E-4</v>
      </c>
      <c r="P4">
        <f t="shared" si="7"/>
        <v>4.2028863083191969E-4</v>
      </c>
      <c r="Q4">
        <f t="shared" si="7"/>
        <v>3.0664951032778094E-4</v>
      </c>
    </row>
    <row r="5" spans="1:20" x14ac:dyDescent="0.25">
      <c r="A5" s="15">
        <v>43220</v>
      </c>
      <c r="B5">
        <v>42.360000999999997</v>
      </c>
      <c r="C5">
        <v>165.029999</v>
      </c>
      <c r="D5">
        <v>1048.209961</v>
      </c>
      <c r="E5">
        <v>1580.9499510000001</v>
      </c>
      <c r="F5">
        <v>95.160004000000001</v>
      </c>
      <c r="G5">
        <f t="shared" si="2"/>
        <v>-2.2179033975508845E-2</v>
      </c>
      <c r="H5">
        <f t="shared" si="3"/>
        <v>4.1635283657647598E-2</v>
      </c>
      <c r="I5">
        <f t="shared" si="4"/>
        <v>1.7476517975063811E-2</v>
      </c>
      <c r="J5">
        <f t="shared" si="5"/>
        <v>5.2828860725744661E-3</v>
      </c>
      <c r="K5">
        <f t="shared" si="6"/>
        <v>-6.9117039857516495E-3</v>
      </c>
      <c r="M5">
        <f>_xlfn.COVARIANCE.P($I$3:$I$55,G3:G55)</f>
        <v>7.8663440800891247E-5</v>
      </c>
      <c r="N5">
        <f t="shared" ref="N5:Q5" si="8">_xlfn.COVARIANCE.P($I$3:$I$55,H3:H55)</f>
        <v>1.9012458488329014E-4</v>
      </c>
      <c r="O5">
        <f t="shared" si="8"/>
        <v>8.5118970402207005E-4</v>
      </c>
      <c r="P5">
        <f t="shared" si="8"/>
        <v>8.9611629378070839E-4</v>
      </c>
      <c r="Q5">
        <f t="shared" si="8"/>
        <v>5.6811830956920236E-4</v>
      </c>
    </row>
    <row r="6" spans="1:20" x14ac:dyDescent="0.25">
      <c r="A6" s="15">
        <v>43227</v>
      </c>
      <c r="B6">
        <v>42.139999000000003</v>
      </c>
      <c r="C6">
        <v>165.38999899999999</v>
      </c>
      <c r="D6">
        <v>1098.26001</v>
      </c>
      <c r="E6">
        <v>1602.910034</v>
      </c>
      <c r="F6">
        <v>97.699996999999996</v>
      </c>
      <c r="G6">
        <f t="shared" si="2"/>
        <v>-5.2071596947615697E-3</v>
      </c>
      <c r="H6">
        <f t="shared" si="3"/>
        <v>2.1790457274148667E-3</v>
      </c>
      <c r="I6">
        <f t="shared" si="4"/>
        <v>4.6643208034329565E-2</v>
      </c>
      <c r="J6">
        <f t="shared" si="5"/>
        <v>1.3794847354263019E-2</v>
      </c>
      <c r="K6">
        <f t="shared" si="6"/>
        <v>2.634180087326873E-2</v>
      </c>
      <c r="M6">
        <f>_xlfn.COVARIANCE.P($J$3:$J$55,G3:G55)</f>
        <v>1.6330794116104451E-4</v>
      </c>
      <c r="N6">
        <f t="shared" ref="N6:Q6" si="9">_xlfn.COVARIANCE.P($J$3:$J$55,H3:H55)</f>
        <v>4.2028863083191969E-4</v>
      </c>
      <c r="O6">
        <f t="shared" si="9"/>
        <v>8.9611629378070839E-4</v>
      </c>
      <c r="P6">
        <f t="shared" si="9"/>
        <v>1.8172689485722988E-3</v>
      </c>
      <c r="Q6">
        <f t="shared" si="9"/>
        <v>9.0714222133349179E-4</v>
      </c>
    </row>
    <row r="7" spans="1:20" x14ac:dyDescent="0.25">
      <c r="A7" s="15">
        <v>43234</v>
      </c>
      <c r="B7">
        <v>42.18</v>
      </c>
      <c r="C7">
        <v>160.979996</v>
      </c>
      <c r="D7">
        <v>1066.3599850000001</v>
      </c>
      <c r="E7">
        <v>1574.369995</v>
      </c>
      <c r="F7">
        <v>96.360000999999997</v>
      </c>
      <c r="G7">
        <f t="shared" si="2"/>
        <v>9.4879040500824323E-4</v>
      </c>
      <c r="H7">
        <f t="shared" si="3"/>
        <v>-2.7026206405606778E-2</v>
      </c>
      <c r="I7">
        <f t="shared" si="4"/>
        <v>-2.9476152597577469E-2</v>
      </c>
      <c r="J7">
        <f t="shared" si="5"/>
        <v>-1.7965559453646182E-2</v>
      </c>
      <c r="K7">
        <f t="shared" si="6"/>
        <v>-1.3810340218072294E-2</v>
      </c>
      <c r="M7">
        <f>_xlfn.COVARIANCE.P($K$3:$K$55,G3:G55)</f>
        <v>1.0856946008315271E-4</v>
      </c>
      <c r="N7">
        <f t="shared" ref="N7:Q7" si="10">_xlfn.COVARIANCE.P($K$3:$K$55,H3:H55)</f>
        <v>3.0664951032778094E-4</v>
      </c>
      <c r="O7">
        <f t="shared" si="10"/>
        <v>5.6811830956920236E-4</v>
      </c>
      <c r="P7">
        <f t="shared" si="10"/>
        <v>9.0714222133349179E-4</v>
      </c>
      <c r="Q7">
        <f t="shared" si="10"/>
        <v>7.3615856609911419E-4</v>
      </c>
    </row>
    <row r="8" spans="1:20" x14ac:dyDescent="0.25">
      <c r="A8" s="15">
        <v>43241</v>
      </c>
      <c r="B8">
        <v>42.400002000000001</v>
      </c>
      <c r="C8">
        <v>163.21000699999999</v>
      </c>
      <c r="D8">
        <v>1075.660034</v>
      </c>
      <c r="E8">
        <v>1610.150024</v>
      </c>
      <c r="F8">
        <v>98.360000999999997</v>
      </c>
      <c r="G8">
        <f t="shared" si="2"/>
        <v>5.2022343570937131E-3</v>
      </c>
      <c r="H8">
        <f t="shared" si="3"/>
        <v>1.3757649234351998E-2</v>
      </c>
      <c r="I8">
        <f t="shared" si="4"/>
        <v>8.6834925491819683E-3</v>
      </c>
      <c r="J8">
        <f t="shared" si="5"/>
        <v>2.2472168183454627E-2</v>
      </c>
      <c r="K8">
        <f t="shared" si="6"/>
        <v>2.0543039390305468E-2</v>
      </c>
    </row>
    <row r="9" spans="1:20" x14ac:dyDescent="0.25">
      <c r="A9" s="15">
        <v>43248</v>
      </c>
      <c r="B9">
        <v>43.119999</v>
      </c>
      <c r="C9">
        <v>159.16000399999999</v>
      </c>
      <c r="D9">
        <v>1119.5</v>
      </c>
      <c r="E9">
        <v>1641.540039</v>
      </c>
      <c r="F9">
        <v>100.790001</v>
      </c>
      <c r="G9">
        <f t="shared" si="2"/>
        <v>1.6838494001924581E-2</v>
      </c>
      <c r="H9">
        <f t="shared" si="3"/>
        <v>-2.5127747361462165E-2</v>
      </c>
      <c r="I9">
        <f t="shared" si="4"/>
        <v>3.9947698772511447E-2</v>
      </c>
      <c r="J9">
        <f t="shared" si="5"/>
        <v>1.9307492113094373E-2</v>
      </c>
      <c r="K9">
        <f t="shared" si="6"/>
        <v>2.4404926773679541E-2</v>
      </c>
    </row>
    <row r="10" spans="1:20" x14ac:dyDescent="0.25">
      <c r="A10" s="15">
        <v>43255</v>
      </c>
      <c r="B10">
        <v>43.950001</v>
      </c>
      <c r="C10">
        <v>168.91000399999999</v>
      </c>
      <c r="D10">
        <v>1120.869995</v>
      </c>
      <c r="E10">
        <v>1683.98999</v>
      </c>
      <c r="F10">
        <v>101.629997</v>
      </c>
      <c r="G10">
        <f t="shared" si="2"/>
        <v>1.9065743474667454E-2</v>
      </c>
      <c r="H10">
        <f t="shared" si="3"/>
        <v>5.9456041682833562E-2</v>
      </c>
      <c r="I10">
        <f t="shared" si="4"/>
        <v>1.2230079619182646E-3</v>
      </c>
      <c r="J10">
        <f t="shared" si="5"/>
        <v>2.5531122245013471E-2</v>
      </c>
      <c r="K10">
        <f t="shared" si="6"/>
        <v>8.2995833424260451E-3</v>
      </c>
      <c r="M10" t="s">
        <v>45</v>
      </c>
    </row>
    <row r="11" spans="1:20" x14ac:dyDescent="0.25">
      <c r="A11" s="15">
        <v>43262</v>
      </c>
      <c r="B11">
        <v>44.119999</v>
      </c>
      <c r="C11">
        <v>166.46000699999999</v>
      </c>
      <c r="D11">
        <v>1152.26001</v>
      </c>
      <c r="E11">
        <v>1715.969971</v>
      </c>
      <c r="F11">
        <v>100.129997</v>
      </c>
      <c r="G11">
        <f t="shared" si="2"/>
        <v>3.8605248355293308E-3</v>
      </c>
      <c r="H11">
        <f t="shared" si="3"/>
        <v>-1.4610970003410837E-2</v>
      </c>
      <c r="I11">
        <f t="shared" si="4"/>
        <v>2.7620074912990275E-2</v>
      </c>
      <c r="J11">
        <f t="shared" si="5"/>
        <v>1.8812529873458817E-2</v>
      </c>
      <c r="K11">
        <f t="shared" si="6"/>
        <v>-1.4869425872171393E-2</v>
      </c>
      <c r="T11" t="s">
        <v>27</v>
      </c>
    </row>
    <row r="12" spans="1:20" x14ac:dyDescent="0.25">
      <c r="A12" s="15">
        <v>43269</v>
      </c>
      <c r="B12">
        <v>43.25</v>
      </c>
      <c r="C12">
        <v>164.550003</v>
      </c>
      <c r="D12">
        <v>1155.4799800000001</v>
      </c>
      <c r="E12">
        <v>1715.670044</v>
      </c>
      <c r="F12">
        <v>100.410004</v>
      </c>
      <c r="G12">
        <f t="shared" si="2"/>
        <v>-1.9915938341955285E-2</v>
      </c>
      <c r="H12">
        <f t="shared" si="3"/>
        <v>-1.1540588749203407E-2</v>
      </c>
      <c r="I12">
        <f t="shared" si="4"/>
        <v>2.7905848176505489E-3</v>
      </c>
      <c r="J12">
        <f t="shared" si="5"/>
        <v>-1.7480096947968758E-4</v>
      </c>
      <c r="K12">
        <f t="shared" si="6"/>
        <v>2.792531969353371E-3</v>
      </c>
      <c r="M12">
        <f>2*M3</f>
        <v>9.1664309112016759E-4</v>
      </c>
      <c r="N12">
        <f t="shared" ref="N12:Q12" si="11">2*N3</f>
        <v>1.8736025412473999E-4</v>
      </c>
      <c r="O12">
        <f t="shared" si="11"/>
        <v>1.5732688160178249E-4</v>
      </c>
      <c r="P12">
        <f t="shared" si="11"/>
        <v>3.2661588232208902E-4</v>
      </c>
      <c r="Q12">
        <f t="shared" si="11"/>
        <v>2.1713892016630542E-4</v>
      </c>
      <c r="R12">
        <v>1</v>
      </c>
      <c r="T12">
        <v>0</v>
      </c>
    </row>
    <row r="13" spans="1:20" x14ac:dyDescent="0.25">
      <c r="A13" s="15">
        <v>43276</v>
      </c>
      <c r="B13">
        <v>43.860000999999997</v>
      </c>
      <c r="C13">
        <v>156.69000199999999</v>
      </c>
      <c r="D13">
        <v>1115.650024</v>
      </c>
      <c r="E13">
        <v>1699.8000489999999</v>
      </c>
      <c r="F13">
        <v>98.610000999999997</v>
      </c>
      <c r="G13">
        <f t="shared" si="2"/>
        <v>1.4005532411671164E-2</v>
      </c>
      <c r="H13">
        <f t="shared" si="3"/>
        <v>-4.8945149740516038E-2</v>
      </c>
      <c r="I13">
        <f t="shared" si="4"/>
        <v>-3.5078608538733756E-2</v>
      </c>
      <c r="J13">
        <f t="shared" si="5"/>
        <v>-9.2930746166156441E-3</v>
      </c>
      <c r="K13">
        <f t="shared" si="6"/>
        <v>-1.8089157242816855E-2</v>
      </c>
      <c r="M13">
        <f t="shared" ref="M13:Q13" si="12">2*M4</f>
        <v>1.8736025412473999E-4</v>
      </c>
      <c r="N13">
        <f t="shared" si="12"/>
        <v>1.0977310678267126E-3</v>
      </c>
      <c r="O13">
        <f t="shared" si="12"/>
        <v>3.8024916976658028E-4</v>
      </c>
      <c r="P13">
        <f t="shared" si="12"/>
        <v>8.4057726166383937E-4</v>
      </c>
      <c r="Q13">
        <f t="shared" si="12"/>
        <v>6.1329902065556188E-4</v>
      </c>
      <c r="R13">
        <v>1</v>
      </c>
      <c r="T13">
        <v>0</v>
      </c>
    </row>
    <row r="14" spans="1:20" x14ac:dyDescent="0.25">
      <c r="A14" s="15">
        <v>43283</v>
      </c>
      <c r="B14">
        <v>44.639999000000003</v>
      </c>
      <c r="C14">
        <v>159.41999799999999</v>
      </c>
      <c r="D14">
        <v>1140.170044</v>
      </c>
      <c r="E14">
        <v>1710.630005</v>
      </c>
      <c r="F14">
        <v>101.160004</v>
      </c>
      <c r="G14">
        <f t="shared" si="2"/>
        <v>1.76275298820622E-2</v>
      </c>
      <c r="H14">
        <f t="shared" si="3"/>
        <v>1.7272872573926321E-2</v>
      </c>
      <c r="I14">
        <f t="shared" si="4"/>
        <v>2.1740196475958738E-2</v>
      </c>
      <c r="J14">
        <f t="shared" si="5"/>
        <v>6.351100730419142E-3</v>
      </c>
      <c r="K14">
        <f t="shared" si="6"/>
        <v>2.553077485788742E-2</v>
      </c>
      <c r="M14">
        <f t="shared" ref="M14:Q14" si="13">2*M5</f>
        <v>1.5732688160178249E-4</v>
      </c>
      <c r="N14">
        <f t="shared" si="13"/>
        <v>3.8024916976658028E-4</v>
      </c>
      <c r="O14">
        <f t="shared" si="13"/>
        <v>1.7023794080441401E-3</v>
      </c>
      <c r="P14">
        <f t="shared" si="13"/>
        <v>1.7922325875614168E-3</v>
      </c>
      <c r="Q14">
        <f t="shared" si="13"/>
        <v>1.1362366191384047E-3</v>
      </c>
      <c r="R14">
        <v>1</v>
      </c>
      <c r="T14">
        <v>0</v>
      </c>
    </row>
    <row r="15" spans="1:20" x14ac:dyDescent="0.25">
      <c r="A15" s="15">
        <v>43290</v>
      </c>
      <c r="B15">
        <v>44.740001999999997</v>
      </c>
      <c r="C15">
        <v>158.509995</v>
      </c>
      <c r="D15">
        <v>1188.8199460000001</v>
      </c>
      <c r="E15">
        <v>1813.030029</v>
      </c>
      <c r="F15">
        <v>105.43</v>
      </c>
      <c r="G15">
        <f t="shared" si="2"/>
        <v>2.237705093087761E-3</v>
      </c>
      <c r="H15">
        <f t="shared" si="3"/>
        <v>-5.7245651882500614E-3</v>
      </c>
      <c r="I15">
        <f t="shared" si="4"/>
        <v>4.1783760417942906E-2</v>
      </c>
      <c r="J15">
        <f t="shared" si="5"/>
        <v>5.8137768150809947E-2</v>
      </c>
      <c r="K15">
        <f t="shared" si="6"/>
        <v>4.1343764245773955E-2</v>
      </c>
      <c r="M15">
        <f t="shared" ref="M15:Q15" si="14">2*M6</f>
        <v>3.2661588232208902E-4</v>
      </c>
      <c r="N15">
        <f t="shared" si="14"/>
        <v>8.4057726166383937E-4</v>
      </c>
      <c r="O15">
        <f t="shared" si="14"/>
        <v>1.7922325875614168E-3</v>
      </c>
      <c r="P15">
        <f t="shared" si="14"/>
        <v>3.6345378971445975E-3</v>
      </c>
      <c r="Q15">
        <f t="shared" si="14"/>
        <v>1.8142844426669836E-3</v>
      </c>
      <c r="R15">
        <v>1</v>
      </c>
      <c r="T15">
        <v>0</v>
      </c>
    </row>
    <row r="16" spans="1:20" x14ac:dyDescent="0.25">
      <c r="A16" s="15">
        <v>43297</v>
      </c>
      <c r="B16">
        <v>45.279998999999997</v>
      </c>
      <c r="C16">
        <v>157.970001</v>
      </c>
      <c r="D16">
        <v>1184.910034</v>
      </c>
      <c r="E16">
        <v>1813.6999510000001</v>
      </c>
      <c r="F16">
        <v>106.269997</v>
      </c>
      <c r="G16">
        <f t="shared" si="2"/>
        <v>1.1997411045412238E-2</v>
      </c>
      <c r="H16">
        <f t="shared" si="3"/>
        <v>-3.4125033547279843E-3</v>
      </c>
      <c r="I16">
        <f t="shared" si="4"/>
        <v>-3.2943220745309983E-3</v>
      </c>
      <c r="J16">
        <f t="shared" si="5"/>
        <v>3.6943583410607283E-4</v>
      </c>
      <c r="K16">
        <f t="shared" si="6"/>
        <v>7.9357715657647279E-3</v>
      </c>
      <c r="M16">
        <f t="shared" ref="M16:Q16" si="15">2*M7</f>
        <v>2.1713892016630542E-4</v>
      </c>
      <c r="N16">
        <f t="shared" si="15"/>
        <v>6.1329902065556188E-4</v>
      </c>
      <c r="O16">
        <f t="shared" si="15"/>
        <v>1.1362366191384047E-3</v>
      </c>
      <c r="P16">
        <f t="shared" si="15"/>
        <v>1.8142844426669836E-3</v>
      </c>
      <c r="Q16">
        <f t="shared" si="15"/>
        <v>1.4723171321982284E-3</v>
      </c>
      <c r="R16">
        <v>1</v>
      </c>
      <c r="T16">
        <v>0</v>
      </c>
    </row>
    <row r="17" spans="1:26" x14ac:dyDescent="0.25">
      <c r="A17" s="15">
        <v>43304</v>
      </c>
      <c r="B17">
        <v>46.209999000000003</v>
      </c>
      <c r="C17">
        <v>157.479996</v>
      </c>
      <c r="D17">
        <v>1238.5</v>
      </c>
      <c r="E17">
        <v>1817.2700199999999</v>
      </c>
      <c r="F17">
        <v>107.68</v>
      </c>
      <c r="G17">
        <f t="shared" si="2"/>
        <v>2.033079143171573E-2</v>
      </c>
      <c r="H17">
        <f t="shared" si="3"/>
        <v>-3.1067072358360445E-3</v>
      </c>
      <c r="I17">
        <f t="shared" si="4"/>
        <v>4.4234118917408423E-2</v>
      </c>
      <c r="J17">
        <f t="shared" si="5"/>
        <v>1.9664553433116952E-3</v>
      </c>
      <c r="K17">
        <f t="shared" si="6"/>
        <v>1.3180868741794588E-2</v>
      </c>
      <c r="M17">
        <f t="array" ref="M17:Q17">TRANSPOSE(R12:R16)</f>
        <v>1</v>
      </c>
      <c r="N17">
        <v>1</v>
      </c>
      <c r="O17">
        <v>1</v>
      </c>
      <c r="P17">
        <v>1</v>
      </c>
      <c r="Q17">
        <v>1</v>
      </c>
      <c r="R17">
        <v>0</v>
      </c>
      <c r="T17">
        <v>1</v>
      </c>
      <c r="V17">
        <f t="array" ref="V17:Z17">TRANSPOSE(T19:T23)</f>
        <v>0.44149777624195791</v>
      </c>
      <c r="W17">
        <v>0.32996481829703439</v>
      </c>
      <c r="X17">
        <v>0.26679593038022215</v>
      </c>
      <c r="Y17">
        <v>-0.19296774839345765</v>
      </c>
      <c r="Z17">
        <v>0.15470922347424326</v>
      </c>
    </row>
    <row r="18" spans="1:26" x14ac:dyDescent="0.25">
      <c r="A18" s="15">
        <v>43311</v>
      </c>
      <c r="B18">
        <v>46.619999</v>
      </c>
      <c r="C18">
        <v>156.21000699999999</v>
      </c>
      <c r="D18">
        <v>1223.709961</v>
      </c>
      <c r="E18">
        <v>1823.290039</v>
      </c>
      <c r="F18">
        <v>108.040001</v>
      </c>
      <c r="G18">
        <f t="shared" si="2"/>
        <v>8.8334089157521816E-3</v>
      </c>
      <c r="H18">
        <f t="shared" si="3"/>
        <v>-8.0971400210975535E-3</v>
      </c>
      <c r="I18">
        <f t="shared" si="4"/>
        <v>-1.2013773903912013E-2</v>
      </c>
      <c r="J18">
        <f t="shared" si="5"/>
        <v>3.3071969089696024E-3</v>
      </c>
      <c r="K18">
        <f t="shared" si="6"/>
        <v>3.3376722838282086E-3</v>
      </c>
      <c r="T18" t="s">
        <v>21</v>
      </c>
    </row>
    <row r="19" spans="1:26" x14ac:dyDescent="0.25">
      <c r="A19" s="15">
        <v>43318</v>
      </c>
      <c r="B19">
        <v>46.080002</v>
      </c>
      <c r="C19">
        <v>158.679993</v>
      </c>
      <c r="D19">
        <v>1237.6099850000001</v>
      </c>
      <c r="E19">
        <v>1886.3000489999999</v>
      </c>
      <c r="F19">
        <v>109</v>
      </c>
      <c r="G19">
        <f t="shared" si="2"/>
        <v>-1.1650552367176704E-2</v>
      </c>
      <c r="H19">
        <f t="shared" si="3"/>
        <v>1.5688250877800243E-2</v>
      </c>
      <c r="I19">
        <f t="shared" si="4"/>
        <v>1.1294892235714032E-2</v>
      </c>
      <c r="J19">
        <f t="shared" si="5"/>
        <v>3.3974681469395848E-2</v>
      </c>
      <c r="K19">
        <f t="shared" si="6"/>
        <v>8.8463440488978171E-3</v>
      </c>
      <c r="M19">
        <f t="array" ref="M19:R24">MINVERSE(M12:R17)</f>
        <v>740.63068825442724</v>
      </c>
      <c r="N19">
        <v>-428.87542585679773</v>
      </c>
      <c r="O19">
        <v>-223.28102023379608</v>
      </c>
      <c r="P19">
        <v>130.63695624213625</v>
      </c>
      <c r="Q19">
        <v>-219.11119840596916</v>
      </c>
      <c r="R19">
        <v>0.44149777624195791</v>
      </c>
      <c r="T19">
        <f t="array" ref="T19:T24">MMULT(M19:R24,T12:T17)</f>
        <v>0.44149777624195791</v>
      </c>
      <c r="V19">
        <f>$T19*V$17*M3</f>
        <v>8.9336166936050744E-5</v>
      </c>
      <c r="W19">
        <f t="shared" ref="W19:Z19" si="16">$T19*W$17*N3</f>
        <v>1.3647202266084851E-5</v>
      </c>
      <c r="X19">
        <f t="shared" si="16"/>
        <v>9.2657517437807351E-6</v>
      </c>
      <c r="Y19">
        <f t="shared" si="16"/>
        <v>-1.3912992579167199E-5</v>
      </c>
      <c r="Z19">
        <f t="shared" si="16"/>
        <v>7.4157043129962534E-6</v>
      </c>
    </row>
    <row r="20" spans="1:26" x14ac:dyDescent="0.25">
      <c r="A20" s="15">
        <v>43325</v>
      </c>
      <c r="B20">
        <v>46.599997999999999</v>
      </c>
      <c r="C20">
        <v>161.14999399999999</v>
      </c>
      <c r="D20">
        <v>1200.959961</v>
      </c>
      <c r="E20">
        <v>1882.219971</v>
      </c>
      <c r="F20">
        <v>107.58000199999999</v>
      </c>
      <c r="G20">
        <f t="shared" si="2"/>
        <v>1.1221438422731786E-2</v>
      </c>
      <c r="H20">
        <f t="shared" si="3"/>
        <v>1.5446019496865601E-2</v>
      </c>
      <c r="I20">
        <f t="shared" si="4"/>
        <v>-3.006088378858154E-2</v>
      </c>
      <c r="J20">
        <f t="shared" si="5"/>
        <v>-2.16534850421199E-3</v>
      </c>
      <c r="K20">
        <f t="shared" si="6"/>
        <v>-1.3113106793231332E-2</v>
      </c>
      <c r="M20">
        <v>-428.87542585679796</v>
      </c>
      <c r="N20">
        <v>1008.7301514477662</v>
      </c>
      <c r="O20">
        <v>13.356835300518222</v>
      </c>
      <c r="P20">
        <v>7.9730816998997565</v>
      </c>
      <c r="Q20">
        <v>-601.18464259138625</v>
      </c>
      <c r="R20">
        <v>0.32996481829703439</v>
      </c>
      <c r="T20">
        <v>0.32996481829703439</v>
      </c>
      <c r="V20">
        <f t="shared" ref="V20:V24" si="17">$T20*V$17*M4</f>
        <v>1.3647202266084851E-5</v>
      </c>
      <c r="W20">
        <f t="shared" ref="W20:W24" si="18">$T20*W$17*N4</f>
        <v>5.9758712706563782E-5</v>
      </c>
      <c r="X20">
        <f t="shared" ref="X20:X24" si="19">$T20*X$17*O4</f>
        <v>1.6737289045911266E-5</v>
      </c>
      <c r="Y20">
        <f t="shared" ref="Y20:Y24" si="20">$T20*Y$17*P4</f>
        <v>-2.6760856441333388E-5</v>
      </c>
      <c r="Z20">
        <f t="shared" ref="Z20:Z24" si="21">$T20*Z$17*Q4</f>
        <v>1.5654028442088033E-5</v>
      </c>
    </row>
    <row r="21" spans="1:26" x14ac:dyDescent="0.25">
      <c r="A21" s="15">
        <v>43332</v>
      </c>
      <c r="B21">
        <v>45.630001</v>
      </c>
      <c r="C21">
        <v>159.38000500000001</v>
      </c>
      <c r="D21">
        <v>1220.650024</v>
      </c>
      <c r="E21">
        <v>1905.3900149999999</v>
      </c>
      <c r="F21">
        <v>108.400002</v>
      </c>
      <c r="G21">
        <f t="shared" si="2"/>
        <v>-2.103508135842682E-2</v>
      </c>
      <c r="H21">
        <f t="shared" si="3"/>
        <v>-1.1044251687887483E-2</v>
      </c>
      <c r="I21">
        <f t="shared" si="4"/>
        <v>1.62623189210289E-2</v>
      </c>
      <c r="J21">
        <f t="shared" si="5"/>
        <v>1.2234804065225351E-2</v>
      </c>
      <c r="K21">
        <f t="shared" si="6"/>
        <v>7.5933320198177433E-3</v>
      </c>
      <c r="M21">
        <v>-223.28102023379626</v>
      </c>
      <c r="N21">
        <v>13.356835300518288</v>
      </c>
      <c r="O21">
        <v>1281.8575619240562</v>
      </c>
      <c r="P21">
        <v>-306.38101483219373</v>
      </c>
      <c r="Q21">
        <v>-765.55236215858451</v>
      </c>
      <c r="R21">
        <v>0.26679593038022215</v>
      </c>
      <c r="T21">
        <v>0.26679593038022215</v>
      </c>
      <c r="V21">
        <f t="shared" si="17"/>
        <v>9.2657517437807351E-6</v>
      </c>
      <c r="W21">
        <f t="shared" si="18"/>
        <v>1.6737289045911266E-5</v>
      </c>
      <c r="X21">
        <f t="shared" si="19"/>
        <v>6.0587741411078033E-5</v>
      </c>
      <c r="Y21">
        <f t="shared" si="20"/>
        <v>-4.6134764083415397E-5</v>
      </c>
      <c r="Z21">
        <f t="shared" si="21"/>
        <v>2.3449532731317822E-5</v>
      </c>
    </row>
    <row r="22" spans="1:26" x14ac:dyDescent="0.25">
      <c r="A22" s="15">
        <v>43339</v>
      </c>
      <c r="B22">
        <v>44.57</v>
      </c>
      <c r="C22">
        <v>162.229996</v>
      </c>
      <c r="D22">
        <v>1218.1899410000001</v>
      </c>
      <c r="E22">
        <v>2012.709961</v>
      </c>
      <c r="F22">
        <v>112.33000199999999</v>
      </c>
      <c r="G22">
        <f t="shared" si="2"/>
        <v>-2.3504429896253037E-2</v>
      </c>
      <c r="H22">
        <f t="shared" si="3"/>
        <v>1.7723737424788763E-2</v>
      </c>
      <c r="I22">
        <f t="shared" si="4"/>
        <v>-2.0174212901876271E-3</v>
      </c>
      <c r="J22">
        <f t="shared" si="5"/>
        <v>5.4795333408617454E-2</v>
      </c>
      <c r="K22">
        <f t="shared" si="6"/>
        <v>3.5612878002430133E-2</v>
      </c>
      <c r="M22">
        <v>130.63695624213642</v>
      </c>
      <c r="N22">
        <v>7.9730816998996072</v>
      </c>
      <c r="O22">
        <v>-306.38101483219396</v>
      </c>
      <c r="P22">
        <v>762.70665206467311</v>
      </c>
      <c r="Q22">
        <v>-594.93567517451515</v>
      </c>
      <c r="R22">
        <v>-0.19296774839345765</v>
      </c>
      <c r="T22">
        <v>-0.19296774839345765</v>
      </c>
      <c r="V22">
        <f t="shared" si="17"/>
        <v>-1.3912992579167199E-5</v>
      </c>
      <c r="W22">
        <f t="shared" si="18"/>
        <v>-2.6760856441333388E-5</v>
      </c>
      <c r="X22">
        <f t="shared" si="19"/>
        <v>-4.6134764083415397E-5</v>
      </c>
      <c r="Y22">
        <f t="shared" si="20"/>
        <v>6.7668829556190318E-5</v>
      </c>
      <c r="Z22">
        <f t="shared" si="21"/>
        <v>-2.7081724552257344E-5</v>
      </c>
    </row>
    <row r="23" spans="1:26" x14ac:dyDescent="0.25">
      <c r="A23" s="15">
        <v>43346</v>
      </c>
      <c r="B23">
        <v>45.720001000000003</v>
      </c>
      <c r="C23">
        <v>163.89999399999999</v>
      </c>
      <c r="D23">
        <v>1164.829956</v>
      </c>
      <c r="E23">
        <v>1952.0699460000001</v>
      </c>
      <c r="F23">
        <v>108.209999</v>
      </c>
      <c r="G23">
        <f t="shared" si="2"/>
        <v>2.547487384041117E-2</v>
      </c>
      <c r="H23">
        <f t="shared" si="3"/>
        <v>1.024139237614043E-2</v>
      </c>
      <c r="I23">
        <f t="shared" si="4"/>
        <v>-4.4790986271969084E-2</v>
      </c>
      <c r="J23">
        <f t="shared" si="5"/>
        <v>-3.0591732975234702E-2</v>
      </c>
      <c r="K23">
        <f t="shared" si="6"/>
        <v>-3.7367211115893091E-2</v>
      </c>
      <c r="M23">
        <v>-219.11119840596945</v>
      </c>
      <c r="N23">
        <v>-601.18464259138625</v>
      </c>
      <c r="O23">
        <v>-765.5523621585844</v>
      </c>
      <c r="P23">
        <v>-594.93567517451538</v>
      </c>
      <c r="Q23">
        <v>2180.7838783304551</v>
      </c>
      <c r="R23">
        <v>0.15470922347424326</v>
      </c>
      <c r="T23">
        <v>0.15470922347424326</v>
      </c>
      <c r="V23">
        <f t="shared" si="17"/>
        <v>7.4157043129962534E-6</v>
      </c>
      <c r="W23">
        <f t="shared" si="18"/>
        <v>1.5654028442088033E-5</v>
      </c>
      <c r="X23">
        <f t="shared" si="19"/>
        <v>2.3449532731317822E-5</v>
      </c>
      <c r="Y23">
        <f t="shared" si="20"/>
        <v>-2.7081724552257344E-5</v>
      </c>
      <c r="Z23">
        <f t="shared" si="21"/>
        <v>1.7619913928085783E-5</v>
      </c>
    </row>
    <row r="24" spans="1:26" x14ac:dyDescent="0.25">
      <c r="A24" s="15">
        <v>43353</v>
      </c>
      <c r="B24">
        <v>45.990001999999997</v>
      </c>
      <c r="C24">
        <v>160.83999600000001</v>
      </c>
      <c r="D24">
        <v>1172.530029</v>
      </c>
      <c r="E24">
        <v>1970.1899410000001</v>
      </c>
      <c r="F24">
        <v>113.370003</v>
      </c>
      <c r="G24">
        <f t="shared" si="2"/>
        <v>5.8881642406704467E-3</v>
      </c>
      <c r="H24">
        <f t="shared" si="3"/>
        <v>-1.8846391982458098E-2</v>
      </c>
      <c r="I24">
        <f t="shared" si="4"/>
        <v>6.5887162483893964E-3</v>
      </c>
      <c r="J24">
        <f t="shared" si="5"/>
        <v>9.2396345126522367E-3</v>
      </c>
      <c r="K24">
        <f t="shared" si="6"/>
        <v>4.658305814926679E-2</v>
      </c>
      <c r="M24">
        <v>0.44149777624195807</v>
      </c>
      <c r="N24">
        <v>0.3299648182970345</v>
      </c>
      <c r="O24">
        <v>0.26679593038022226</v>
      </c>
      <c r="P24">
        <v>-0.19296774839345759</v>
      </c>
      <c r="Q24">
        <v>0.15470922347424299</v>
      </c>
      <c r="R24">
        <v>-4.790594126199599E-4</v>
      </c>
      <c r="T24">
        <v>-4.790594126199599E-4</v>
      </c>
    </row>
    <row r="25" spans="1:26" x14ac:dyDescent="0.25">
      <c r="A25" s="15">
        <v>43360</v>
      </c>
      <c r="B25">
        <v>46.580002</v>
      </c>
      <c r="C25">
        <v>165.300003</v>
      </c>
      <c r="D25">
        <v>1166.089966</v>
      </c>
      <c r="E25">
        <v>1915.01001</v>
      </c>
      <c r="F25">
        <v>114.260002</v>
      </c>
      <c r="G25">
        <f t="shared" si="2"/>
        <v>1.2747282353530702E-2</v>
      </c>
      <c r="H25">
        <f t="shared" si="3"/>
        <v>2.7351965816161023E-2</v>
      </c>
      <c r="I25">
        <f t="shared" si="4"/>
        <v>-5.5075893415091268E-3</v>
      </c>
      <c r="J25">
        <f t="shared" si="5"/>
        <v>-2.8407105080375271E-2</v>
      </c>
      <c r="K25">
        <f t="shared" si="6"/>
        <v>7.8197383087208992E-3</v>
      </c>
      <c r="S25" t="s">
        <v>22</v>
      </c>
      <c r="T25">
        <f>SUM(T19:T23)</f>
        <v>1</v>
      </c>
    </row>
    <row r="26" spans="1:26" x14ac:dyDescent="0.25">
      <c r="A26" s="15">
        <v>43367</v>
      </c>
      <c r="B26">
        <v>46.189999</v>
      </c>
      <c r="C26">
        <v>167.28999300000001</v>
      </c>
      <c r="D26">
        <v>1193.469971</v>
      </c>
      <c r="E26">
        <v>2003</v>
      </c>
      <c r="F26">
        <v>114.370003</v>
      </c>
      <c r="G26">
        <f t="shared" si="2"/>
        <v>-8.4080046002708003E-3</v>
      </c>
      <c r="H26">
        <f t="shared" si="3"/>
        <v>1.1966768523884586E-2</v>
      </c>
      <c r="I26">
        <f t="shared" si="4"/>
        <v>2.3208763271517337E-2</v>
      </c>
      <c r="J26">
        <f t="shared" si="5"/>
        <v>4.4923206910686526E-2</v>
      </c>
      <c r="K26">
        <f t="shared" si="6"/>
        <v>9.6226222352507505E-4</v>
      </c>
    </row>
    <row r="27" spans="1:26" x14ac:dyDescent="0.25">
      <c r="A27" s="15">
        <v>43374</v>
      </c>
      <c r="B27">
        <v>45.880001</v>
      </c>
      <c r="C27">
        <v>166.570007</v>
      </c>
      <c r="D27">
        <v>1157.349976</v>
      </c>
      <c r="E27">
        <v>1889.650024</v>
      </c>
      <c r="F27">
        <v>112.129997</v>
      </c>
      <c r="G27">
        <f t="shared" si="2"/>
        <v>-6.7339887356468644E-3</v>
      </c>
      <c r="H27">
        <f t="shared" si="3"/>
        <v>-4.3131079862935703E-3</v>
      </c>
      <c r="I27">
        <f t="shared" si="4"/>
        <v>-3.0732117816835502E-2</v>
      </c>
      <c r="J27">
        <f t="shared" si="5"/>
        <v>-5.8254417245444355E-2</v>
      </c>
      <c r="K27">
        <f t="shared" si="6"/>
        <v>-1.9779947305650594E-2</v>
      </c>
    </row>
    <row r="28" spans="1:26" x14ac:dyDescent="0.25">
      <c r="A28" s="15">
        <v>43381</v>
      </c>
      <c r="B28">
        <v>44.68</v>
      </c>
      <c r="C28">
        <v>163.820007</v>
      </c>
      <c r="D28">
        <v>1110.079956</v>
      </c>
      <c r="E28">
        <v>1788.6099850000001</v>
      </c>
      <c r="F28">
        <v>109.57</v>
      </c>
      <c r="G28">
        <f t="shared" si="2"/>
        <v>-2.6503339856159335E-2</v>
      </c>
      <c r="H28">
        <f t="shared" si="3"/>
        <v>-1.664737669610921E-2</v>
      </c>
      <c r="I28">
        <f t="shared" si="4"/>
        <v>-4.1700843048467752E-2</v>
      </c>
      <c r="J28">
        <f t="shared" si="5"/>
        <v>-5.4952865945322622E-2</v>
      </c>
      <c r="K28">
        <f t="shared" si="6"/>
        <v>-2.3095271300827336E-2</v>
      </c>
      <c r="S28" t="s">
        <v>46</v>
      </c>
      <c r="T28">
        <f>SUMPRODUCT(M29:M33,T19:T23)</f>
        <v>1.9005866506554363E-3</v>
      </c>
      <c r="U28" t="s">
        <v>24</v>
      </c>
      <c r="V28">
        <f>SUM(V19:Z23)</f>
        <v>2.3952970630997992E-4</v>
      </c>
      <c r="W28" t="s">
        <v>25</v>
      </c>
      <c r="X28">
        <f>V28^0.5</f>
        <v>1.5476747278093674E-2</v>
      </c>
    </row>
    <row r="29" spans="1:26" x14ac:dyDescent="0.25">
      <c r="A29" s="15">
        <v>43388</v>
      </c>
      <c r="B29">
        <v>46.330002</v>
      </c>
      <c r="C29">
        <v>167.490005</v>
      </c>
      <c r="D29">
        <v>1096.459961</v>
      </c>
      <c r="E29">
        <v>1764.030029</v>
      </c>
      <c r="F29">
        <v>108.660004</v>
      </c>
      <c r="G29">
        <f t="shared" si="2"/>
        <v>3.6263768396129464E-2</v>
      </c>
      <c r="H29">
        <f t="shared" si="3"/>
        <v>2.2155371025626411E-2</v>
      </c>
      <c r="I29">
        <f t="shared" si="4"/>
        <v>-1.2345272229234981E-2</v>
      </c>
      <c r="J29">
        <f t="shared" si="5"/>
        <v>-1.3837792810578061E-2</v>
      </c>
      <c r="K29">
        <f t="shared" si="6"/>
        <v>-8.3398364818511438E-3</v>
      </c>
      <c r="M29">
        <f t="array" ref="M29:M33">TRANSPOSE(G56:K56)</f>
        <v>8.3336772747971287E-4</v>
      </c>
    </row>
    <row r="30" spans="1:26" x14ac:dyDescent="0.25">
      <c r="A30" s="15">
        <v>43395</v>
      </c>
      <c r="B30">
        <v>45.919998</v>
      </c>
      <c r="C30">
        <v>173.33999600000001</v>
      </c>
      <c r="D30">
        <v>1071.469971</v>
      </c>
      <c r="E30">
        <v>1642.8100589999999</v>
      </c>
      <c r="F30">
        <v>106.959999</v>
      </c>
      <c r="G30">
        <f t="shared" si="2"/>
        <v>-8.8890341398262501E-3</v>
      </c>
      <c r="H30">
        <f t="shared" si="3"/>
        <v>3.4331282787256244E-2</v>
      </c>
      <c r="I30">
        <f t="shared" si="4"/>
        <v>-2.3055262592767835E-2</v>
      </c>
      <c r="J30">
        <f t="shared" si="5"/>
        <v>-7.1192754518273754E-2</v>
      </c>
      <c r="K30">
        <f t="shared" si="6"/>
        <v>-1.5768854491052461E-2</v>
      </c>
      <c r="M30">
        <v>2.966911977085845E-3</v>
      </c>
    </row>
    <row r="31" spans="1:26" x14ac:dyDescent="0.25">
      <c r="A31" s="15">
        <v>43402</v>
      </c>
      <c r="B31">
        <v>48</v>
      </c>
      <c r="C31">
        <v>176.75</v>
      </c>
      <c r="D31">
        <v>1057.790039</v>
      </c>
      <c r="E31">
        <v>1665.530029</v>
      </c>
      <c r="F31">
        <v>106.160004</v>
      </c>
      <c r="G31">
        <f t="shared" si="2"/>
        <v>4.4300302450587921E-2</v>
      </c>
      <c r="H31">
        <f t="shared" si="3"/>
        <v>1.9481344146518878E-2</v>
      </c>
      <c r="I31">
        <f t="shared" si="4"/>
        <v>-1.2849647448990966E-2</v>
      </c>
      <c r="J31">
        <f t="shared" si="5"/>
        <v>1.37351823460108E-2</v>
      </c>
      <c r="K31">
        <f t="shared" si="6"/>
        <v>-7.507495741471761E-3</v>
      </c>
      <c r="M31">
        <v>2.8326947734554236E-3</v>
      </c>
    </row>
    <row r="32" spans="1:26" x14ac:dyDescent="0.25">
      <c r="A32" s="15">
        <v>43409</v>
      </c>
      <c r="B32">
        <v>49.68</v>
      </c>
      <c r="C32">
        <v>185.94000199999999</v>
      </c>
      <c r="D32">
        <v>1066.150024</v>
      </c>
      <c r="E32">
        <v>1712.4300539999999</v>
      </c>
      <c r="F32">
        <v>109.57</v>
      </c>
      <c r="G32">
        <f t="shared" si="2"/>
        <v>3.4401426717332317E-2</v>
      </c>
      <c r="H32">
        <f t="shared" si="3"/>
        <v>5.0687747007187603E-2</v>
      </c>
      <c r="I32">
        <f t="shared" si="4"/>
        <v>7.8721884095391131E-3</v>
      </c>
      <c r="J32">
        <f t="shared" si="5"/>
        <v>2.7770037430453701E-2</v>
      </c>
      <c r="K32">
        <f t="shared" si="6"/>
        <v>3.1616186714375348E-2</v>
      </c>
      <c r="M32">
        <v>4.8096891194530427E-3</v>
      </c>
    </row>
    <row r="33" spans="1:26" x14ac:dyDescent="0.25">
      <c r="A33" s="15">
        <v>43416</v>
      </c>
      <c r="B33">
        <v>50.169998</v>
      </c>
      <c r="C33">
        <v>187.58999600000001</v>
      </c>
      <c r="D33">
        <v>1061.48999</v>
      </c>
      <c r="E33">
        <v>1593.410034</v>
      </c>
      <c r="F33">
        <v>108.290001</v>
      </c>
      <c r="G33">
        <f t="shared" si="2"/>
        <v>9.8147610064765484E-3</v>
      </c>
      <c r="H33">
        <f t="shared" si="3"/>
        <v>8.8346571403482479E-3</v>
      </c>
      <c r="I33">
        <f t="shared" si="4"/>
        <v>-4.380479236112335E-3</v>
      </c>
      <c r="J33">
        <f t="shared" si="5"/>
        <v>-7.2037050770168184E-2</v>
      </c>
      <c r="K33">
        <f t="shared" si="6"/>
        <v>-1.1750791542550808E-2</v>
      </c>
      <c r="M33">
        <v>4.6929556411735955E-3</v>
      </c>
    </row>
    <row r="34" spans="1:26" x14ac:dyDescent="0.25">
      <c r="A34" s="15">
        <v>43423</v>
      </c>
      <c r="B34">
        <v>49.02</v>
      </c>
      <c r="C34">
        <v>181.929993</v>
      </c>
      <c r="D34">
        <v>1023.880005</v>
      </c>
      <c r="E34">
        <v>1502.0600589999999</v>
      </c>
      <c r="F34">
        <v>103.07</v>
      </c>
      <c r="G34">
        <f t="shared" si="2"/>
        <v>-2.3188820531733371E-2</v>
      </c>
      <c r="H34">
        <f t="shared" si="3"/>
        <v>-3.06367496918435E-2</v>
      </c>
      <c r="I34">
        <f t="shared" si="4"/>
        <v>-3.6074234931187901E-2</v>
      </c>
      <c r="J34">
        <f t="shared" si="5"/>
        <v>-5.9038856609193481E-2</v>
      </c>
      <c r="K34">
        <f t="shared" si="6"/>
        <v>-4.9404453826049813E-2</v>
      </c>
    </row>
    <row r="35" spans="1:26" x14ac:dyDescent="0.25">
      <c r="A35" s="15">
        <v>43430</v>
      </c>
      <c r="B35">
        <v>50.400002000000001</v>
      </c>
      <c r="C35">
        <v>188.509995</v>
      </c>
      <c r="D35">
        <v>1094.4300539999999</v>
      </c>
      <c r="E35">
        <v>1690.170044</v>
      </c>
      <c r="F35">
        <v>110.889999</v>
      </c>
      <c r="G35">
        <f t="shared" si="2"/>
        <v>2.776283665989519E-2</v>
      </c>
      <c r="H35">
        <f t="shared" si="3"/>
        <v>3.552907012265423E-2</v>
      </c>
      <c r="I35">
        <f t="shared" si="4"/>
        <v>6.6634391998183204E-2</v>
      </c>
      <c r="J35">
        <f t="shared" si="5"/>
        <v>0.11799160306366979</v>
      </c>
      <c r="K35">
        <f t="shared" si="6"/>
        <v>7.3130340898477378E-2</v>
      </c>
      <c r="M35" t="s">
        <v>47</v>
      </c>
      <c r="N35">
        <v>0.03</v>
      </c>
      <c r="O35" t="s">
        <v>9</v>
      </c>
    </row>
    <row r="36" spans="1:26" x14ac:dyDescent="0.25">
      <c r="A36" s="15">
        <v>43437</v>
      </c>
      <c r="B36">
        <v>49.09</v>
      </c>
      <c r="C36">
        <v>182.96000699999999</v>
      </c>
      <c r="D36">
        <v>1036.579956</v>
      </c>
      <c r="E36">
        <v>1629.130005</v>
      </c>
      <c r="F36">
        <v>104.82</v>
      </c>
      <c r="G36">
        <f t="shared" si="2"/>
        <v>-2.6335866689900643E-2</v>
      </c>
      <c r="H36">
        <f t="shared" si="3"/>
        <v>-2.9883441380774849E-2</v>
      </c>
      <c r="I36">
        <f t="shared" si="4"/>
        <v>-5.4306938837094747E-2</v>
      </c>
      <c r="J36">
        <f t="shared" si="5"/>
        <v>-3.6783008559472238E-2</v>
      </c>
      <c r="K36">
        <f t="shared" si="6"/>
        <v>-5.6294116573158609E-2</v>
      </c>
      <c r="N36">
        <f>N35/50</f>
        <v>5.9999999999999995E-4</v>
      </c>
      <c r="O36" t="s">
        <v>48</v>
      </c>
      <c r="Q36" t="s">
        <v>27</v>
      </c>
    </row>
    <row r="37" spans="1:26" x14ac:dyDescent="0.25">
      <c r="A37" s="15">
        <v>43444</v>
      </c>
      <c r="B37">
        <v>49.34</v>
      </c>
      <c r="C37">
        <v>183.28999300000001</v>
      </c>
      <c r="D37">
        <v>1042.099976</v>
      </c>
      <c r="E37">
        <v>1591.910034</v>
      </c>
      <c r="F37">
        <v>106.029999</v>
      </c>
      <c r="G37">
        <f t="shared" si="2"/>
        <v>5.0797630312494719E-3</v>
      </c>
      <c r="H37">
        <f t="shared" si="3"/>
        <v>1.8019718186569179E-3</v>
      </c>
      <c r="I37">
        <f t="shared" si="4"/>
        <v>5.3110946910273991E-3</v>
      </c>
      <c r="J37">
        <f t="shared" si="5"/>
        <v>-2.3111558546528122E-2</v>
      </c>
      <c r="K37">
        <f t="shared" si="6"/>
        <v>1.1477470132393671E-2</v>
      </c>
      <c r="Q37">
        <f>M29-$N$36</f>
        <v>2.3336772747971292E-4</v>
      </c>
    </row>
    <row r="38" spans="1:26" x14ac:dyDescent="0.25">
      <c r="A38" s="15">
        <v>43451</v>
      </c>
      <c r="B38">
        <v>47.57</v>
      </c>
      <c r="C38">
        <v>174.14999399999999</v>
      </c>
      <c r="D38">
        <v>979.53997800000002</v>
      </c>
      <c r="E38">
        <v>1377.4499510000001</v>
      </c>
      <c r="F38">
        <v>98.230002999999996</v>
      </c>
      <c r="G38">
        <f t="shared" si="2"/>
        <v>-3.653280065702056E-2</v>
      </c>
      <c r="H38">
        <f t="shared" si="3"/>
        <v>-5.1152597433958877E-2</v>
      </c>
      <c r="I38">
        <f t="shared" si="4"/>
        <v>-6.1910112714885675E-2</v>
      </c>
      <c r="J38">
        <f t="shared" si="5"/>
        <v>-0.14470064634631033</v>
      </c>
      <c r="K38">
        <f t="shared" si="6"/>
        <v>-7.6410365279067985E-2</v>
      </c>
      <c r="Q38">
        <f t="shared" ref="Q38:Q40" si="22">M30-$N$36</f>
        <v>2.3669119770858451E-3</v>
      </c>
    </row>
    <row r="39" spans="1:26" x14ac:dyDescent="0.25">
      <c r="A39" s="15">
        <v>43458</v>
      </c>
      <c r="B39">
        <v>47.200001</v>
      </c>
      <c r="C39">
        <v>175.55999800000001</v>
      </c>
      <c r="D39">
        <v>1037.079956</v>
      </c>
      <c r="E39">
        <v>1478.0200199999999</v>
      </c>
      <c r="F39">
        <v>100.389999</v>
      </c>
      <c r="G39">
        <f t="shared" si="2"/>
        <v>-7.8083966662399196E-3</v>
      </c>
      <c r="H39">
        <f t="shared" si="3"/>
        <v>8.0638910689647507E-3</v>
      </c>
      <c r="I39">
        <f t="shared" si="4"/>
        <v>5.7081257186409919E-2</v>
      </c>
      <c r="J39">
        <f t="shared" si="5"/>
        <v>7.0469439593277658E-2</v>
      </c>
      <c r="K39">
        <f t="shared" si="6"/>
        <v>2.1750892514937867E-2</v>
      </c>
      <c r="Q39">
        <f t="shared" si="22"/>
        <v>2.2326947734554238E-3</v>
      </c>
    </row>
    <row r="40" spans="1:26" x14ac:dyDescent="0.25">
      <c r="A40" s="15">
        <v>43465</v>
      </c>
      <c r="B40">
        <v>47.57</v>
      </c>
      <c r="C40">
        <v>178.279999</v>
      </c>
      <c r="D40">
        <v>1070.709961</v>
      </c>
      <c r="E40">
        <v>1575.3900149999999</v>
      </c>
      <c r="F40">
        <v>101.93</v>
      </c>
      <c r="G40">
        <f t="shared" si="2"/>
        <v>7.8083966662398675E-3</v>
      </c>
      <c r="H40">
        <f t="shared" si="3"/>
        <v>1.5374489041284363E-2</v>
      </c>
      <c r="I40">
        <f t="shared" si="4"/>
        <v>3.1912913941012887E-2</v>
      </c>
      <c r="J40">
        <f t="shared" si="5"/>
        <v>6.3799502428328936E-2</v>
      </c>
      <c r="K40">
        <f t="shared" si="6"/>
        <v>1.5223712438037705E-2</v>
      </c>
      <c r="Q40">
        <f t="shared" si="22"/>
        <v>4.2096891194530429E-3</v>
      </c>
    </row>
    <row r="41" spans="1:26" x14ac:dyDescent="0.25">
      <c r="A41" s="15">
        <v>43472</v>
      </c>
      <c r="B41">
        <v>47.34</v>
      </c>
      <c r="C41">
        <v>182.36999499999999</v>
      </c>
      <c r="D41">
        <v>1057.1899410000001</v>
      </c>
      <c r="E41">
        <v>1640.5600589999999</v>
      </c>
      <c r="F41">
        <v>102.800003</v>
      </c>
      <c r="G41">
        <f t="shared" si="2"/>
        <v>-4.8467063583522048E-3</v>
      </c>
      <c r="H41">
        <f t="shared" si="3"/>
        <v>2.2682220542749494E-2</v>
      </c>
      <c r="I41">
        <f t="shared" si="4"/>
        <v>-1.2707554451589668E-2</v>
      </c>
      <c r="J41">
        <f t="shared" si="5"/>
        <v>4.0534812734575411E-2</v>
      </c>
      <c r="K41">
        <f t="shared" si="6"/>
        <v>8.4990790236222809E-3</v>
      </c>
      <c r="Q41">
        <f>M33-$N$36</f>
        <v>4.0929556411735957E-3</v>
      </c>
    </row>
    <row r="42" spans="1:26" x14ac:dyDescent="0.25">
      <c r="A42" s="15">
        <v>43479</v>
      </c>
      <c r="B42">
        <v>47.610000999999997</v>
      </c>
      <c r="C42">
        <v>182.570007</v>
      </c>
      <c r="D42">
        <v>1098.26001</v>
      </c>
      <c r="E42">
        <v>1696.1999510000001</v>
      </c>
      <c r="F42">
        <v>107.709999</v>
      </c>
      <c r="G42">
        <f t="shared" si="2"/>
        <v>5.6872401245798366E-3</v>
      </c>
      <c r="H42">
        <f t="shared" si="3"/>
        <v>1.0961364549259111E-3</v>
      </c>
      <c r="I42">
        <f t="shared" si="4"/>
        <v>3.8112729385784097E-2</v>
      </c>
      <c r="J42">
        <f t="shared" si="5"/>
        <v>3.3352743128653217E-2</v>
      </c>
      <c r="K42">
        <f t="shared" si="6"/>
        <v>4.6657038874546031E-2</v>
      </c>
    </row>
    <row r="43" spans="1:26" x14ac:dyDescent="0.25">
      <c r="A43" s="15">
        <v>43486</v>
      </c>
      <c r="B43">
        <v>47.369999</v>
      </c>
      <c r="C43">
        <v>184</v>
      </c>
      <c r="D43">
        <v>1090.98999</v>
      </c>
      <c r="E43">
        <v>1670.5699460000001</v>
      </c>
      <c r="F43">
        <v>107.16999800000001</v>
      </c>
      <c r="G43">
        <f t="shared" si="2"/>
        <v>-5.0537483851650867E-3</v>
      </c>
      <c r="H43">
        <f t="shared" si="3"/>
        <v>7.8020581421092928E-3</v>
      </c>
      <c r="I43">
        <f t="shared" si="4"/>
        <v>-6.6415865924581525E-3</v>
      </c>
      <c r="J43">
        <f t="shared" si="5"/>
        <v>-1.5225572823244276E-2</v>
      </c>
      <c r="K43">
        <f t="shared" si="6"/>
        <v>-5.0260810155231279E-3</v>
      </c>
      <c r="S43" t="s">
        <v>33</v>
      </c>
      <c r="V43">
        <f t="array" ref="V43:Z43">TRANSPOSE(T44:T48)</f>
        <v>-0.18013695650052752</v>
      </c>
      <c r="W43">
        <v>0.28954073622831877</v>
      </c>
      <c r="X43">
        <v>-0.31578553610277493</v>
      </c>
      <c r="Y43">
        <v>-0.14102602597157601</v>
      </c>
      <c r="Z43">
        <v>1.3474077823465596</v>
      </c>
    </row>
    <row r="44" spans="1:26" x14ac:dyDescent="0.25">
      <c r="A44" s="15">
        <v>43493</v>
      </c>
      <c r="B44">
        <v>48.700001</v>
      </c>
      <c r="C44">
        <v>176.720001</v>
      </c>
      <c r="D44">
        <v>1110.75</v>
      </c>
      <c r="E44">
        <v>1626.2299800000001</v>
      </c>
      <c r="F44">
        <v>102.779999</v>
      </c>
      <c r="G44">
        <f t="shared" si="2"/>
        <v>2.7689954797172123E-2</v>
      </c>
      <c r="H44">
        <f t="shared" si="3"/>
        <v>-4.0369192838454818E-2</v>
      </c>
      <c r="I44">
        <f t="shared" si="4"/>
        <v>1.7949931093782442E-2</v>
      </c>
      <c r="J44">
        <f t="shared" si="5"/>
        <v>-2.6900412995673591E-2</v>
      </c>
      <c r="K44">
        <f t="shared" si="6"/>
        <v>-4.1825568228402422E-2</v>
      </c>
      <c r="M44">
        <f t="array" ref="M44:Q48">MINVERSE(M3:Q7)</f>
        <v>2295.0238506060919</v>
      </c>
      <c r="N44">
        <v>-249.56435259228488</v>
      </c>
      <c r="O44">
        <v>45.192455406244093</v>
      </c>
      <c r="P44">
        <v>-94.401519655559497</v>
      </c>
      <c r="Q44">
        <v>-153.06453818873615</v>
      </c>
      <c r="S44">
        <f t="array" ref="S44:S48">MMULT(M44:Q48,Q37:Q41)</f>
        <v>-0.97809881088859196</v>
      </c>
      <c r="T44">
        <f>S44/$S$50</f>
        <v>-0.18013695650052752</v>
      </c>
    </row>
    <row r="45" spans="1:26" x14ac:dyDescent="0.25">
      <c r="A45" s="15">
        <v>43500</v>
      </c>
      <c r="B45">
        <v>49.5</v>
      </c>
      <c r="C45">
        <v>174.75</v>
      </c>
      <c r="D45">
        <v>1095.0600589999999</v>
      </c>
      <c r="E45">
        <v>1588.219971</v>
      </c>
      <c r="F45">
        <v>105.66999800000001</v>
      </c>
      <c r="G45">
        <f t="shared" si="2"/>
        <v>1.6293618952219754E-2</v>
      </c>
      <c r="H45">
        <f t="shared" si="3"/>
        <v>-1.1210183656611089E-2</v>
      </c>
      <c r="I45">
        <f t="shared" si="4"/>
        <v>-1.4226252667708906E-2</v>
      </c>
      <c r="J45">
        <f t="shared" si="5"/>
        <v>-2.3650566225758642E-2</v>
      </c>
      <c r="K45">
        <f t="shared" si="6"/>
        <v>2.7730239691527377E-2</v>
      </c>
      <c r="M45">
        <v>-249.56435259228488</v>
      </c>
      <c r="N45">
        <v>2472.0042631878532</v>
      </c>
      <c r="O45">
        <v>394.23915228961141</v>
      </c>
      <c r="P45">
        <v>-249.8770992623908</v>
      </c>
      <c r="Q45">
        <v>-989.24916075657313</v>
      </c>
      <c r="S45">
        <v>1.5721340879204693</v>
      </c>
      <c r="T45">
        <f t="shared" ref="T45:T48" si="23">S45/$S$50</f>
        <v>0.28954073622831877</v>
      </c>
      <c r="V45">
        <f>$T44*V$43*M3</f>
        <v>1.4872223914320659E-5</v>
      </c>
      <c r="W45">
        <f t="shared" ref="W45:Z45" si="24">$T44*W$43*N3</f>
        <v>-4.8860731700147007E-6</v>
      </c>
      <c r="X45">
        <f t="shared" si="24"/>
        <v>4.4747419343640382E-6</v>
      </c>
      <c r="Y45">
        <f t="shared" si="24"/>
        <v>4.1486747912389399E-6</v>
      </c>
      <c r="Z45">
        <f t="shared" si="24"/>
        <v>-2.6351755380950264E-5</v>
      </c>
    </row>
    <row r="46" spans="1:26" x14ac:dyDescent="0.25">
      <c r="A46" s="15">
        <v>43507</v>
      </c>
      <c r="B46">
        <v>45.240001999999997</v>
      </c>
      <c r="C46">
        <v>179.970001</v>
      </c>
      <c r="D46">
        <v>1113.650024</v>
      </c>
      <c r="E46">
        <v>1607.9499510000001</v>
      </c>
      <c r="F46">
        <v>108.220001</v>
      </c>
      <c r="G46">
        <f t="shared" si="2"/>
        <v>-8.9990974118061062E-2</v>
      </c>
      <c r="H46">
        <f t="shared" si="3"/>
        <v>2.9433794775673313E-2</v>
      </c>
      <c r="I46">
        <f t="shared" si="4"/>
        <v>1.6833720399940869E-2</v>
      </c>
      <c r="J46">
        <f t="shared" si="5"/>
        <v>1.2346171259698804E-2</v>
      </c>
      <c r="K46">
        <f t="shared" si="6"/>
        <v>2.3845189928933651E-2</v>
      </c>
      <c r="M46">
        <v>45.192455406244164</v>
      </c>
      <c r="N46">
        <v>394.23915228961135</v>
      </c>
      <c r="O46">
        <v>2860.8810560575093</v>
      </c>
      <c r="P46">
        <v>-827.69574606691197</v>
      </c>
      <c r="Q46">
        <v>-1358.7845897873979</v>
      </c>
      <c r="S46">
        <v>-1.7146368150004587</v>
      </c>
      <c r="T46">
        <f t="shared" si="23"/>
        <v>-0.31578553610277493</v>
      </c>
      <c r="V46">
        <f t="shared" ref="V46:V49" si="25">$T45*V$43*M4</f>
        <v>-4.8860731700147007E-6</v>
      </c>
      <c r="W46">
        <f t="shared" ref="W46:W49" si="26">$T45*W$43*N4</f>
        <v>4.601350421854911E-5</v>
      </c>
      <c r="X46">
        <f t="shared" ref="X46:X49" si="27">$T45*X$43*O4</f>
        <v>-1.7383618698359122E-5</v>
      </c>
      <c r="Y46">
        <f t="shared" ref="Y46:Y49" si="28">$T45*Y$43*P4</f>
        <v>-1.7161552941693044E-5</v>
      </c>
      <c r="Z46">
        <f t="shared" ref="Z46:Z49" si="29">$T45*Z$43*Q4</f>
        <v>1.196330021392151E-4</v>
      </c>
    </row>
    <row r="47" spans="1:26" x14ac:dyDescent="0.25">
      <c r="A47" s="15">
        <v>43514</v>
      </c>
      <c r="B47">
        <v>45.279998999999997</v>
      </c>
      <c r="C47">
        <v>183.16999799999999</v>
      </c>
      <c r="D47">
        <v>1110.369995</v>
      </c>
      <c r="E47">
        <v>1631.5600589999999</v>
      </c>
      <c r="F47">
        <v>110.970001</v>
      </c>
      <c r="G47">
        <f t="shared" si="2"/>
        <v>8.837163535379153E-4</v>
      </c>
      <c r="H47">
        <f t="shared" si="3"/>
        <v>1.7624496563713857E-2</v>
      </c>
      <c r="I47">
        <f t="shared" si="4"/>
        <v>-2.9496419547531379E-3</v>
      </c>
      <c r="J47">
        <f t="shared" si="5"/>
        <v>1.4576603237377528E-2</v>
      </c>
      <c r="K47">
        <f t="shared" si="6"/>
        <v>2.5093702068891492E-2</v>
      </c>
      <c r="M47">
        <v>-94.401519655559497</v>
      </c>
      <c r="N47">
        <v>-249.87709926239106</v>
      </c>
      <c r="O47">
        <v>-827.69574606691208</v>
      </c>
      <c r="P47">
        <v>1680.8702305109623</v>
      </c>
      <c r="Q47">
        <v>-1314.5067910608821</v>
      </c>
      <c r="S47">
        <v>-0.76573619865026554</v>
      </c>
      <c r="T47">
        <f t="shared" si="23"/>
        <v>-0.14102602597157601</v>
      </c>
      <c r="V47">
        <f t="shared" si="25"/>
        <v>4.4747419343640382E-6</v>
      </c>
      <c r="W47">
        <f t="shared" si="26"/>
        <v>-1.7383618698359122E-5</v>
      </c>
      <c r="X47">
        <f t="shared" si="27"/>
        <v>8.4881066975616787E-5</v>
      </c>
      <c r="Y47">
        <f t="shared" si="28"/>
        <v>3.990762440223968E-5</v>
      </c>
      <c r="Z47">
        <f t="shared" si="29"/>
        <v>-2.4172973265577469E-4</v>
      </c>
    </row>
    <row r="48" spans="1:26" x14ac:dyDescent="0.25">
      <c r="A48" s="15">
        <v>43521</v>
      </c>
      <c r="B48">
        <v>45.380001</v>
      </c>
      <c r="C48">
        <v>185.050003</v>
      </c>
      <c r="D48">
        <v>1140.98999</v>
      </c>
      <c r="E48">
        <v>1671.7299800000001</v>
      </c>
      <c r="F48">
        <v>112.529999</v>
      </c>
      <c r="G48">
        <f t="shared" si="2"/>
        <v>2.206089577713251E-3</v>
      </c>
      <c r="H48">
        <f t="shared" si="3"/>
        <v>1.0211402590692559E-2</v>
      </c>
      <c r="I48">
        <f t="shared" si="4"/>
        <v>2.7203009223960881E-2</v>
      </c>
      <c r="J48">
        <f t="shared" si="5"/>
        <v>2.4322357895683249E-2</v>
      </c>
      <c r="K48">
        <f t="shared" si="6"/>
        <v>1.3959940351469725E-2</v>
      </c>
      <c r="M48">
        <v>-153.06453818873626</v>
      </c>
      <c r="N48">
        <v>-989.24916075657279</v>
      </c>
      <c r="O48">
        <v>-1358.784589787397</v>
      </c>
      <c r="P48">
        <v>-1314.5067910608825</v>
      </c>
      <c r="Q48">
        <v>4461.4924975071599</v>
      </c>
      <c r="S48">
        <v>7.3160886877276923</v>
      </c>
      <c r="T48">
        <f t="shared" si="23"/>
        <v>1.3474077823465596</v>
      </c>
      <c r="V48">
        <f t="shared" si="25"/>
        <v>4.1486747912389399E-6</v>
      </c>
      <c r="W48">
        <f t="shared" si="26"/>
        <v>-1.7161552941693044E-5</v>
      </c>
      <c r="X48">
        <f t="shared" si="27"/>
        <v>3.990762440223968E-5</v>
      </c>
      <c r="Y48">
        <f t="shared" si="28"/>
        <v>3.6142462723075596E-5</v>
      </c>
      <c r="Z48">
        <f t="shared" si="29"/>
        <v>-1.7237477020702182E-4</v>
      </c>
    </row>
    <row r="49" spans="1:26" x14ac:dyDescent="0.25">
      <c r="A49" s="15">
        <v>43528</v>
      </c>
      <c r="B49">
        <v>44.84</v>
      </c>
      <c r="C49">
        <v>179.5</v>
      </c>
      <c r="D49">
        <v>1142.3199460000001</v>
      </c>
      <c r="E49">
        <v>1620.8000489999999</v>
      </c>
      <c r="F49">
        <v>110.510002</v>
      </c>
      <c r="G49">
        <f t="shared" si="2"/>
        <v>-1.1970903183875508E-2</v>
      </c>
      <c r="H49">
        <f t="shared" si="3"/>
        <v>-3.0450867115665952E-2</v>
      </c>
      <c r="I49">
        <f t="shared" si="4"/>
        <v>1.1649370323631237E-3</v>
      </c>
      <c r="J49">
        <f t="shared" si="5"/>
        <v>-3.0939121661176933E-2</v>
      </c>
      <c r="K49">
        <f t="shared" si="6"/>
        <v>-1.8113811176786128E-2</v>
      </c>
      <c r="V49">
        <f t="shared" si="25"/>
        <v>-2.6351755380950264E-5</v>
      </c>
      <c r="W49">
        <f t="shared" si="26"/>
        <v>1.196330021392151E-4</v>
      </c>
      <c r="X49">
        <f t="shared" si="27"/>
        <v>-2.4172973265577469E-4</v>
      </c>
      <c r="Y49">
        <f t="shared" si="28"/>
        <v>-1.7237477020702182E-4</v>
      </c>
      <c r="Z49">
        <f t="shared" si="29"/>
        <v>1.3365015686780258E-3</v>
      </c>
    </row>
    <row r="50" spans="1:26" x14ac:dyDescent="0.25">
      <c r="A50" s="15">
        <v>43535</v>
      </c>
      <c r="B50">
        <v>45.299999</v>
      </c>
      <c r="C50">
        <v>185.33000200000001</v>
      </c>
      <c r="D50">
        <v>1184.459961</v>
      </c>
      <c r="E50">
        <v>1712.3599850000001</v>
      </c>
      <c r="F50">
        <v>115.910004</v>
      </c>
      <c r="G50">
        <f t="shared" si="2"/>
        <v>1.0206412209973668E-2</v>
      </c>
      <c r="H50">
        <f t="shared" si="3"/>
        <v>3.1962822672446226E-2</v>
      </c>
      <c r="I50">
        <f t="shared" si="4"/>
        <v>3.6225706729413325E-2</v>
      </c>
      <c r="J50">
        <f t="shared" si="5"/>
        <v>5.4952642483457458E-2</v>
      </c>
      <c r="K50">
        <f t="shared" si="6"/>
        <v>4.7708029711585997E-2</v>
      </c>
      <c r="R50" t="s">
        <v>34</v>
      </c>
      <c r="S50">
        <f>SUM(S44:S48)</f>
        <v>5.4297509511088453</v>
      </c>
      <c r="T50">
        <f>SUM(T44:T48)</f>
        <v>0.99999999999999989</v>
      </c>
    </row>
    <row r="51" spans="1:26" x14ac:dyDescent="0.25">
      <c r="A51" s="15">
        <v>43542</v>
      </c>
      <c r="B51">
        <v>45.93</v>
      </c>
      <c r="C51">
        <v>186.80999800000001</v>
      </c>
      <c r="D51">
        <v>1205.5</v>
      </c>
      <c r="E51">
        <v>1764.7700199999999</v>
      </c>
      <c r="F51">
        <v>117.050003</v>
      </c>
      <c r="G51">
        <f t="shared" si="2"/>
        <v>1.3811487923769265E-2</v>
      </c>
      <c r="H51">
        <f t="shared" si="3"/>
        <v>7.9540162456255697E-3</v>
      </c>
      <c r="I51">
        <f t="shared" si="4"/>
        <v>1.7607477041991657E-2</v>
      </c>
      <c r="J51">
        <f t="shared" si="5"/>
        <v>3.0147854384431464E-2</v>
      </c>
      <c r="K51">
        <f t="shared" si="6"/>
        <v>9.7871571568057831E-3</v>
      </c>
    </row>
    <row r="52" spans="1:26" x14ac:dyDescent="0.25">
      <c r="A52" s="15">
        <v>43549</v>
      </c>
      <c r="B52">
        <v>46.860000999999997</v>
      </c>
      <c r="C52">
        <v>189.89999399999999</v>
      </c>
      <c r="D52">
        <v>1173.3100589999999</v>
      </c>
      <c r="E52">
        <v>1780.75</v>
      </c>
      <c r="F52">
        <v>117.94000200000001</v>
      </c>
      <c r="G52">
        <f t="shared" si="2"/>
        <v>2.0045956082109496E-2</v>
      </c>
      <c r="H52">
        <f t="shared" si="3"/>
        <v>1.6405539376257817E-2</v>
      </c>
      <c r="I52">
        <f t="shared" si="4"/>
        <v>-2.7065553973475792E-2</v>
      </c>
      <c r="J52">
        <f t="shared" si="5"/>
        <v>9.014242264171508E-3</v>
      </c>
      <c r="K52">
        <f t="shared" si="6"/>
        <v>7.5748179631409378E-3</v>
      </c>
    </row>
    <row r="53" spans="1:26" x14ac:dyDescent="0.25">
      <c r="A53" s="15">
        <v>43556</v>
      </c>
      <c r="B53">
        <v>46.470001000000003</v>
      </c>
      <c r="C53">
        <v>190.71000699999999</v>
      </c>
      <c r="D53">
        <v>1207.150024</v>
      </c>
      <c r="E53">
        <v>1837.280029</v>
      </c>
      <c r="F53">
        <v>119.889999</v>
      </c>
      <c r="G53">
        <f t="shared" si="2"/>
        <v>-8.3574898036649411E-3</v>
      </c>
      <c r="H53">
        <f t="shared" si="3"/>
        <v>4.2564000987080526E-3</v>
      </c>
      <c r="I53">
        <f t="shared" si="4"/>
        <v>2.8433364671952229E-2</v>
      </c>
      <c r="J53">
        <f t="shared" si="5"/>
        <v>3.1251608953618615E-2</v>
      </c>
      <c r="K53">
        <f t="shared" si="6"/>
        <v>1.6398609848449923E-2</v>
      </c>
      <c r="S53" t="s">
        <v>23</v>
      </c>
      <c r="T53">
        <f>SUMPRODUCT(T44:T48,M29:M33)</f>
        <v>5.4594311248942458E-3</v>
      </c>
      <c r="U53" t="s">
        <v>49</v>
      </c>
      <c r="V53">
        <f>SUM(V45:Z49)</f>
        <v>8.9496390693607618E-4</v>
      </c>
      <c r="W53" t="s">
        <v>50</v>
      </c>
      <c r="X53">
        <f>V53^0.5</f>
        <v>2.9915947368186022E-2</v>
      </c>
    </row>
    <row r="54" spans="1:26" x14ac:dyDescent="0.25">
      <c r="A54" s="15">
        <v>43563</v>
      </c>
      <c r="B54">
        <v>46.549999</v>
      </c>
      <c r="C54">
        <v>189.85000600000001</v>
      </c>
      <c r="D54">
        <v>1203.839966</v>
      </c>
      <c r="E54">
        <v>1849.8599850000001</v>
      </c>
      <c r="F54">
        <v>119.93</v>
      </c>
      <c r="G54">
        <f t="shared" si="2"/>
        <v>1.7200176246522216E-3</v>
      </c>
      <c r="H54">
        <f t="shared" si="3"/>
        <v>-4.5196680396623404E-3</v>
      </c>
      <c r="I54">
        <f t="shared" si="4"/>
        <v>-2.7458098900475592E-3</v>
      </c>
      <c r="J54">
        <f t="shared" si="5"/>
        <v>6.8237196123428169E-3</v>
      </c>
      <c r="K54">
        <f t="shared" si="6"/>
        <v>3.3359186504674772E-4</v>
      </c>
      <c r="S54" t="s">
        <v>51</v>
      </c>
      <c r="V54">
        <f>(T53-N36)/S50</f>
        <v>8.9496390693607586E-4</v>
      </c>
    </row>
    <row r="55" spans="1:26" x14ac:dyDescent="0.25">
      <c r="A55" s="15">
        <v>43564</v>
      </c>
      <c r="B55">
        <v>46.52</v>
      </c>
      <c r="C55">
        <v>189.270004</v>
      </c>
      <c r="D55">
        <v>1196</v>
      </c>
      <c r="E55">
        <v>1846.219971</v>
      </c>
      <c r="F55">
        <v>119.364998</v>
      </c>
      <c r="G55">
        <f t="shared" si="2"/>
        <v>-6.446545903349962E-4</v>
      </c>
      <c r="H55">
        <f t="shared" si="3"/>
        <v>-3.0597300970511246E-3</v>
      </c>
      <c r="I55">
        <f t="shared" si="4"/>
        <v>-6.5337639190775759E-3</v>
      </c>
      <c r="J55">
        <f t="shared" si="5"/>
        <v>-1.969662572314589E-3</v>
      </c>
      <c r="K55">
        <f t="shared" si="6"/>
        <v>-4.7222303404453689E-3</v>
      </c>
    </row>
    <row r="56" spans="1:26" x14ac:dyDescent="0.25">
      <c r="F56" t="s">
        <v>7</v>
      </c>
      <c r="G56">
        <f>AVERAGE(G3:G55)</f>
        <v>8.3336772747971287E-4</v>
      </c>
      <c r="H56">
        <f t="shared" ref="H56:K56" si="30">AVERAGE(H3:H55)</f>
        <v>2.966911977085845E-3</v>
      </c>
      <c r="I56">
        <f t="shared" si="30"/>
        <v>2.8326947734554236E-3</v>
      </c>
      <c r="J56">
        <f t="shared" si="30"/>
        <v>4.8096891194530427E-3</v>
      </c>
      <c r="K56">
        <f t="shared" si="30"/>
        <v>4.6929556411735955E-3</v>
      </c>
      <c r="U56" t="s">
        <v>53</v>
      </c>
      <c r="V56" t="s">
        <v>54</v>
      </c>
    </row>
    <row r="57" spans="1:26" x14ac:dyDescent="0.25">
      <c r="T57" t="s">
        <v>52</v>
      </c>
      <c r="U57">
        <f>T28/X28</f>
        <v>0.12280271923452499</v>
      </c>
      <c r="V57">
        <f>T53/X53</f>
        <v>0.18249233620126143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Ex01</vt:lpstr>
      <vt:lpstr>Ex02</vt:lpstr>
      <vt:lpstr>'Ex02'!AMZN_1</vt:lpstr>
      <vt:lpstr>'Ex02'!GOOG_4</vt:lpstr>
      <vt:lpstr>'Ex02'!KO_1</vt:lpstr>
      <vt:lpstr>'Ex02'!MCD</vt:lpstr>
      <vt:lpstr>'Ex02'!MSFT</vt:lpstr>
    </vt:vector>
  </TitlesOfParts>
  <Company>Ekonomicko-správní fakulta Masarykovy univerzity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csystem</dc:creator>
  <cp:lastModifiedBy>csystem</cp:lastModifiedBy>
  <dcterms:created xsi:type="dcterms:W3CDTF">2019-04-09T16:13:33Z</dcterms:created>
  <dcterms:modified xsi:type="dcterms:W3CDTF">2019-04-09T16:41:56Z</dcterms:modified>
</cp:coreProperties>
</file>