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19\"/>
    </mc:Choice>
  </mc:AlternateContent>
  <bookViews>
    <workbookView xWindow="0" yWindow="0" windowWidth="28800" windowHeight="12300" activeTab="2"/>
  </bookViews>
  <sheets>
    <sheet name="Ex01" sheetId="1" r:id="rId1"/>
    <sheet name="Ex02" sheetId="2" r:id="rId2"/>
    <sheet name="Ex0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3" i="3"/>
  <c r="U16" i="3" a="1"/>
  <c r="V17" i="3" s="1"/>
  <c r="R16" i="3" a="1"/>
  <c r="R16" i="3" s="1"/>
  <c r="U19" i="3" l="1"/>
  <c r="U17" i="3"/>
  <c r="V20" i="3"/>
  <c r="V18" i="3"/>
  <c r="V16" i="3"/>
  <c r="U20" i="3"/>
  <c r="U18" i="3"/>
  <c r="U16" i="3"/>
  <c r="V19" i="3"/>
  <c r="R17" i="3"/>
  <c r="S20" i="3"/>
  <c r="S18" i="3"/>
  <c r="S16" i="3"/>
  <c r="S19" i="3"/>
  <c r="S17" i="3"/>
  <c r="R19" i="3"/>
  <c r="R20" i="3"/>
  <c r="R18" i="3"/>
  <c r="U65" i="3"/>
  <c r="U64" i="3"/>
  <c r="T65" i="3"/>
  <c r="T64" i="3"/>
  <c r="T62" i="3"/>
  <c r="V57" i="3"/>
  <c r="T57" i="3"/>
  <c r="Q51" i="3"/>
  <c r="R51" i="3"/>
  <c r="S51" i="3"/>
  <c r="T51" i="3"/>
  <c r="U51" i="3"/>
  <c r="Q52" i="3"/>
  <c r="R52" i="3"/>
  <c r="S52" i="3"/>
  <c r="T52" i="3"/>
  <c r="U52" i="3"/>
  <c r="Q53" i="3"/>
  <c r="R53" i="3"/>
  <c r="S53" i="3"/>
  <c r="T53" i="3"/>
  <c r="U53" i="3"/>
  <c r="Q54" i="3"/>
  <c r="R54" i="3"/>
  <c r="S54" i="3"/>
  <c r="T54" i="3"/>
  <c r="U54" i="3"/>
  <c r="R50" i="3"/>
  <c r="S50" i="3"/>
  <c r="T50" i="3"/>
  <c r="U50" i="3"/>
  <c r="Q50" i="3"/>
  <c r="R57" i="3"/>
  <c r="Q48" i="3" a="1"/>
  <c r="Q48" i="3" s="1"/>
  <c r="O56" i="3"/>
  <c r="O49" i="3" a="1"/>
  <c r="O50" i="3" s="1"/>
  <c r="O49" i="3"/>
  <c r="O52" i="3"/>
  <c r="O53" i="3"/>
  <c r="H49" i="3" a="1"/>
  <c r="H49" i="3" s="1"/>
  <c r="H47" i="3" a="1"/>
  <c r="H47" i="3" s="1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I42" i="3"/>
  <c r="J42" i="3"/>
  <c r="K42" i="3"/>
  <c r="L42" i="3"/>
  <c r="H42" i="3"/>
  <c r="I39" i="3"/>
  <c r="J39" i="3"/>
  <c r="K39" i="3"/>
  <c r="L39" i="3"/>
  <c r="H39" i="3"/>
  <c r="I38" i="3"/>
  <c r="J38" i="3"/>
  <c r="K38" i="3"/>
  <c r="L38" i="3"/>
  <c r="H38" i="3"/>
  <c r="I37" i="3"/>
  <c r="J37" i="3"/>
  <c r="K37" i="3"/>
  <c r="L37" i="3"/>
  <c r="H37" i="3"/>
  <c r="I36" i="3"/>
  <c r="J36" i="3"/>
  <c r="K36" i="3"/>
  <c r="L36" i="3"/>
  <c r="H36" i="3"/>
  <c r="I1" i="3"/>
  <c r="J1" i="3"/>
  <c r="K1" i="3"/>
  <c r="L1" i="3"/>
  <c r="H1" i="3"/>
  <c r="I35" i="3"/>
  <c r="J35" i="3"/>
  <c r="K35" i="3"/>
  <c r="L35" i="3"/>
  <c r="H35" i="3"/>
  <c r="I29" i="3"/>
  <c r="J29" i="3"/>
  <c r="K29" i="3"/>
  <c r="L29" i="3"/>
  <c r="M29" i="3"/>
  <c r="H29" i="3"/>
  <c r="B26" i="3"/>
  <c r="AA27" i="3" a="1"/>
  <c r="AB27" i="3" s="1"/>
  <c r="X27" i="3" a="1"/>
  <c r="Y27" i="3" s="1"/>
  <c r="X27" i="3"/>
  <c r="Y28" i="3"/>
  <c r="X29" i="3"/>
  <c r="Y30" i="3"/>
  <c r="X31" i="3"/>
  <c r="U27" i="3" a="1"/>
  <c r="V28" i="3" s="1"/>
  <c r="R27" i="3" a="1"/>
  <c r="R27" i="3" s="1"/>
  <c r="O27" i="3" a="1"/>
  <c r="O27" i="3" s="1"/>
  <c r="I27" i="3"/>
  <c r="J27" i="3"/>
  <c r="K27" i="3"/>
  <c r="L27" i="3"/>
  <c r="M27" i="3"/>
  <c r="H27" i="3"/>
  <c r="I25" i="3"/>
  <c r="J25" i="3"/>
  <c r="K25" i="3"/>
  <c r="L25" i="3"/>
  <c r="M25" i="3"/>
  <c r="H25" i="3"/>
  <c r="I24" i="3"/>
  <c r="J24" i="3"/>
  <c r="K24" i="3"/>
  <c r="L24" i="3"/>
  <c r="M24" i="3"/>
  <c r="H24" i="3"/>
  <c r="I22" i="3"/>
  <c r="J22" i="3"/>
  <c r="K22" i="3"/>
  <c r="L22" i="3"/>
  <c r="M22" i="3"/>
  <c r="H22" i="3"/>
  <c r="H3" i="3"/>
  <c r="I3" i="3"/>
  <c r="J3" i="3"/>
  <c r="K3" i="3"/>
  <c r="L3" i="3"/>
  <c r="M3" i="3"/>
  <c r="H4" i="3"/>
  <c r="I4" i="3"/>
  <c r="J4" i="3"/>
  <c r="K4" i="3"/>
  <c r="L4" i="3"/>
  <c r="M4" i="3"/>
  <c r="H5" i="3"/>
  <c r="I5" i="3"/>
  <c r="J5" i="3"/>
  <c r="K5" i="3"/>
  <c r="L5" i="3"/>
  <c r="M5" i="3"/>
  <c r="H6" i="3"/>
  <c r="I6" i="3"/>
  <c r="J6" i="3"/>
  <c r="K6" i="3"/>
  <c r="L6" i="3"/>
  <c r="M6" i="3"/>
  <c r="H7" i="3"/>
  <c r="I7" i="3"/>
  <c r="J7" i="3"/>
  <c r="K7" i="3"/>
  <c r="L7" i="3"/>
  <c r="M7" i="3"/>
  <c r="H8" i="3"/>
  <c r="I8" i="3"/>
  <c r="J8" i="3"/>
  <c r="K8" i="3"/>
  <c r="L8" i="3"/>
  <c r="M8" i="3"/>
  <c r="H9" i="3"/>
  <c r="I9" i="3"/>
  <c r="J9" i="3"/>
  <c r="K9" i="3"/>
  <c r="L9" i="3"/>
  <c r="M9" i="3"/>
  <c r="H10" i="3"/>
  <c r="I10" i="3"/>
  <c r="J10" i="3"/>
  <c r="K10" i="3"/>
  <c r="L10" i="3"/>
  <c r="M10" i="3"/>
  <c r="H11" i="3"/>
  <c r="I11" i="3"/>
  <c r="J11" i="3"/>
  <c r="K11" i="3"/>
  <c r="L11" i="3"/>
  <c r="M11" i="3"/>
  <c r="H12" i="3"/>
  <c r="I12" i="3"/>
  <c r="J12" i="3"/>
  <c r="K12" i="3"/>
  <c r="L12" i="3"/>
  <c r="M12" i="3"/>
  <c r="H13" i="3"/>
  <c r="I13" i="3"/>
  <c r="J13" i="3"/>
  <c r="K13" i="3"/>
  <c r="L13" i="3"/>
  <c r="M13" i="3"/>
  <c r="H14" i="3"/>
  <c r="I14" i="3"/>
  <c r="J14" i="3"/>
  <c r="K14" i="3"/>
  <c r="L14" i="3"/>
  <c r="M14" i="3"/>
  <c r="H15" i="3"/>
  <c r="I15" i="3"/>
  <c r="J15" i="3"/>
  <c r="K15" i="3"/>
  <c r="L15" i="3"/>
  <c r="M15" i="3"/>
  <c r="H16" i="3"/>
  <c r="I16" i="3"/>
  <c r="J16" i="3"/>
  <c r="K16" i="3"/>
  <c r="L16" i="3"/>
  <c r="M16" i="3"/>
  <c r="H17" i="3"/>
  <c r="I17" i="3"/>
  <c r="J17" i="3"/>
  <c r="K17" i="3"/>
  <c r="L17" i="3"/>
  <c r="M17" i="3"/>
  <c r="H18" i="3"/>
  <c r="I18" i="3"/>
  <c r="J18" i="3"/>
  <c r="K18" i="3"/>
  <c r="L18" i="3"/>
  <c r="M18" i="3"/>
  <c r="H19" i="3"/>
  <c r="I19" i="3"/>
  <c r="J19" i="3"/>
  <c r="K19" i="3"/>
  <c r="L19" i="3"/>
  <c r="M19" i="3"/>
  <c r="H20" i="3"/>
  <c r="I20" i="3"/>
  <c r="J20" i="3"/>
  <c r="K20" i="3"/>
  <c r="L20" i="3"/>
  <c r="M20" i="3"/>
  <c r="I21" i="3"/>
  <c r="J21" i="3"/>
  <c r="K21" i="3"/>
  <c r="L21" i="3"/>
  <c r="M21" i="3"/>
  <c r="H21" i="3"/>
  <c r="H14" i="2"/>
  <c r="H15" i="2"/>
  <c r="H13" i="2"/>
  <c r="H12" i="2"/>
  <c r="F14" i="2"/>
  <c r="F15" i="2"/>
  <c r="F13" i="2"/>
  <c r="F12" i="2"/>
  <c r="G14" i="2"/>
  <c r="G15" i="2"/>
  <c r="G13" i="2"/>
  <c r="I3" i="2"/>
  <c r="I4" i="2"/>
  <c r="I2" i="2"/>
  <c r="H3" i="2"/>
  <c r="H4" i="2"/>
  <c r="H2" i="2"/>
  <c r="G3" i="2"/>
  <c r="G4" i="2"/>
  <c r="G5" i="2"/>
  <c r="G2" i="2"/>
  <c r="F3" i="2"/>
  <c r="F4" i="2"/>
  <c r="F5" i="2"/>
  <c r="F2" i="2"/>
  <c r="E6" i="2"/>
  <c r="E3" i="2"/>
  <c r="E4" i="2"/>
  <c r="E5" i="2"/>
  <c r="E2" i="2"/>
  <c r="B14" i="1"/>
  <c r="G32" i="1"/>
  <c r="F32" i="1"/>
  <c r="G26" i="1"/>
  <c r="F26" i="1"/>
  <c r="G20" i="1"/>
  <c r="F20" i="1"/>
  <c r="B15" i="1"/>
  <c r="B16" i="1"/>
  <c r="T48" i="3" l="1"/>
  <c r="S48" i="3"/>
  <c r="R48" i="3"/>
  <c r="U48" i="3"/>
  <c r="O51" i="3"/>
  <c r="O54" i="3"/>
  <c r="L54" i="3"/>
  <c r="J53" i="3"/>
  <c r="H52" i="3"/>
  <c r="J51" i="3"/>
  <c r="L50" i="3"/>
  <c r="J49" i="3"/>
  <c r="K54" i="3"/>
  <c r="M53" i="3"/>
  <c r="I53" i="3"/>
  <c r="K52" i="3"/>
  <c r="M51" i="3"/>
  <c r="I51" i="3"/>
  <c r="K50" i="3"/>
  <c r="M49" i="3"/>
  <c r="I49" i="3"/>
  <c r="M54" i="3"/>
  <c r="I54" i="3"/>
  <c r="K53" i="3"/>
  <c r="M52" i="3"/>
  <c r="I52" i="3"/>
  <c r="K51" i="3"/>
  <c r="M50" i="3"/>
  <c r="I50" i="3"/>
  <c r="K49" i="3"/>
  <c r="H54" i="3"/>
  <c r="L52" i="3"/>
  <c r="H50" i="3"/>
  <c r="J54" i="3"/>
  <c r="L53" i="3"/>
  <c r="H53" i="3"/>
  <c r="J52" i="3"/>
  <c r="L51" i="3"/>
  <c r="H51" i="3"/>
  <c r="J50" i="3"/>
  <c r="L49" i="3"/>
  <c r="J47" i="3"/>
  <c r="I47" i="3"/>
  <c r="K47" i="3"/>
  <c r="L47" i="3"/>
  <c r="AA31" i="3"/>
  <c r="AA29" i="3"/>
  <c r="AA27" i="3"/>
  <c r="AB30" i="3"/>
  <c r="AB28" i="3"/>
  <c r="AA30" i="3"/>
  <c r="AA28" i="3"/>
  <c r="AB31" i="3"/>
  <c r="AB29" i="3"/>
  <c r="X30" i="3"/>
  <c r="X28" i="3"/>
  <c r="Y31" i="3"/>
  <c r="Y29" i="3"/>
  <c r="U30" i="3"/>
  <c r="U28" i="3"/>
  <c r="V31" i="3"/>
  <c r="V29" i="3"/>
  <c r="V27" i="3"/>
  <c r="U31" i="3"/>
  <c r="U29" i="3"/>
  <c r="U27" i="3"/>
  <c r="V30" i="3"/>
  <c r="R30" i="3"/>
  <c r="S31" i="3"/>
  <c r="S29" i="3"/>
  <c r="S27" i="3"/>
  <c r="S30" i="3"/>
  <c r="S28" i="3"/>
  <c r="R28" i="3"/>
  <c r="R31" i="3"/>
  <c r="R29" i="3"/>
  <c r="P30" i="3"/>
  <c r="P28" i="3"/>
  <c r="O28" i="3"/>
  <c r="P31" i="3"/>
  <c r="P29" i="3"/>
  <c r="P27" i="3"/>
  <c r="O30" i="3"/>
  <c r="O31" i="3"/>
  <c r="O29" i="3"/>
  <c r="A3" i="1"/>
</calcChain>
</file>

<file path=xl/sharedStrings.xml><?xml version="1.0" encoding="utf-8"?>
<sst xmlns="http://schemas.openxmlformats.org/spreadsheetml/2006/main" count="92" uniqueCount="61">
  <si>
    <t xml:space="preserve">= 0,04, </t>
  </si>
  <si>
    <t xml:space="preserve">= 0,10 a 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</si>
  <si>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</si>
  <si>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 xml:space="preserve">,  </t>
  </si>
  <si>
    <t>rf</t>
  </si>
  <si>
    <t>rM</t>
  </si>
  <si>
    <t>sigma_m</t>
  </si>
  <si>
    <t>sigma_im</t>
  </si>
  <si>
    <t>sigma_jm</t>
  </si>
  <si>
    <t>sigma_zm</t>
  </si>
  <si>
    <t>CML</t>
  </si>
  <si>
    <t>market</t>
  </si>
  <si>
    <t>ri</t>
  </si>
  <si>
    <t>sigma_i</t>
  </si>
  <si>
    <t>security 1</t>
  </si>
  <si>
    <t>SML1</t>
  </si>
  <si>
    <t>covar_iM</t>
  </si>
  <si>
    <t>SML2</t>
  </si>
  <si>
    <t>SML3</t>
  </si>
  <si>
    <r>
      <t>r</t>
    </r>
    <r>
      <rPr>
        <b/>
        <sz val="8"/>
        <color theme="1"/>
        <rFont val="Arial"/>
        <family val="2"/>
        <charset val="238"/>
      </rPr>
      <t>i</t>
    </r>
  </si>
  <si>
    <r>
      <t>correlation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i a M</t>
    </r>
  </si>
  <si>
    <t>sigma i</t>
  </si>
  <si>
    <r>
      <t>S</t>
    </r>
    <r>
      <rPr>
        <b/>
        <sz val="8"/>
        <color theme="1"/>
        <rFont val="Arial"/>
        <family val="2"/>
        <charset val="238"/>
      </rPr>
      <t>1</t>
    </r>
  </si>
  <si>
    <r>
      <t>S</t>
    </r>
    <r>
      <rPr>
        <b/>
        <sz val="8"/>
        <color theme="1"/>
        <rFont val="Arial"/>
        <family val="2"/>
        <charset val="238"/>
      </rPr>
      <t>2</t>
    </r>
  </si>
  <si>
    <r>
      <t>S</t>
    </r>
    <r>
      <rPr>
        <b/>
        <sz val="8"/>
        <color theme="1"/>
        <rFont val="Arial"/>
        <family val="2"/>
        <charset val="238"/>
      </rPr>
      <t>3</t>
    </r>
  </si>
  <si>
    <t>MP</t>
  </si>
  <si>
    <r>
      <t>r</t>
    </r>
    <r>
      <rPr>
        <b/>
        <sz val="8"/>
        <color theme="1"/>
        <rFont val="Arial"/>
        <family val="2"/>
        <charset val="238"/>
      </rPr>
      <t>f</t>
    </r>
  </si>
  <si>
    <t>beta_i</t>
  </si>
  <si>
    <t>E(ri)</t>
  </si>
  <si>
    <t>gama</t>
  </si>
  <si>
    <t>s1</t>
  </si>
  <si>
    <t>s2</t>
  </si>
  <si>
    <t>s3</t>
  </si>
  <si>
    <t>Day</t>
  </si>
  <si>
    <t>A</t>
  </si>
  <si>
    <t>B</t>
  </si>
  <si>
    <t>C</t>
  </si>
  <si>
    <t>D</t>
  </si>
  <si>
    <t>E</t>
  </si>
  <si>
    <t>Market Index</t>
  </si>
  <si>
    <t>p.a.</t>
  </si>
  <si>
    <t>var_i</t>
  </si>
  <si>
    <t>alfa</t>
  </si>
  <si>
    <t>beta</t>
  </si>
  <si>
    <t xml:space="preserve">assumption 250 </t>
  </si>
  <si>
    <t>rf_p.d.</t>
  </si>
  <si>
    <t>Min.Variance portfolio</t>
  </si>
  <si>
    <t>Covar_M</t>
  </si>
  <si>
    <t>Systém of Matrices</t>
  </si>
  <si>
    <t>vrs</t>
  </si>
  <si>
    <t>wi</t>
  </si>
  <si>
    <t>proof</t>
  </si>
  <si>
    <t>Rp</t>
  </si>
  <si>
    <t>Var_p</t>
  </si>
  <si>
    <t>Sigma_p</t>
  </si>
  <si>
    <t>total risk = syst. Risk+unsyst. Risk</t>
  </si>
  <si>
    <t>beta_p=suma_wi*beta-i</t>
  </si>
  <si>
    <t>beta_p</t>
  </si>
  <si>
    <t>VarP_syst-part</t>
  </si>
  <si>
    <t>sym risk is beta-p^2*var_m</t>
  </si>
  <si>
    <t>Unsyst_part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</si>
</sst>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'Ex01'!$G$10:$G$11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xVal>
          <c:yVal>
            <c:numRef>
              <c:f>'Ex01'!$F$10:$F$11</c:f>
              <c:numCache>
                <c:formatCode>General</c:formatCode>
                <c:ptCount val="2"/>
                <c:pt idx="0">
                  <c:v>0.04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F3-4C71-BD2A-AE5BBED5E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864680"/>
        <c:axId val="227865336"/>
      </c:scatterChart>
      <c:valAx>
        <c:axId val="22786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865336"/>
        <c:crosses val="autoZero"/>
        <c:crossBetween val="midCat"/>
      </c:valAx>
      <c:valAx>
        <c:axId val="22786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86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SML - covariance_version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'Ex01'!$E$17</c:f>
              <c:strCache>
                <c:ptCount val="1"/>
                <c:pt idx="0">
                  <c:v>SML1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'Ex01'!$G$19:$G$20</c:f>
              <c:numCache>
                <c:formatCode>General</c:formatCode>
                <c:ptCount val="2"/>
                <c:pt idx="0">
                  <c:v>0</c:v>
                </c:pt>
                <c:pt idx="1">
                  <c:v>1.0800000000000001E-2</c:v>
                </c:pt>
              </c:numCache>
            </c:numRef>
          </c:xVal>
          <c:yVal>
            <c:numRef>
              <c:f>'Ex01'!$F$19:$F$20</c:f>
              <c:numCache>
                <c:formatCode>General</c:formatCode>
                <c:ptCount val="2"/>
                <c:pt idx="0">
                  <c:v>0.04</c:v>
                </c:pt>
                <c:pt idx="1">
                  <c:v>0.12000000000000002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5-4FE9-A9B1-8C9CA33626BB}"/>
            </c:ext>
          </c:extLst>
        </c:ser>
        <c:ser>
          <c:idx val="1"/>
          <c:order val="1"/>
          <c:tx>
            <c:strRef>
              <c:f>'Ex01'!$E$23</c:f>
              <c:strCache>
                <c:ptCount val="1"/>
                <c:pt idx="0">
                  <c:v>SML2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'Ex01'!$G$25:$G$26</c:f>
              <c:numCache>
                <c:formatCode>General</c:formatCode>
                <c:ptCount val="2"/>
                <c:pt idx="0">
                  <c:v>0</c:v>
                </c:pt>
                <c:pt idx="1">
                  <c:v>-2.7000000000000001E-3</c:v>
                </c:pt>
              </c:numCache>
            </c:numRef>
          </c:xVal>
          <c:yVal>
            <c:numRef>
              <c:f>'Ex01'!$F$25:$F$26</c:f>
              <c:numCache>
                <c:formatCode>General</c:formatCode>
                <c:ptCount val="2"/>
                <c:pt idx="0">
                  <c:v>0.04</c:v>
                </c:pt>
                <c:pt idx="1">
                  <c:v>1.9999999999999997E-2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55-4FE9-A9B1-8C9CA33626BB}"/>
            </c:ext>
          </c:extLst>
        </c:ser>
        <c:ser>
          <c:idx val="2"/>
          <c:order val="2"/>
          <c:tx>
            <c:strRef>
              <c:f>'Ex01'!$E$29</c:f>
              <c:strCache>
                <c:ptCount val="1"/>
                <c:pt idx="0">
                  <c:v>SML3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2.0000000000000004E-2"/>
            <c:backward val="1.0000000000000002E-2"/>
            <c:dispRSqr val="0"/>
            <c:dispEq val="0"/>
          </c:trendline>
          <c:xVal>
            <c:numRef>
              <c:f>'Ex01'!$G$31:$G$32</c:f>
              <c:numCache>
                <c:formatCode>General</c:formatCode>
                <c:ptCount val="2"/>
                <c:pt idx="0">
                  <c:v>0</c:v>
                </c:pt>
                <c:pt idx="1">
                  <c:v>5.4000000000000003E-3</c:v>
                </c:pt>
              </c:numCache>
            </c:numRef>
          </c:xVal>
          <c:yVal>
            <c:numRef>
              <c:f>'Ex01'!$F$31:$F$32</c:f>
              <c:numCache>
                <c:formatCode>General</c:formatCode>
                <c:ptCount val="2"/>
                <c:pt idx="0">
                  <c:v>0.04</c:v>
                </c:pt>
                <c:pt idx="1">
                  <c:v>8.0000000000000016E-2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55-4FE9-A9B1-8C9CA336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485136"/>
        <c:axId val="354488744"/>
      </c:scatterChart>
      <c:valAx>
        <c:axId val="35448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4488744"/>
        <c:crosses val="autoZero"/>
        <c:crossBetween val="midCat"/>
      </c:valAx>
      <c:valAx>
        <c:axId val="35448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448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SML-beta_version</a:t>
            </a:r>
          </a:p>
          <a:p>
            <a:pPr>
              <a:defRPr/>
            </a:pP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SML-beta_version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'Ex02'!$G$12:$G$15</c:f>
              <c:numCache>
                <c:formatCode>General</c:formatCode>
                <c:ptCount val="4"/>
                <c:pt idx="0">
                  <c:v>0</c:v>
                </c:pt>
                <c:pt idx="1">
                  <c:v>1.5</c:v>
                </c:pt>
                <c:pt idx="2">
                  <c:v>0.60000000000000009</c:v>
                </c:pt>
                <c:pt idx="3">
                  <c:v>0.625</c:v>
                </c:pt>
              </c:numCache>
            </c:numRef>
          </c:xVal>
          <c:yVal>
            <c:numRef>
              <c:f>'Ex02'!$F$12:$F$15</c:f>
              <c:numCache>
                <c:formatCode>General</c:formatCode>
                <c:ptCount val="4"/>
                <c:pt idx="0">
                  <c:v>5</c:v>
                </c:pt>
                <c:pt idx="1">
                  <c:v>15.5</c:v>
                </c:pt>
                <c:pt idx="2">
                  <c:v>9.2000000000000011</c:v>
                </c:pt>
                <c:pt idx="3">
                  <c:v>9.375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98-461A-8F4A-A2D93C2CC711}"/>
            </c:ext>
          </c:extLst>
        </c:ser>
        <c:ser>
          <c:idx val="1"/>
          <c:order val="1"/>
          <c:tx>
            <c:v>Market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'Ex02'!$F$5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'Ex02'!$B$5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98-461A-8F4A-A2D93C2CC711}"/>
            </c:ext>
          </c:extLst>
        </c:ser>
        <c:ser>
          <c:idx val="2"/>
          <c:order val="2"/>
          <c:tx>
            <c:v>Real_returns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'Ex02'!$G$13:$G$15</c:f>
              <c:numCache>
                <c:formatCode>General</c:formatCode>
                <c:ptCount val="3"/>
                <c:pt idx="0">
                  <c:v>1.5</c:v>
                </c:pt>
                <c:pt idx="1">
                  <c:v>0.60000000000000009</c:v>
                </c:pt>
                <c:pt idx="2">
                  <c:v>0.625</c:v>
                </c:pt>
              </c:numCache>
            </c:numRef>
          </c:xVal>
          <c:yVal>
            <c:numRef>
              <c:f>'Ex02'!$H$13:$H$15</c:f>
              <c:numCache>
                <c:formatCode>General</c:formatCode>
                <c:ptCount val="3"/>
                <c:pt idx="0">
                  <c:v>15.5</c:v>
                </c:pt>
                <c:pt idx="1">
                  <c:v>9.1999999999999993</c:v>
                </c:pt>
                <c:pt idx="2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98-461A-8F4A-A2D93C2C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742208"/>
        <c:axId val="461736632"/>
      </c:scatterChart>
      <c:valAx>
        <c:axId val="46174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736632"/>
        <c:crosses val="autoZero"/>
        <c:crossBetween val="midCat"/>
      </c:valAx>
      <c:valAx>
        <c:axId val="46173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74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3.wmf"/><Relationship Id="rId7" Type="http://schemas.openxmlformats.org/officeDocument/2006/relationships/chart" Target="../charts/chart1.xml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161925</xdr:colOff>
      <xdr:row>1</xdr:row>
      <xdr:rowOff>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219075</xdr:colOff>
      <xdr:row>2</xdr:row>
      <xdr:rowOff>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266700</xdr:colOff>
      <xdr:row>3</xdr:row>
      <xdr:rowOff>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9</xdr:row>
      <xdr:rowOff>19050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9144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428625</xdr:colOff>
      <xdr:row>10</xdr:row>
      <xdr:rowOff>19050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1038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295275</xdr:colOff>
      <xdr:row>11</xdr:row>
      <xdr:rowOff>19050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"/>
          <a:ext cx="904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161925</xdr:colOff>
      <xdr:row>1</xdr:row>
      <xdr:rowOff>9525</xdr:rowOff>
    </xdr:from>
    <xdr:to>
      <xdr:col>16</xdr:col>
      <xdr:colOff>466725</xdr:colOff>
      <xdr:row>15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80962</xdr:colOff>
      <xdr:row>19</xdr:row>
      <xdr:rowOff>19050</xdr:rowOff>
    </xdr:from>
    <xdr:to>
      <xdr:col>16</xdr:col>
      <xdr:colOff>385762</xdr:colOff>
      <xdr:row>33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204787</xdr:colOff>
      <xdr:row>7</xdr:row>
      <xdr:rowOff>161925</xdr:rowOff>
    </xdr:from>
    <xdr:to>
      <xdr:col>17</xdr:col>
      <xdr:colOff>509587</xdr:colOff>
      <xdr:row>22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T26" sqref="T26"/>
    </sheetView>
  </sheetViews>
  <sheetFormatPr defaultRowHeight="15" x14ac:dyDescent="0.25"/>
  <sheetData>
    <row r="1" spans="1:7" x14ac:dyDescent="0.25">
      <c r="A1" s="1" t="s">
        <v>0</v>
      </c>
      <c r="E1" t="s">
        <v>4</v>
      </c>
      <c r="F1">
        <v>0.04</v>
      </c>
    </row>
    <row r="2" spans="1:7" x14ac:dyDescent="0.25">
      <c r="A2" s="1" t="s">
        <v>1</v>
      </c>
      <c r="E2" t="s">
        <v>5</v>
      </c>
      <c r="F2">
        <v>0.1</v>
      </c>
    </row>
    <row r="3" spans="1:7" x14ac:dyDescent="0.25">
      <c r="A3" s="1">
        <f xml:space="preserve"> 0.09</f>
        <v>0.09</v>
      </c>
      <c r="E3" t="s">
        <v>6</v>
      </c>
      <c r="F3">
        <v>0.09</v>
      </c>
    </row>
    <row r="4" spans="1:7" x14ac:dyDescent="0.25">
      <c r="E4" t="s">
        <v>7</v>
      </c>
      <c r="F4">
        <v>1.0800000000000001E-2</v>
      </c>
    </row>
    <row r="5" spans="1:7" x14ac:dyDescent="0.25">
      <c r="E5" t="s">
        <v>8</v>
      </c>
      <c r="F5">
        <v>-2.7000000000000001E-3</v>
      </c>
    </row>
    <row r="6" spans="1:7" x14ac:dyDescent="0.25">
      <c r="E6" t="s">
        <v>9</v>
      </c>
      <c r="F6">
        <v>5.4000000000000003E-3</v>
      </c>
    </row>
    <row r="8" spans="1:7" ht="15.75" x14ac:dyDescent="0.25">
      <c r="A8" s="2" t="s">
        <v>2</v>
      </c>
      <c r="E8" t="s">
        <v>10</v>
      </c>
    </row>
    <row r="9" spans="1:7" x14ac:dyDescent="0.25">
      <c r="A9" s="1" t="s">
        <v>3</v>
      </c>
      <c r="F9" t="s">
        <v>12</v>
      </c>
      <c r="G9" t="s">
        <v>13</v>
      </c>
    </row>
    <row r="10" spans="1:7" x14ac:dyDescent="0.25">
      <c r="A10" s="1" t="s">
        <v>3</v>
      </c>
      <c r="E10" t="s">
        <v>4</v>
      </c>
      <c r="F10">
        <v>0.04</v>
      </c>
      <c r="G10">
        <v>0</v>
      </c>
    </row>
    <row r="11" spans="1:7" x14ac:dyDescent="0.25">
      <c r="E11" t="s">
        <v>11</v>
      </c>
      <c r="F11">
        <v>0.1</v>
      </c>
      <c r="G11">
        <v>0.09</v>
      </c>
    </row>
    <row r="12" spans="1:7" x14ac:dyDescent="0.25">
      <c r="A12" s="3"/>
    </row>
    <row r="13" spans="1:7" x14ac:dyDescent="0.25">
      <c r="A13" s="3" t="s">
        <v>12</v>
      </c>
    </row>
    <row r="14" spans="1:7" x14ac:dyDescent="0.25">
      <c r="A14">
        <v>1</v>
      </c>
      <c r="B14">
        <f>$F$1+($F$2-$F$1)*F4/$F$3^2</f>
        <v>0.12000000000000002</v>
      </c>
    </row>
    <row r="15" spans="1:7" x14ac:dyDescent="0.25">
      <c r="A15">
        <v>2</v>
      </c>
      <c r="B15">
        <f t="shared" ref="B15:B16" si="0">$F$1+($F$2-$F$1)*F5/$F$3^2</f>
        <v>1.9999999999999997E-2</v>
      </c>
    </row>
    <row r="16" spans="1:7" x14ac:dyDescent="0.25">
      <c r="A16">
        <v>3</v>
      </c>
      <c r="B16">
        <f t="shared" si="0"/>
        <v>8.0000000000000016E-2</v>
      </c>
    </row>
    <row r="17" spans="5:7" x14ac:dyDescent="0.25">
      <c r="E17" t="s">
        <v>15</v>
      </c>
    </row>
    <row r="18" spans="5:7" x14ac:dyDescent="0.25">
      <c r="F18" t="s">
        <v>12</v>
      </c>
      <c r="G18" t="s">
        <v>16</v>
      </c>
    </row>
    <row r="19" spans="5:7" x14ac:dyDescent="0.25">
      <c r="E19" t="s">
        <v>4</v>
      </c>
      <c r="F19">
        <v>0.04</v>
      </c>
      <c r="G19">
        <v>0</v>
      </c>
    </row>
    <row r="20" spans="5:7" x14ac:dyDescent="0.25">
      <c r="E20" t="s">
        <v>14</v>
      </c>
      <c r="F20">
        <f>B14</f>
        <v>0.12000000000000002</v>
      </c>
      <c r="G20">
        <f>F4</f>
        <v>1.0800000000000001E-2</v>
      </c>
    </row>
    <row r="23" spans="5:7" x14ac:dyDescent="0.25">
      <c r="E23" t="s">
        <v>17</v>
      </c>
    </row>
    <row r="24" spans="5:7" x14ac:dyDescent="0.25">
      <c r="F24" t="s">
        <v>12</v>
      </c>
      <c r="G24" t="s">
        <v>16</v>
      </c>
    </row>
    <row r="25" spans="5:7" x14ac:dyDescent="0.25">
      <c r="E25" t="s">
        <v>4</v>
      </c>
      <c r="F25">
        <v>0.04</v>
      </c>
      <c r="G25">
        <v>0</v>
      </c>
    </row>
    <row r="26" spans="5:7" x14ac:dyDescent="0.25">
      <c r="E26" t="s">
        <v>14</v>
      </c>
      <c r="F26">
        <f>B15</f>
        <v>1.9999999999999997E-2</v>
      </c>
      <c r="G26">
        <f>F5</f>
        <v>-2.7000000000000001E-3</v>
      </c>
    </row>
    <row r="29" spans="5:7" x14ac:dyDescent="0.25">
      <c r="E29" t="s">
        <v>18</v>
      </c>
    </row>
    <row r="30" spans="5:7" x14ac:dyDescent="0.25">
      <c r="F30" t="s">
        <v>12</v>
      </c>
      <c r="G30" t="s">
        <v>16</v>
      </c>
    </row>
    <row r="31" spans="5:7" x14ac:dyDescent="0.25">
      <c r="E31" t="s">
        <v>4</v>
      </c>
      <c r="F31">
        <v>0.04</v>
      </c>
      <c r="G31">
        <v>0</v>
      </c>
    </row>
    <row r="32" spans="5:7" x14ac:dyDescent="0.25">
      <c r="E32" t="s">
        <v>14</v>
      </c>
      <c r="F32">
        <f>B16</f>
        <v>8.0000000000000016E-2</v>
      </c>
      <c r="G32">
        <f>F6</f>
        <v>5.4000000000000003E-3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R27" sqref="R27"/>
    </sheetView>
  </sheetViews>
  <sheetFormatPr defaultRowHeight="15" x14ac:dyDescent="0.25"/>
  <sheetData>
    <row r="1" spans="1:9" ht="24.75" thickBot="1" x14ac:dyDescent="0.3">
      <c r="A1" s="4"/>
      <c r="B1" s="5" t="s">
        <v>19</v>
      </c>
      <c r="C1" s="6" t="s">
        <v>20</v>
      </c>
      <c r="D1" s="7" t="s">
        <v>21</v>
      </c>
      <c r="E1" t="s">
        <v>16</v>
      </c>
      <c r="F1" t="s">
        <v>27</v>
      </c>
      <c r="G1" t="s">
        <v>28</v>
      </c>
      <c r="H1" t="s">
        <v>29</v>
      </c>
    </row>
    <row r="2" spans="1:9" x14ac:dyDescent="0.25">
      <c r="A2" s="8" t="s">
        <v>22</v>
      </c>
      <c r="B2" s="9">
        <v>15.5</v>
      </c>
      <c r="C2" s="9">
        <v>0.9</v>
      </c>
      <c r="D2" s="10">
        <v>20</v>
      </c>
      <c r="E2">
        <f>C2*D2*$D$5</f>
        <v>216</v>
      </c>
      <c r="F2">
        <f>E2/$E$5</f>
        <v>1.5</v>
      </c>
      <c r="G2">
        <f>$B$6+($B$5-$B$6)*F2</f>
        <v>15.5</v>
      </c>
      <c r="H2">
        <f>B2-G2</f>
        <v>0</v>
      </c>
      <c r="I2" t="str">
        <f>IF(H2&gt;1,"undervalue",IF(H2=0,"corret_price","overvalue"))</f>
        <v>corret_price</v>
      </c>
    </row>
    <row r="3" spans="1:9" x14ac:dyDescent="0.25">
      <c r="A3" s="11" t="s">
        <v>23</v>
      </c>
      <c r="B3" s="9">
        <v>9.1999999999999993</v>
      </c>
      <c r="C3" s="9">
        <v>0.8</v>
      </c>
      <c r="D3" s="10">
        <v>9</v>
      </c>
      <c r="E3">
        <f t="shared" ref="E3:E5" si="0">C3*D3*$D$5</f>
        <v>86.4</v>
      </c>
      <c r="F3">
        <f t="shared" ref="F3:F5" si="1">E3/$E$5</f>
        <v>0.60000000000000009</v>
      </c>
      <c r="G3">
        <f t="shared" ref="G3:G5" si="2">$B$6+($B$5-$B$6)*F3</f>
        <v>9.2000000000000011</v>
      </c>
      <c r="H3">
        <f t="shared" ref="H3:H4" si="3">B3-G3</f>
        <v>0</v>
      </c>
      <c r="I3" t="str">
        <f t="shared" ref="I3:I4" si="4">IF(H3&gt;1,"undervalue",IF(H3=0,"corret_price","overvalue"))</f>
        <v>corret_price</v>
      </c>
    </row>
    <row r="4" spans="1:9" x14ac:dyDescent="0.25">
      <c r="A4" s="8" t="s">
        <v>24</v>
      </c>
      <c r="B4" s="9">
        <v>11.2</v>
      </c>
      <c r="C4" s="9">
        <v>0.5</v>
      </c>
      <c r="D4" s="10">
        <v>15</v>
      </c>
      <c r="E4">
        <f t="shared" si="0"/>
        <v>90</v>
      </c>
      <c r="F4">
        <f t="shared" si="1"/>
        <v>0.625</v>
      </c>
      <c r="G4">
        <f t="shared" si="2"/>
        <v>9.375</v>
      </c>
      <c r="H4">
        <f t="shared" si="3"/>
        <v>1.8249999999999993</v>
      </c>
      <c r="I4" t="str">
        <f t="shared" si="4"/>
        <v>undervalue</v>
      </c>
    </row>
    <row r="5" spans="1:9" x14ac:dyDescent="0.25">
      <c r="A5" s="11" t="s">
        <v>25</v>
      </c>
      <c r="B5" s="9">
        <v>12</v>
      </c>
      <c r="C5" s="9">
        <v>1</v>
      </c>
      <c r="D5" s="10">
        <v>12</v>
      </c>
      <c r="E5">
        <f t="shared" si="0"/>
        <v>144</v>
      </c>
      <c r="F5">
        <f t="shared" si="1"/>
        <v>1</v>
      </c>
      <c r="G5">
        <f t="shared" si="2"/>
        <v>12</v>
      </c>
    </row>
    <row r="6" spans="1:9" ht="15.75" thickBot="1" x14ac:dyDescent="0.3">
      <c r="A6" s="12" t="s">
        <v>26</v>
      </c>
      <c r="B6" s="13">
        <v>5</v>
      </c>
      <c r="C6" s="13">
        <v>0</v>
      </c>
      <c r="D6" s="14">
        <v>0</v>
      </c>
      <c r="E6">
        <f>C6*D6*$D$5</f>
        <v>0</v>
      </c>
    </row>
    <row r="11" spans="1:9" x14ac:dyDescent="0.25">
      <c r="F11" t="s">
        <v>28</v>
      </c>
      <c r="G11" t="s">
        <v>27</v>
      </c>
      <c r="H11" t="s">
        <v>12</v>
      </c>
    </row>
    <row r="12" spans="1:9" x14ac:dyDescent="0.25">
      <c r="E12" t="s">
        <v>4</v>
      </c>
      <c r="F12">
        <f>B6</f>
        <v>5</v>
      </c>
      <c r="G12">
        <v>0</v>
      </c>
      <c r="H12">
        <f>B6</f>
        <v>5</v>
      </c>
    </row>
    <row r="13" spans="1:9" x14ac:dyDescent="0.25">
      <c r="E13" t="s">
        <v>30</v>
      </c>
      <c r="F13">
        <f>G2</f>
        <v>15.5</v>
      </c>
      <c r="G13">
        <f>F2</f>
        <v>1.5</v>
      </c>
      <c r="H13">
        <f>B2</f>
        <v>15.5</v>
      </c>
    </row>
    <row r="14" spans="1:9" x14ac:dyDescent="0.25">
      <c r="E14" t="s">
        <v>31</v>
      </c>
      <c r="F14">
        <f t="shared" ref="F14:F15" si="5">G3</f>
        <v>9.2000000000000011</v>
      </c>
      <c r="G14">
        <f t="shared" ref="G14:G15" si="6">F3</f>
        <v>0.60000000000000009</v>
      </c>
      <c r="H14">
        <f t="shared" ref="H14:H15" si="7">B3</f>
        <v>9.1999999999999993</v>
      </c>
    </row>
    <row r="15" spans="1:9" x14ac:dyDescent="0.25">
      <c r="E15" t="s">
        <v>32</v>
      </c>
      <c r="F15">
        <f t="shared" si="5"/>
        <v>9.375</v>
      </c>
      <c r="G15">
        <f t="shared" si="6"/>
        <v>0.625</v>
      </c>
      <c r="H15">
        <f t="shared" si="7"/>
        <v>11.2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10" workbookViewId="0">
      <selection activeCell="D32" sqref="D32"/>
    </sheetView>
  </sheetViews>
  <sheetFormatPr defaultRowHeight="15" x14ac:dyDescent="0.25"/>
  <cols>
    <col min="8" max="8" width="12.7109375" bestFit="1" customWidth="1"/>
    <col min="17" max="17" width="12" bestFit="1" customWidth="1"/>
    <col min="20" max="20" width="12.7109375" bestFit="1" customWidth="1"/>
  </cols>
  <sheetData>
    <row r="1" spans="1:22" ht="15.75" thickBot="1" x14ac:dyDescent="0.3">
      <c r="A1" s="4" t="s">
        <v>33</v>
      </c>
      <c r="B1" s="15" t="s">
        <v>34</v>
      </c>
      <c r="C1" s="15" t="s">
        <v>35</v>
      </c>
      <c r="D1" s="15" t="s">
        <v>36</v>
      </c>
      <c r="E1" s="15" t="s">
        <v>37</v>
      </c>
      <c r="F1" s="15" t="s">
        <v>38</v>
      </c>
      <c r="G1" s="15" t="s">
        <v>39</v>
      </c>
      <c r="H1" s="26" t="str">
        <f>B1</f>
        <v>A</v>
      </c>
      <c r="I1" s="26" t="str">
        <f t="shared" ref="I1:L1" si="0">C1</f>
        <v>B</v>
      </c>
      <c r="J1" s="26" t="str">
        <f t="shared" si="0"/>
        <v>C</v>
      </c>
      <c r="K1" s="26" t="str">
        <f t="shared" si="0"/>
        <v>D</v>
      </c>
      <c r="L1" s="26" t="str">
        <f t="shared" si="0"/>
        <v>E</v>
      </c>
    </row>
    <row r="2" spans="1:22" ht="15.75" thickBot="1" x14ac:dyDescent="0.3">
      <c r="A2" s="16">
        <v>1</v>
      </c>
      <c r="B2" s="17">
        <v>570</v>
      </c>
      <c r="C2" s="17">
        <v>98.4</v>
      </c>
      <c r="D2" s="17">
        <v>669.1</v>
      </c>
      <c r="E2" s="17">
        <v>53.9</v>
      </c>
      <c r="F2" s="17">
        <v>103.5</v>
      </c>
      <c r="G2" s="17">
        <v>333.4</v>
      </c>
    </row>
    <row r="3" spans="1:22" ht="15.75" thickBot="1" x14ac:dyDescent="0.3">
      <c r="A3" s="16">
        <v>2</v>
      </c>
      <c r="B3" s="17">
        <v>569</v>
      </c>
      <c r="C3" s="17">
        <v>98.2</v>
      </c>
      <c r="D3" s="17">
        <v>715</v>
      </c>
      <c r="E3" s="17">
        <v>53.8</v>
      </c>
      <c r="F3" s="17">
        <v>103</v>
      </c>
      <c r="G3" s="17">
        <v>338.9</v>
      </c>
      <c r="H3">
        <f t="shared" ref="H3:H20" si="1">LN(B3/B2)</f>
        <v>-1.7559267022649199E-3</v>
      </c>
      <c r="I3">
        <f t="shared" ref="I3:I20" si="2">LN(C3/C2)</f>
        <v>-2.0345886977875742E-3</v>
      </c>
      <c r="J3">
        <f t="shared" ref="J3:J20" si="3">LN(D3/D2)</f>
        <v>6.6349016905236424E-2</v>
      </c>
      <c r="K3">
        <f t="shared" ref="K3:K20" si="4">LN(E3/E2)</f>
        <v>-1.8570107472127711E-3</v>
      </c>
      <c r="L3">
        <f t="shared" ref="L3:L20" si="5">LN(F3/F2)</f>
        <v>-4.8426244757880151E-3</v>
      </c>
      <c r="M3">
        <f t="shared" ref="M3:M20" si="6">LN(G3/G2)</f>
        <v>1.6362108296311968E-2</v>
      </c>
      <c r="O3" t="str">
        <f>IF(M3&lt;0,"negative","positive")</f>
        <v>positive</v>
      </c>
    </row>
    <row r="4" spans="1:22" ht="15.75" thickBot="1" x14ac:dyDescent="0.3">
      <c r="A4" s="16">
        <v>3</v>
      </c>
      <c r="B4" s="17">
        <v>563.79999999999995</v>
      </c>
      <c r="C4" s="17">
        <v>96.6</v>
      </c>
      <c r="D4" s="17">
        <v>725</v>
      </c>
      <c r="E4" s="17">
        <v>53.2</v>
      </c>
      <c r="F4" s="17">
        <v>101.9</v>
      </c>
      <c r="G4" s="17">
        <v>346.8</v>
      </c>
      <c r="H4">
        <f t="shared" si="1"/>
        <v>-9.180855446318836E-3</v>
      </c>
      <c r="I4">
        <f t="shared" si="2"/>
        <v>-1.642747414194793E-2</v>
      </c>
      <c r="J4">
        <f t="shared" si="3"/>
        <v>1.3889112160667093E-2</v>
      </c>
      <c r="K4">
        <f t="shared" si="4"/>
        <v>-1.1215070820139957E-2</v>
      </c>
      <c r="L4">
        <f t="shared" si="5"/>
        <v>-1.0737048000956569E-2</v>
      </c>
      <c r="M4">
        <f t="shared" si="6"/>
        <v>2.3043166293381146E-2</v>
      </c>
      <c r="O4" t="str">
        <f t="shared" ref="O4:O21" si="7">IF(M4&lt;0,"negative","positive")</f>
        <v>positive</v>
      </c>
    </row>
    <row r="5" spans="1:22" ht="15.75" thickBot="1" x14ac:dyDescent="0.3">
      <c r="A5" s="16">
        <v>4</v>
      </c>
      <c r="B5" s="17">
        <v>575.29999999999995</v>
      </c>
      <c r="C5" s="17">
        <v>96.5</v>
      </c>
      <c r="D5" s="17">
        <v>716</v>
      </c>
      <c r="E5" s="17">
        <v>53.9</v>
      </c>
      <c r="F5" s="17">
        <v>100</v>
      </c>
      <c r="G5" s="17">
        <v>347.8</v>
      </c>
      <c r="H5">
        <f t="shared" si="1"/>
        <v>2.0192065189235622E-2</v>
      </c>
      <c r="I5">
        <f t="shared" si="2"/>
        <v>-1.0357328735319795E-3</v>
      </c>
      <c r="J5">
        <f t="shared" si="3"/>
        <v>-1.2491487894029141E-2</v>
      </c>
      <c r="K5">
        <f t="shared" si="4"/>
        <v>1.3072081567352701E-2</v>
      </c>
      <c r="L5">
        <f t="shared" si="5"/>
        <v>-1.8821754240587858E-2</v>
      </c>
      <c r="M5">
        <f t="shared" si="6"/>
        <v>2.8793570137959509E-3</v>
      </c>
      <c r="O5" t="str">
        <f t="shared" si="7"/>
        <v>positive</v>
      </c>
    </row>
    <row r="6" spans="1:22" ht="15.75" thickBot="1" x14ac:dyDescent="0.3">
      <c r="A6" s="16">
        <v>5</v>
      </c>
      <c r="B6" s="17">
        <v>595.1</v>
      </c>
      <c r="C6" s="17">
        <v>97</v>
      </c>
      <c r="D6" s="17">
        <v>725</v>
      </c>
      <c r="E6" s="17">
        <v>55.6</v>
      </c>
      <c r="F6" s="17">
        <v>101.6</v>
      </c>
      <c r="G6" s="17">
        <v>350.9</v>
      </c>
      <c r="H6">
        <f t="shared" si="1"/>
        <v>3.3837814781558756E-2</v>
      </c>
      <c r="I6">
        <f t="shared" si="2"/>
        <v>5.1679701584425976E-3</v>
      </c>
      <c r="J6">
        <f t="shared" si="3"/>
        <v>1.2491487894029053E-2</v>
      </c>
      <c r="K6">
        <f t="shared" si="4"/>
        <v>3.1052723341585216E-2</v>
      </c>
      <c r="L6">
        <f t="shared" si="5"/>
        <v>1.5873349156290163E-2</v>
      </c>
      <c r="M6">
        <f t="shared" si="6"/>
        <v>8.8736806689866613E-3</v>
      </c>
      <c r="O6" t="str">
        <f t="shared" si="7"/>
        <v>positive</v>
      </c>
    </row>
    <row r="7" spans="1:22" ht="15.75" thickBot="1" x14ac:dyDescent="0.3">
      <c r="A7" s="16">
        <v>6</v>
      </c>
      <c r="B7" s="17">
        <v>602.79999999999995</v>
      </c>
      <c r="C7" s="17">
        <v>98.4</v>
      </c>
      <c r="D7" s="17">
        <v>727.5</v>
      </c>
      <c r="E7" s="17">
        <v>57</v>
      </c>
      <c r="F7" s="17">
        <v>101.2</v>
      </c>
      <c r="G7" s="17">
        <v>348.1</v>
      </c>
      <c r="H7">
        <f t="shared" si="1"/>
        <v>1.2856008101533955E-2</v>
      </c>
      <c r="I7">
        <f t="shared" si="2"/>
        <v>1.4329825554824868E-2</v>
      </c>
      <c r="J7">
        <f t="shared" si="3"/>
        <v>3.4423441909726986E-3</v>
      </c>
      <c r="K7">
        <f t="shared" si="4"/>
        <v>2.4868066578013524E-2</v>
      </c>
      <c r="L7">
        <f t="shared" si="5"/>
        <v>-3.9447782910162288E-3</v>
      </c>
      <c r="M7">
        <f t="shared" si="6"/>
        <v>-8.0114877717760834E-3</v>
      </c>
      <c r="O7" t="str">
        <f t="shared" si="7"/>
        <v>negative</v>
      </c>
    </row>
    <row r="8" spans="1:22" ht="15.75" thickBot="1" x14ac:dyDescent="0.3">
      <c r="A8" s="16">
        <v>7</v>
      </c>
      <c r="B8" s="17">
        <v>601.79999999999995</v>
      </c>
      <c r="C8" s="17">
        <v>99</v>
      </c>
      <c r="D8" s="17">
        <v>716.6</v>
      </c>
      <c r="E8" s="17">
        <v>54.7</v>
      </c>
      <c r="F8" s="17">
        <v>102</v>
      </c>
      <c r="G8" s="17">
        <v>349.4</v>
      </c>
      <c r="H8">
        <f t="shared" si="1"/>
        <v>-1.6603025563955596E-3</v>
      </c>
      <c r="I8">
        <f t="shared" si="2"/>
        <v>6.0790460763821925E-3</v>
      </c>
      <c r="J8">
        <f t="shared" si="3"/>
        <v>-1.5096194174794133E-2</v>
      </c>
      <c r="K8">
        <f t="shared" si="4"/>
        <v>-4.1187558406614526E-2</v>
      </c>
      <c r="L8">
        <f t="shared" si="5"/>
        <v>7.8740564309058656E-3</v>
      </c>
      <c r="M8">
        <f t="shared" si="6"/>
        <v>3.7276028825627906E-3</v>
      </c>
      <c r="O8" t="str">
        <f t="shared" si="7"/>
        <v>positive</v>
      </c>
    </row>
    <row r="9" spans="1:22" ht="15.75" thickBot="1" x14ac:dyDescent="0.3">
      <c r="A9" s="16">
        <v>8</v>
      </c>
      <c r="B9" s="17">
        <v>601.29999999999995</v>
      </c>
      <c r="C9" s="17">
        <v>105.4</v>
      </c>
      <c r="D9" s="17">
        <v>721.5</v>
      </c>
      <c r="E9" s="17">
        <v>55.6</v>
      </c>
      <c r="F9" s="17">
        <v>101.6</v>
      </c>
      <c r="G9" s="17">
        <v>354.2</v>
      </c>
      <c r="H9">
        <f t="shared" si="1"/>
        <v>-8.3118615042190316E-4</v>
      </c>
      <c r="I9">
        <f t="shared" si="2"/>
        <v>6.2642785972672005E-2</v>
      </c>
      <c r="J9">
        <f t="shared" si="3"/>
        <v>6.8145733430721106E-3</v>
      </c>
      <c r="K9">
        <f t="shared" si="4"/>
        <v>1.6319491828601186E-2</v>
      </c>
      <c r="L9">
        <f t="shared" si="5"/>
        <v>-3.9292781398896611E-3</v>
      </c>
      <c r="M9">
        <f t="shared" si="6"/>
        <v>1.3644327648777061E-2</v>
      </c>
      <c r="O9" t="str">
        <f t="shared" si="7"/>
        <v>positive</v>
      </c>
    </row>
    <row r="10" spans="1:22" ht="15.75" thickBot="1" x14ac:dyDescent="0.3">
      <c r="A10" s="16">
        <v>9</v>
      </c>
      <c r="B10" s="17">
        <v>614.79999999999995</v>
      </c>
      <c r="C10" s="17">
        <v>116.9</v>
      </c>
      <c r="D10" s="17">
        <v>718.6</v>
      </c>
      <c r="E10" s="17">
        <v>55.9</v>
      </c>
      <c r="F10" s="17">
        <v>101.7</v>
      </c>
      <c r="G10" s="17">
        <v>361.1</v>
      </c>
      <c r="H10">
        <f t="shared" si="1"/>
        <v>2.2203033618917754E-2</v>
      </c>
      <c r="I10">
        <f t="shared" si="2"/>
        <v>0.1035562323707608</v>
      </c>
      <c r="J10">
        <f t="shared" si="3"/>
        <v>-4.0275035345072258E-3</v>
      </c>
      <c r="K10">
        <f t="shared" si="4"/>
        <v>5.38117890451675E-3</v>
      </c>
      <c r="L10">
        <f t="shared" si="5"/>
        <v>9.8376791013274822E-4</v>
      </c>
      <c r="M10">
        <f t="shared" si="6"/>
        <v>1.9293202934679069E-2</v>
      </c>
      <c r="O10" t="str">
        <f t="shared" si="7"/>
        <v>positive</v>
      </c>
    </row>
    <row r="11" spans="1:22" ht="15.75" thickBot="1" x14ac:dyDescent="0.3">
      <c r="A11" s="16">
        <v>10</v>
      </c>
      <c r="B11" s="17">
        <v>628.1</v>
      </c>
      <c r="C11" s="17">
        <v>119.6</v>
      </c>
      <c r="D11" s="17">
        <v>717.8</v>
      </c>
      <c r="E11" s="17">
        <v>56.5</v>
      </c>
      <c r="F11" s="17">
        <v>100.5</v>
      </c>
      <c r="G11" s="17">
        <v>372.7</v>
      </c>
      <c r="H11">
        <f t="shared" si="1"/>
        <v>2.1402377795894375E-2</v>
      </c>
      <c r="I11">
        <f t="shared" si="2"/>
        <v>2.2833973038508516E-2</v>
      </c>
      <c r="J11">
        <f t="shared" si="3"/>
        <v>-1.1138959659115725E-3</v>
      </c>
      <c r="K11">
        <f t="shared" si="4"/>
        <v>1.0676257991341854E-2</v>
      </c>
      <c r="L11">
        <f t="shared" si="5"/>
        <v>-1.1869575555383882E-2</v>
      </c>
      <c r="M11">
        <f t="shared" si="6"/>
        <v>3.1618878201800558E-2</v>
      </c>
      <c r="O11" t="str">
        <f t="shared" si="7"/>
        <v>positive</v>
      </c>
    </row>
    <row r="12" spans="1:22" ht="15.75" thickBot="1" x14ac:dyDescent="0.3">
      <c r="A12" s="16">
        <v>11</v>
      </c>
      <c r="B12" s="17">
        <v>629</v>
      </c>
      <c r="C12" s="17">
        <v>113.2</v>
      </c>
      <c r="D12" s="17">
        <v>729.5</v>
      </c>
      <c r="E12" s="17">
        <v>56.4</v>
      </c>
      <c r="F12" s="17">
        <v>103.4</v>
      </c>
      <c r="G12" s="17">
        <v>371.6</v>
      </c>
      <c r="H12">
        <f t="shared" si="1"/>
        <v>1.43186724010532E-3</v>
      </c>
      <c r="I12">
        <f t="shared" si="2"/>
        <v>-5.4996675747448764E-2</v>
      </c>
      <c r="J12">
        <f t="shared" si="3"/>
        <v>1.616838924933349E-2</v>
      </c>
      <c r="K12">
        <f t="shared" si="4"/>
        <v>-1.7714796483821156E-3</v>
      </c>
      <c r="L12">
        <f t="shared" si="5"/>
        <v>2.8447234575198425E-2</v>
      </c>
      <c r="M12">
        <f t="shared" si="6"/>
        <v>-2.9557995455292171E-3</v>
      </c>
      <c r="O12" t="str">
        <f t="shared" si="7"/>
        <v>negative</v>
      </c>
    </row>
    <row r="13" spans="1:22" ht="15.75" thickBot="1" x14ac:dyDescent="0.3">
      <c r="A13" s="16">
        <v>12</v>
      </c>
      <c r="B13" s="17">
        <v>618.6</v>
      </c>
      <c r="C13" s="17">
        <v>109.5</v>
      </c>
      <c r="D13" s="17">
        <v>702.6</v>
      </c>
      <c r="E13" s="17">
        <v>54.9</v>
      </c>
      <c r="F13" s="17">
        <v>102.3</v>
      </c>
      <c r="G13" s="17">
        <v>395.9</v>
      </c>
      <c r="H13">
        <f t="shared" si="1"/>
        <v>-1.6672396449471251E-2</v>
      </c>
      <c r="I13">
        <f t="shared" si="2"/>
        <v>-3.3231616512527061E-2</v>
      </c>
      <c r="J13">
        <f t="shared" si="3"/>
        <v>-3.7571628131113623E-2</v>
      </c>
      <c r="K13">
        <f t="shared" si="4"/>
        <v>-2.6955809988528218E-2</v>
      </c>
      <c r="L13">
        <f t="shared" si="5"/>
        <v>-1.069528911674803E-2</v>
      </c>
      <c r="M13">
        <f t="shared" si="6"/>
        <v>6.3343647172401457E-2</v>
      </c>
      <c r="O13" t="str">
        <f t="shared" si="7"/>
        <v>positive</v>
      </c>
    </row>
    <row r="14" spans="1:22" ht="15.75" thickBot="1" x14ac:dyDescent="0.3">
      <c r="A14" s="16">
        <v>13</v>
      </c>
      <c r="B14" s="17">
        <v>638</v>
      </c>
      <c r="C14" s="17">
        <v>105</v>
      </c>
      <c r="D14" s="17">
        <v>750.8</v>
      </c>
      <c r="E14" s="17">
        <v>55</v>
      </c>
      <c r="F14" s="17">
        <v>102.8</v>
      </c>
      <c r="G14" s="17">
        <v>397.6</v>
      </c>
      <c r="H14">
        <f t="shared" si="1"/>
        <v>3.0879423093820642E-2</v>
      </c>
      <c r="I14">
        <f t="shared" si="2"/>
        <v>-4.1964199099032193E-2</v>
      </c>
      <c r="J14">
        <f t="shared" si="3"/>
        <v>6.6351564880626906E-2</v>
      </c>
      <c r="K14">
        <f t="shared" si="4"/>
        <v>1.8198367169858993E-3</v>
      </c>
      <c r="L14">
        <f t="shared" si="5"/>
        <v>4.8756800634839311E-3</v>
      </c>
      <c r="M14">
        <f t="shared" si="6"/>
        <v>4.2848206703341961E-3</v>
      </c>
      <c r="O14" t="str">
        <f t="shared" si="7"/>
        <v>positive</v>
      </c>
    </row>
    <row r="15" spans="1:22" ht="15.75" thickBot="1" x14ac:dyDescent="0.3">
      <c r="A15" s="16">
        <v>14</v>
      </c>
      <c r="B15" s="17">
        <v>656</v>
      </c>
      <c r="C15" s="17">
        <v>104.9</v>
      </c>
      <c r="D15" s="17">
        <v>789.7</v>
      </c>
      <c r="E15" s="17">
        <v>56.6</v>
      </c>
      <c r="F15" s="17">
        <v>99.8</v>
      </c>
      <c r="G15" s="17">
        <v>406.1</v>
      </c>
      <c r="H15">
        <f t="shared" si="1"/>
        <v>2.7822505599299194E-2</v>
      </c>
      <c r="I15">
        <f t="shared" si="2"/>
        <v>-9.5283475527185445E-4</v>
      </c>
      <c r="J15">
        <f t="shared" si="3"/>
        <v>5.0513821791181586E-2</v>
      </c>
      <c r="K15">
        <f t="shared" si="4"/>
        <v>2.8675799976666298E-2</v>
      </c>
      <c r="L15">
        <f t="shared" si="5"/>
        <v>-2.9617169703646449E-2</v>
      </c>
      <c r="M15">
        <f t="shared" si="6"/>
        <v>2.1152959909833177E-2</v>
      </c>
      <c r="O15" t="str">
        <f t="shared" si="7"/>
        <v>positive</v>
      </c>
    </row>
    <row r="16" spans="1:22" ht="15.75" thickBot="1" x14ac:dyDescent="0.3">
      <c r="A16" s="16">
        <v>15</v>
      </c>
      <c r="B16" s="17">
        <v>662</v>
      </c>
      <c r="C16" s="17">
        <v>105.3</v>
      </c>
      <c r="D16" s="17">
        <v>799.1</v>
      </c>
      <c r="E16" s="17">
        <v>56.9</v>
      </c>
      <c r="F16" s="17">
        <v>101.4</v>
      </c>
      <c r="G16" s="17">
        <v>400.7</v>
      </c>
      <c r="H16">
        <f t="shared" si="1"/>
        <v>9.1047669929190667E-3</v>
      </c>
      <c r="I16">
        <f t="shared" si="2"/>
        <v>3.80590373767819E-3</v>
      </c>
      <c r="J16">
        <f t="shared" si="3"/>
        <v>1.1832967876881784E-2</v>
      </c>
      <c r="K16">
        <f t="shared" si="4"/>
        <v>5.2863559231480246E-3</v>
      </c>
      <c r="L16">
        <f t="shared" si="5"/>
        <v>1.5904907839664514E-2</v>
      </c>
      <c r="M16">
        <f t="shared" si="6"/>
        <v>-1.3386417050153305E-2</v>
      </c>
      <c r="O16" t="str">
        <f t="shared" si="7"/>
        <v>negative</v>
      </c>
      <c r="R16">
        <f t="array" ref="R16:S20">LINEST(H3:H21,M3:M21,1,1)</f>
        <v>-0.24623112718264459</v>
      </c>
      <c r="S16">
        <v>1.3806733697076797E-2</v>
      </c>
      <c r="U16">
        <f t="array" ref="U16:V20">LINEST(H3:H21,M3:M21,1,0)</f>
        <v>-0.24623112718264459</v>
      </c>
      <c r="V16">
        <v>1.3806733697076797E-2</v>
      </c>
    </row>
    <row r="17" spans="1:28" ht="15.75" thickBot="1" x14ac:dyDescent="0.3">
      <c r="A17" s="16">
        <v>16</v>
      </c>
      <c r="B17" s="17">
        <v>669.4</v>
      </c>
      <c r="C17" s="17">
        <v>105.7</v>
      </c>
      <c r="D17" s="17">
        <v>805</v>
      </c>
      <c r="E17" s="17">
        <v>56</v>
      </c>
      <c r="F17" s="17">
        <v>100.9</v>
      </c>
      <c r="G17" s="17">
        <v>396.6</v>
      </c>
      <c r="H17">
        <f t="shared" si="1"/>
        <v>1.1116232840217944E-2</v>
      </c>
      <c r="I17">
        <f t="shared" si="2"/>
        <v>3.7914737362622171E-3</v>
      </c>
      <c r="J17">
        <f t="shared" si="3"/>
        <v>7.3561830381463373E-3</v>
      </c>
      <c r="K17">
        <f t="shared" si="4"/>
        <v>-1.5943650397136001E-2</v>
      </c>
      <c r="L17">
        <f t="shared" si="5"/>
        <v>-4.9431637975195421E-3</v>
      </c>
      <c r="M17">
        <f t="shared" si="6"/>
        <v>-1.0284801556403166E-2</v>
      </c>
      <c r="O17" t="str">
        <f t="shared" si="7"/>
        <v>negative</v>
      </c>
      <c r="R17">
        <v>0.21660732994349199</v>
      </c>
      <c r="S17">
        <v>4.2750578494209343E-3</v>
      </c>
      <c r="U17">
        <v>-0.24623112718264459</v>
      </c>
      <c r="V17">
        <v>1.3806733697076797E-2</v>
      </c>
    </row>
    <row r="18" spans="1:28" ht="15.75" thickBot="1" x14ac:dyDescent="0.3">
      <c r="A18" s="16">
        <v>17</v>
      </c>
      <c r="B18" s="17">
        <v>700.7</v>
      </c>
      <c r="C18" s="17">
        <v>108.5</v>
      </c>
      <c r="D18" s="17">
        <v>870</v>
      </c>
      <c r="E18" s="17">
        <v>56.7</v>
      </c>
      <c r="F18" s="17">
        <v>95.3</v>
      </c>
      <c r="G18" s="17">
        <v>398.2</v>
      </c>
      <c r="H18">
        <f t="shared" si="1"/>
        <v>4.5698046599262146E-2</v>
      </c>
      <c r="I18">
        <f t="shared" si="2"/>
        <v>2.6145280104322207E-2</v>
      </c>
      <c r="J18">
        <f t="shared" si="3"/>
        <v>7.7650934230066068E-2</v>
      </c>
      <c r="K18">
        <f t="shared" si="4"/>
        <v>1.242251999855711E-2</v>
      </c>
      <c r="L18">
        <f t="shared" si="5"/>
        <v>-5.71001166994069E-2</v>
      </c>
      <c r="M18">
        <f t="shared" si="6"/>
        <v>4.0261755444001316E-3</v>
      </c>
      <c r="O18" t="str">
        <f t="shared" si="7"/>
        <v>positive</v>
      </c>
      <c r="R18">
        <v>7.0643623931720106E-2</v>
      </c>
      <c r="S18">
        <v>1.6212697400732331E-2</v>
      </c>
      <c r="U18">
        <v>-0.24623112718264459</v>
      </c>
      <c r="V18">
        <v>1.3806733697076797E-2</v>
      </c>
    </row>
    <row r="19" spans="1:28" ht="15.75" thickBot="1" x14ac:dyDescent="0.3">
      <c r="A19" s="16">
        <v>18</v>
      </c>
      <c r="B19" s="17">
        <v>709</v>
      </c>
      <c r="C19" s="17">
        <v>110.3</v>
      </c>
      <c r="D19" s="17">
        <v>937.6</v>
      </c>
      <c r="E19" s="17">
        <v>57</v>
      </c>
      <c r="F19" s="17">
        <v>65.7</v>
      </c>
      <c r="G19" s="17">
        <v>400.9</v>
      </c>
      <c r="H19">
        <f t="shared" si="1"/>
        <v>1.177569115563932E-2</v>
      </c>
      <c r="I19">
        <f t="shared" si="2"/>
        <v>1.645375327894243E-2</v>
      </c>
      <c r="J19">
        <f t="shared" si="3"/>
        <v>7.4830207174118687E-2</v>
      </c>
      <c r="K19">
        <f t="shared" si="4"/>
        <v>5.2770571008438193E-3</v>
      </c>
      <c r="L19">
        <f t="shared" si="5"/>
        <v>-0.37193088516959155</v>
      </c>
      <c r="M19">
        <f t="shared" si="6"/>
        <v>6.7576280183653031E-3</v>
      </c>
      <c r="O19" t="str">
        <f t="shared" si="7"/>
        <v>positive</v>
      </c>
      <c r="R19">
        <v>1.2922293726760945</v>
      </c>
      <c r="S19">
        <v>17</v>
      </c>
      <c r="U19">
        <v>-0.24623112718264459</v>
      </c>
      <c r="V19">
        <v>1.3806733697076797E-2</v>
      </c>
    </row>
    <row r="20" spans="1:28" ht="15.75" thickBot="1" x14ac:dyDescent="0.3">
      <c r="A20" s="16">
        <v>19</v>
      </c>
      <c r="B20" s="17">
        <v>713</v>
      </c>
      <c r="C20" s="17">
        <v>112.6</v>
      </c>
      <c r="D20" s="17">
        <v>948.8</v>
      </c>
      <c r="E20" s="17">
        <v>56.8</v>
      </c>
      <c r="F20" s="17">
        <v>99.4</v>
      </c>
      <c r="G20" s="17">
        <v>399.1</v>
      </c>
      <c r="H20">
        <f t="shared" si="1"/>
        <v>5.6258938821684285E-3</v>
      </c>
      <c r="I20">
        <f t="shared" si="2"/>
        <v>2.0637789446133196E-2</v>
      </c>
      <c r="J20">
        <f t="shared" si="3"/>
        <v>1.1874609420712683E-2</v>
      </c>
      <c r="K20">
        <f t="shared" si="4"/>
        <v>-3.5149421074444969E-3</v>
      </c>
      <c r="L20">
        <f t="shared" si="5"/>
        <v>0.41405318817196352</v>
      </c>
      <c r="M20">
        <f t="shared" si="6"/>
        <v>-4.5000075937729131E-3</v>
      </c>
      <c r="O20" t="str">
        <f t="shared" si="7"/>
        <v>negative</v>
      </c>
      <c r="R20">
        <v>3.3966450261901145E-4</v>
      </c>
      <c r="S20">
        <v>4.4684764691311184E-3</v>
      </c>
      <c r="U20">
        <v>-0.24623112718264459</v>
      </c>
      <c r="V20">
        <v>1.3806733697076797E-2</v>
      </c>
    </row>
    <row r="21" spans="1:28" ht="15.75" thickBot="1" x14ac:dyDescent="0.3">
      <c r="A21" s="16">
        <v>20</v>
      </c>
      <c r="B21" s="17">
        <v>708</v>
      </c>
      <c r="C21" s="17">
        <v>113.9</v>
      </c>
      <c r="D21" s="17">
        <v>951.5</v>
      </c>
      <c r="E21" s="17">
        <v>56.5</v>
      </c>
      <c r="F21" s="17">
        <v>99.2</v>
      </c>
      <c r="G21" s="17">
        <v>401.1</v>
      </c>
      <c r="H21">
        <f>LN(B21/B20)</f>
        <v>-7.0373267205762037E-3</v>
      </c>
      <c r="I21">
        <f t="shared" ref="I21:M21" si="8">LN(C21/C20)</f>
        <v>1.147915474754644E-2</v>
      </c>
      <c r="J21">
        <f t="shared" si="8"/>
        <v>2.8416584927431947E-3</v>
      </c>
      <c r="K21">
        <f t="shared" si="8"/>
        <v>-5.2956875747103439E-3</v>
      </c>
      <c r="L21">
        <f t="shared" si="8"/>
        <v>-2.0140993717012562E-3</v>
      </c>
      <c r="M21">
        <f t="shared" si="8"/>
        <v>4.9987607213188802E-3</v>
      </c>
      <c r="O21" t="str">
        <f t="shared" si="7"/>
        <v>positive</v>
      </c>
    </row>
    <row r="22" spans="1:28" x14ac:dyDescent="0.25">
      <c r="G22" s="20" t="s">
        <v>28</v>
      </c>
      <c r="H22" s="20">
        <f>AVERAGE(H3:H21)</f>
        <v>1.1410933308690729E-2</v>
      </c>
      <c r="I22" s="20">
        <f t="shared" ref="I22:M22" si="9">AVERAGE(I3:I21)</f>
        <v>7.6989508628909614E-3</v>
      </c>
      <c r="J22" s="20">
        <f t="shared" si="9"/>
        <v>1.85319032077596E-2</v>
      </c>
      <c r="K22" s="20">
        <f t="shared" si="9"/>
        <v>2.4794821177602081E-3</v>
      </c>
      <c r="L22" s="20">
        <f t="shared" si="9"/>
        <v>-2.2333472849787764E-3</v>
      </c>
      <c r="M22" s="20">
        <f t="shared" si="9"/>
        <v>9.7298843399638776E-3</v>
      </c>
    </row>
    <row r="24" spans="1:28" x14ac:dyDescent="0.25">
      <c r="A24" t="s">
        <v>4</v>
      </c>
      <c r="B24" s="18">
        <v>0.03</v>
      </c>
      <c r="C24" s="18" t="s">
        <v>40</v>
      </c>
      <c r="G24" t="s">
        <v>16</v>
      </c>
      <c r="H24">
        <f>_xlfn.COVARIANCE.S($M$3:$M$21,H3:H21)</f>
        <v>-7.6636330919702952E-5</v>
      </c>
      <c r="I24">
        <f t="shared" ref="I24:M24" si="10">_xlfn.COVARIANCE.S($M$3:$M$21,I3:I21)</f>
        <v>-2.0063592006870667E-5</v>
      </c>
      <c r="J24">
        <f t="shared" si="10"/>
        <v>-1.4328225370453527E-4</v>
      </c>
      <c r="K24">
        <f t="shared" si="10"/>
        <v>-5.7907568866576545E-5</v>
      </c>
      <c r="L24">
        <f t="shared" si="10"/>
        <v>-3.5121697170657171E-4</v>
      </c>
      <c r="M24" s="27">
        <f t="shared" si="10"/>
        <v>3.1123738008500103E-4</v>
      </c>
    </row>
    <row r="25" spans="1:28" x14ac:dyDescent="0.25">
      <c r="A25" t="s">
        <v>44</v>
      </c>
      <c r="G25" t="s">
        <v>41</v>
      </c>
      <c r="H25" s="19">
        <f>_xlfn.VAR.S(H3:H21)</f>
        <v>2.6711894287500713E-4</v>
      </c>
      <c r="I25" s="19">
        <f t="shared" ref="I25:M25" si="11">_xlfn.VAR.S(I3:I21)</f>
        <v>1.2232782093107252E-3</v>
      </c>
      <c r="J25" s="19">
        <f t="shared" si="11"/>
        <v>1.0714046291855398E-3</v>
      </c>
      <c r="K25" s="19">
        <f t="shared" si="11"/>
        <v>3.295415379059041E-4</v>
      </c>
      <c r="L25" s="19">
        <f t="shared" si="11"/>
        <v>1.7556896333961427E-2</v>
      </c>
      <c r="M25" s="27">
        <f t="shared" si="11"/>
        <v>3.1123738008500098E-4</v>
      </c>
    </row>
    <row r="26" spans="1:28" x14ac:dyDescent="0.25">
      <c r="A26" t="s">
        <v>45</v>
      </c>
      <c r="B26">
        <f>B24/250</f>
        <v>1.1999999999999999E-4</v>
      </c>
      <c r="O26" t="s">
        <v>43</v>
      </c>
      <c r="P26" t="s">
        <v>42</v>
      </c>
      <c r="R26" t="s">
        <v>43</v>
      </c>
      <c r="S26" t="s">
        <v>42</v>
      </c>
      <c r="U26" t="s">
        <v>43</v>
      </c>
      <c r="V26" t="s">
        <v>42</v>
      </c>
      <c r="X26" t="s">
        <v>43</v>
      </c>
      <c r="Y26" t="s">
        <v>42</v>
      </c>
      <c r="AA26" t="s">
        <v>43</v>
      </c>
      <c r="AB26" t="s">
        <v>42</v>
      </c>
    </row>
    <row r="27" spans="1:28" x14ac:dyDescent="0.25">
      <c r="G27" t="s">
        <v>27</v>
      </c>
      <c r="H27" s="21">
        <f>H24/$M$24</f>
        <v>-0.24623112718264448</v>
      </c>
      <c r="I27" s="22">
        <f t="shared" ref="I27:M27" si="12">I24/$M$24</f>
        <v>-6.4463953530874613E-2</v>
      </c>
      <c r="J27" s="23">
        <f t="shared" si="12"/>
        <v>-0.46036325606327855</v>
      </c>
      <c r="K27" s="24">
        <f t="shared" si="12"/>
        <v>-0.18605595783758877</v>
      </c>
      <c r="L27" s="25">
        <f t="shared" si="12"/>
        <v>-1.1284536954097608</v>
      </c>
      <c r="M27">
        <f t="shared" si="12"/>
        <v>1</v>
      </c>
      <c r="O27" s="21">
        <f t="array" ref="O27:P31">LINEST(H3:H21,M3:M21,1,1)</f>
        <v>-0.24623112718264459</v>
      </c>
      <c r="P27">
        <v>1.3806733697076797E-2</v>
      </c>
      <c r="R27" s="22">
        <f t="array" ref="R27:S31">LINEST(I3:I21,M3:M21,1,1)</f>
        <v>-6.4463953530874682E-2</v>
      </c>
      <c r="S27">
        <v>8.3261776748431784E-3</v>
      </c>
      <c r="U27" s="23">
        <f t="array" ref="U27:V31">LINEST(J3:J21,M3:M21,1,1)</f>
        <v>-0.46036325606327877</v>
      </c>
      <c r="V27">
        <v>2.3011184443624478E-2</v>
      </c>
      <c r="X27" s="24">
        <f t="array" ref="X27:Y31">LINEST(K3:K21,M3:M21,1,1)</f>
        <v>-0.18605595783758883</v>
      </c>
      <c r="Y27">
        <v>4.2897850682811428E-3</v>
      </c>
      <c r="AA27" s="25">
        <f t="array" ref="AA27:AB31">LINEST(L3:L21,M3:M21,1,1)</f>
        <v>-1.1284536954097606</v>
      </c>
      <c r="AB27">
        <v>8.7463766543630205E-3</v>
      </c>
    </row>
    <row r="28" spans="1:28" x14ac:dyDescent="0.25">
      <c r="O28">
        <v>0.21660732994349199</v>
      </c>
      <c r="P28">
        <v>4.2750578494209343E-3</v>
      </c>
      <c r="R28">
        <v>0.48057654549757373</v>
      </c>
      <c r="S28">
        <v>9.4848707733619642E-3</v>
      </c>
      <c r="U28">
        <v>0.43592154695689084</v>
      </c>
      <c r="V28">
        <v>8.6035400165633425E-3</v>
      </c>
      <c r="X28">
        <v>0.24545205645182144</v>
      </c>
      <c r="Y28">
        <v>4.8443501005465241E-3</v>
      </c>
      <c r="AA28">
        <v>1.8009242482774197</v>
      </c>
      <c r="AB28">
        <v>3.554383568561318E-2</v>
      </c>
    </row>
    <row r="29" spans="1:28" x14ac:dyDescent="0.25">
      <c r="G29" t="s">
        <v>28</v>
      </c>
      <c r="H29">
        <f>$B$26+($M$22-$B$26)*H27</f>
        <v>-2.2462526531241492E-3</v>
      </c>
      <c r="I29">
        <f t="shared" ref="I29:M29" si="13">$B$26+($M$22-$B$26)*I27</f>
        <v>-4.9949113752851106E-4</v>
      </c>
      <c r="J29">
        <f t="shared" si="13"/>
        <v>-4.3040376451372805E-3</v>
      </c>
      <c r="K29">
        <f t="shared" si="13"/>
        <v>-1.6679762355804239E-3</v>
      </c>
      <c r="L29">
        <f t="shared" si="13"/>
        <v>-1.0724309495892627E-2</v>
      </c>
      <c r="M29">
        <f t="shared" si="13"/>
        <v>9.7298843399638776E-3</v>
      </c>
      <c r="O29">
        <v>7.0643623931720106E-2</v>
      </c>
      <c r="P29">
        <v>1.6212697400732331E-2</v>
      </c>
      <c r="R29">
        <v>1.0573052417260809E-3</v>
      </c>
      <c r="S29">
        <v>3.59703529519248E-2</v>
      </c>
      <c r="U29">
        <v>6.1565801616563713E-2</v>
      </c>
      <c r="V29">
        <v>3.2628000784252979E-2</v>
      </c>
      <c r="X29">
        <v>3.2694052045704219E-2</v>
      </c>
      <c r="Y29">
        <v>1.8371677074266127E-2</v>
      </c>
      <c r="AA29">
        <v>2.25741544561185E-2</v>
      </c>
      <c r="AB29">
        <v>0.13479617650326151</v>
      </c>
    </row>
    <row r="30" spans="1:28" x14ac:dyDescent="0.25">
      <c r="O30">
        <v>1.2922293726760945</v>
      </c>
      <c r="P30">
        <v>17</v>
      </c>
      <c r="R30">
        <v>1.7993213428216526E-2</v>
      </c>
      <c r="S30">
        <v>17</v>
      </c>
      <c r="U30">
        <v>1.1152818485137341</v>
      </c>
      <c r="V30">
        <v>17</v>
      </c>
      <c r="X30">
        <v>0.57458437627970904</v>
      </c>
      <c r="Y30">
        <v>17</v>
      </c>
      <c r="AA30">
        <v>0.39262377550541822</v>
      </c>
      <c r="AB30">
        <v>17</v>
      </c>
    </row>
    <row r="31" spans="1:28" x14ac:dyDescent="0.25">
      <c r="O31">
        <v>3.3966450261901145E-4</v>
      </c>
      <c r="P31">
        <v>4.4684764691311184E-3</v>
      </c>
      <c r="R31">
        <v>2.3280812330283424E-5</v>
      </c>
      <c r="S31">
        <v>2.1995726955262765E-2</v>
      </c>
      <c r="U31">
        <v>1.187313927327089E-3</v>
      </c>
      <c r="V31">
        <v>1.8097969398012625E-2</v>
      </c>
      <c r="X31">
        <v>1.9393286744730665E-4</v>
      </c>
      <c r="Y31">
        <v>5.7378148148589658E-3</v>
      </c>
      <c r="AA31">
        <v>7.1339776130323052E-3</v>
      </c>
      <c r="AB31">
        <v>0.30889015639827333</v>
      </c>
    </row>
    <row r="32" spans="1:28" x14ac:dyDescent="0.25">
      <c r="G32" t="s">
        <v>46</v>
      </c>
    </row>
    <row r="34" spans="7:21" x14ac:dyDescent="0.25">
      <c r="G34" t="s">
        <v>47</v>
      </c>
    </row>
    <row r="35" spans="7:21" x14ac:dyDescent="0.25">
      <c r="H35" s="19">
        <f>_xlfn.COVARIANCE.S($H$3:$H$21,H3:H21)</f>
        <v>2.6711894287500724E-4</v>
      </c>
      <c r="I35">
        <f t="shared" ref="I35:L35" si="14">_xlfn.COVARIANCE.S($H$3:$H$21,I3:I21)</f>
        <v>1.2237846205907647E-4</v>
      </c>
      <c r="J35">
        <f t="shared" si="14"/>
        <v>2.5715775576645863E-4</v>
      </c>
      <c r="K35">
        <f t="shared" si="14"/>
        <v>1.9027708453487211E-4</v>
      </c>
      <c r="L35">
        <f t="shared" si="14"/>
        <v>-2.5302392874231093E-4</v>
      </c>
    </row>
    <row r="36" spans="7:21" x14ac:dyDescent="0.25">
      <c r="H36">
        <f>_xlfn.COVARIANCE.S($I$3:$I$21,H3:H21)</f>
        <v>1.2237846205907647E-4</v>
      </c>
      <c r="I36" s="19">
        <f t="shared" ref="I36:L36" si="15">_xlfn.COVARIANCE.S($I$3:$I$21,I3:I21)</f>
        <v>1.223278209310725E-3</v>
      </c>
      <c r="J36">
        <f t="shared" si="15"/>
        <v>-1.0642696717067462E-4</v>
      </c>
      <c r="K36">
        <f t="shared" si="15"/>
        <v>1.6827996105447346E-4</v>
      </c>
      <c r="L36">
        <f t="shared" si="15"/>
        <v>-1.3539415363570724E-5</v>
      </c>
    </row>
    <row r="37" spans="7:21" x14ac:dyDescent="0.25">
      <c r="H37">
        <f>_xlfn.COVARIANCE.S($J$3:$J$21,H3:H21)</f>
        <v>2.5715775576645863E-4</v>
      </c>
      <c r="I37">
        <f t="shared" ref="I37:L37" si="16">_xlfn.COVARIANCE.S($J$3:$J$21,I3:I21)</f>
        <v>-1.0642696717067462E-4</v>
      </c>
      <c r="J37" s="19">
        <f t="shared" si="16"/>
        <v>1.0714046291855396E-3</v>
      </c>
      <c r="K37">
        <f t="shared" si="16"/>
        <v>2.0327785300413735E-4</v>
      </c>
      <c r="L37">
        <f t="shared" si="16"/>
        <v>-1.495228661303189E-3</v>
      </c>
    </row>
    <row r="38" spans="7:21" x14ac:dyDescent="0.25">
      <c r="H38">
        <f>_xlfn.COVARIANCE.S($K$3:$K$21,H3:H21)</f>
        <v>1.9027708453487211E-4</v>
      </c>
      <c r="I38">
        <f t="shared" ref="I38:L38" si="17">_xlfn.COVARIANCE.S($K$3:$K$21,I3:I21)</f>
        <v>1.6827996105447346E-4</v>
      </c>
      <c r="J38">
        <f t="shared" si="17"/>
        <v>2.0327785300413735E-4</v>
      </c>
      <c r="K38" s="19">
        <f t="shared" si="17"/>
        <v>3.2954153790590404E-4</v>
      </c>
      <c r="L38">
        <f t="shared" si="17"/>
        <v>-2.6015727910692552E-4</v>
      </c>
    </row>
    <row r="39" spans="7:21" x14ac:dyDescent="0.25">
      <c r="H39">
        <f>_xlfn.COVARIANCE.S($L$3:$L$21,H3:H21)</f>
        <v>-2.5302392874231093E-4</v>
      </c>
      <c r="I39">
        <f t="shared" ref="I39:L39" si="18">_xlfn.COVARIANCE.S($L$3:$L$21,I3:I21)</f>
        <v>-1.3539415363570724E-5</v>
      </c>
      <c r="J39">
        <f t="shared" si="18"/>
        <v>-1.495228661303189E-3</v>
      </c>
      <c r="K39">
        <f t="shared" si="18"/>
        <v>-2.6015727910692552E-4</v>
      </c>
      <c r="L39" s="19">
        <f t="shared" si="18"/>
        <v>1.7556896333961423E-2</v>
      </c>
    </row>
    <row r="41" spans="7:21" x14ac:dyDescent="0.25">
      <c r="G41" t="s">
        <v>48</v>
      </c>
      <c r="O41" t="s">
        <v>49</v>
      </c>
    </row>
    <row r="42" spans="7:21" x14ac:dyDescent="0.25">
      <c r="H42">
        <f>2*H35</f>
        <v>5.3423788575001447E-4</v>
      </c>
      <c r="I42">
        <f t="shared" ref="I42:L42" si="19">2*I35</f>
        <v>2.4475692411815293E-4</v>
      </c>
      <c r="J42">
        <f t="shared" si="19"/>
        <v>5.1431551153291726E-4</v>
      </c>
      <c r="K42">
        <f t="shared" si="19"/>
        <v>3.8055416906974422E-4</v>
      </c>
      <c r="L42">
        <f t="shared" si="19"/>
        <v>-5.0604785748462186E-4</v>
      </c>
      <c r="M42">
        <v>1</v>
      </c>
      <c r="O42">
        <v>0</v>
      </c>
    </row>
    <row r="43" spans="7:21" x14ac:dyDescent="0.25">
      <c r="H43">
        <f t="shared" ref="H43:L43" si="20">2*H36</f>
        <v>2.4475692411815293E-4</v>
      </c>
      <c r="I43">
        <f t="shared" si="20"/>
        <v>2.4465564186214499E-3</v>
      </c>
      <c r="J43">
        <f t="shared" si="20"/>
        <v>-2.1285393434134923E-4</v>
      </c>
      <c r="K43">
        <f t="shared" si="20"/>
        <v>3.3655992210894693E-4</v>
      </c>
      <c r="L43">
        <f t="shared" si="20"/>
        <v>-2.7078830727141449E-5</v>
      </c>
      <c r="M43">
        <v>1</v>
      </c>
      <c r="O43">
        <v>0</v>
      </c>
    </row>
    <row r="44" spans="7:21" x14ac:dyDescent="0.25">
      <c r="H44">
        <f t="shared" ref="H44:L44" si="21">2*H37</f>
        <v>5.1431551153291726E-4</v>
      </c>
      <c r="I44">
        <f t="shared" si="21"/>
        <v>-2.1285393434134923E-4</v>
      </c>
      <c r="J44">
        <f t="shared" si="21"/>
        <v>2.1428092583710792E-3</v>
      </c>
      <c r="K44">
        <f t="shared" si="21"/>
        <v>4.065557060082747E-4</v>
      </c>
      <c r="L44">
        <f t="shared" si="21"/>
        <v>-2.990457322606378E-3</v>
      </c>
      <c r="M44">
        <v>1</v>
      </c>
      <c r="O44">
        <v>0</v>
      </c>
    </row>
    <row r="45" spans="7:21" x14ac:dyDescent="0.25">
      <c r="H45">
        <f t="shared" ref="H45:L45" si="22">2*H38</f>
        <v>3.8055416906974422E-4</v>
      </c>
      <c r="I45">
        <f t="shared" si="22"/>
        <v>3.3655992210894693E-4</v>
      </c>
      <c r="J45">
        <f t="shared" si="22"/>
        <v>4.065557060082747E-4</v>
      </c>
      <c r="K45">
        <f t="shared" si="22"/>
        <v>6.5908307581180809E-4</v>
      </c>
      <c r="L45">
        <f t="shared" si="22"/>
        <v>-5.2031455821385103E-4</v>
      </c>
      <c r="M45">
        <v>1</v>
      </c>
      <c r="O45">
        <v>0</v>
      </c>
    </row>
    <row r="46" spans="7:21" x14ac:dyDescent="0.25">
      <c r="H46">
        <f t="shared" ref="H46:L46" si="23">2*H39</f>
        <v>-5.0604785748462186E-4</v>
      </c>
      <c r="I46">
        <f t="shared" si="23"/>
        <v>-2.7078830727141449E-5</v>
      </c>
      <c r="J46">
        <f t="shared" si="23"/>
        <v>-2.990457322606378E-3</v>
      </c>
      <c r="K46">
        <f t="shared" si="23"/>
        <v>-5.2031455821385103E-4</v>
      </c>
      <c r="L46">
        <f t="shared" si="23"/>
        <v>3.5113792667922847E-2</v>
      </c>
      <c r="M46">
        <v>1</v>
      </c>
      <c r="O46">
        <v>0</v>
      </c>
    </row>
    <row r="47" spans="7:21" x14ac:dyDescent="0.25">
      <c r="H47">
        <f t="array" ref="H47:L47">TRANSPOSE(M42:M46)</f>
        <v>1</v>
      </c>
      <c r="I47">
        <v>1</v>
      </c>
      <c r="J47">
        <v>1</v>
      </c>
      <c r="K47">
        <v>1</v>
      </c>
      <c r="L47">
        <v>1</v>
      </c>
      <c r="M47">
        <v>0</v>
      </c>
      <c r="O47">
        <v>1</v>
      </c>
    </row>
    <row r="48" spans="7:21" x14ac:dyDescent="0.25">
      <c r="O48" t="s">
        <v>50</v>
      </c>
      <c r="Q48">
        <f t="array" ref="Q48:U48">TRANSPOSE(O49:O53)</f>
        <v>0.5183361371067613</v>
      </c>
      <c r="R48">
        <v>9.1635004303178239E-2</v>
      </c>
      <c r="S48">
        <v>7.3795973918641955E-2</v>
      </c>
      <c r="T48">
        <v>0.28590352284181669</v>
      </c>
      <c r="U48">
        <v>3.0329361829601775E-2</v>
      </c>
    </row>
    <row r="49" spans="8:22" x14ac:dyDescent="0.25">
      <c r="H49">
        <f t="array" ref="H49:M54">MINVERSE(H42:M47)</f>
        <v>3135.6882083703035</v>
      </c>
      <c r="I49">
        <v>-308.35835458325045</v>
      </c>
      <c r="J49">
        <v>-723.9039686146341</v>
      </c>
      <c r="K49">
        <v>-2041.7118413424741</v>
      </c>
      <c r="L49">
        <v>-61.714043829944949</v>
      </c>
      <c r="M49">
        <v>0.5183361371067613</v>
      </c>
      <c r="O49">
        <f t="array" ref="O49:O54">MMULT(H49:M54,O42:O47)</f>
        <v>0.5183361371067613</v>
      </c>
    </row>
    <row r="50" spans="8:22" x14ac:dyDescent="0.25">
      <c r="H50">
        <v>-308.35835458325039</v>
      </c>
      <c r="I50">
        <v>450.25179432127908</v>
      </c>
      <c r="J50">
        <v>127.26548605981263</v>
      </c>
      <c r="K50">
        <v>-269.30058503039265</v>
      </c>
      <c r="L50">
        <v>0.14165923255146501</v>
      </c>
      <c r="M50">
        <v>9.1635004303178239E-2</v>
      </c>
      <c r="O50">
        <v>9.1635004303178239E-2</v>
      </c>
      <c r="Q50">
        <f>$O49*Q$48*H35</f>
        <v>7.176747438707928E-5</v>
      </c>
      <c r="R50">
        <f t="shared" ref="R50:U50" si="24">$O49*R$48*I35</f>
        <v>5.812699657090537E-6</v>
      </c>
      <c r="S50">
        <f t="shared" si="24"/>
        <v>9.8365721889023657E-6</v>
      </c>
      <c r="T50">
        <f t="shared" si="24"/>
        <v>2.8197946547778967E-5</v>
      </c>
      <c r="U50">
        <f t="shared" si="24"/>
        <v>-3.9777396547461252E-6</v>
      </c>
    </row>
    <row r="51" spans="8:22" x14ac:dyDescent="0.25">
      <c r="H51">
        <v>-723.90396861463398</v>
      </c>
      <c r="I51">
        <v>127.26548605981267</v>
      </c>
      <c r="J51">
        <v>713.63629452489499</v>
      </c>
      <c r="K51">
        <v>-162.92413142857876</v>
      </c>
      <c r="L51">
        <v>45.926319458505432</v>
      </c>
      <c r="M51">
        <v>7.3795973918641955E-2</v>
      </c>
      <c r="O51">
        <v>7.3795973918641955E-2</v>
      </c>
      <c r="Q51">
        <f t="shared" ref="Q51:Q54" si="25">$O50*Q$48*H36</f>
        <v>5.812699657090537E-6</v>
      </c>
      <c r="R51">
        <f t="shared" ref="R51:R54" si="26">$O50*R$48*I36</f>
        <v>1.0271835335038505E-5</v>
      </c>
      <c r="S51">
        <f t="shared" ref="S51:S54" si="27">$O50*S$48*J36</f>
        <v>-7.1969048278668943E-7</v>
      </c>
      <c r="T51">
        <f t="shared" ref="T51:T54" si="28">$O50*T$48*K36</f>
        <v>4.4087280871397593E-6</v>
      </c>
      <c r="U51">
        <f t="shared" ref="U51:U54" si="29">$O50*U$48*L36</f>
        <v>-3.7629165632135608E-8</v>
      </c>
    </row>
    <row r="52" spans="8:22" x14ac:dyDescent="0.25">
      <c r="H52">
        <v>-2041.7118413424744</v>
      </c>
      <c r="I52">
        <v>-269.30058503039271</v>
      </c>
      <c r="J52">
        <v>-162.92413142857885</v>
      </c>
      <c r="K52">
        <v>2488.7087035467766</v>
      </c>
      <c r="L52">
        <v>-14.772145745330851</v>
      </c>
      <c r="M52">
        <v>0.28590352284181669</v>
      </c>
      <c r="O52">
        <v>0.28590352284181669</v>
      </c>
      <c r="Q52">
        <f t="shared" si="25"/>
        <v>9.8365721889023657E-6</v>
      </c>
      <c r="R52">
        <f t="shared" si="26"/>
        <v>-7.1969048278668943E-7</v>
      </c>
      <c r="S52">
        <f t="shared" si="27"/>
        <v>5.8347043641666609E-6</v>
      </c>
      <c r="T52">
        <f t="shared" si="28"/>
        <v>4.2888636593630385E-6</v>
      </c>
      <c r="U52">
        <f t="shared" si="29"/>
        <v>-3.346598054098688E-6</v>
      </c>
    </row>
    <row r="53" spans="8:22" x14ac:dyDescent="0.25">
      <c r="H53">
        <v>-61.714043829944764</v>
      </c>
      <c r="I53">
        <v>0.14165923255144136</v>
      </c>
      <c r="J53">
        <v>45.926319458505311</v>
      </c>
      <c r="K53">
        <v>-14.772145745330869</v>
      </c>
      <c r="L53">
        <v>30.418210884218901</v>
      </c>
      <c r="M53">
        <v>3.0329361829601775E-2</v>
      </c>
      <c r="O53">
        <v>3.0329361829601775E-2</v>
      </c>
      <c r="Q53">
        <f t="shared" si="25"/>
        <v>2.8197946547778967E-5</v>
      </c>
      <c r="R53">
        <f t="shared" si="26"/>
        <v>4.4087280871397593E-6</v>
      </c>
      <c r="S53">
        <f t="shared" si="27"/>
        <v>4.2888636593630385E-6</v>
      </c>
      <c r="T53">
        <f t="shared" si="28"/>
        <v>2.6936996973693852E-5</v>
      </c>
      <c r="U53">
        <f t="shared" si="29"/>
        <v>-2.2558943719036324E-6</v>
      </c>
    </row>
    <row r="54" spans="8:22" x14ac:dyDescent="0.25">
      <c r="H54">
        <v>0.51833613710676074</v>
      </c>
      <c r="I54">
        <v>9.163500430317828E-2</v>
      </c>
      <c r="J54">
        <v>7.3795973918642122E-2</v>
      </c>
      <c r="K54">
        <v>0.28590352284181697</v>
      </c>
      <c r="L54">
        <v>3.0329361829601789E-2</v>
      </c>
      <c r="M54">
        <v>-4.3075118686201577E-4</v>
      </c>
      <c r="O54">
        <v>-4.3075118686201577E-4</v>
      </c>
      <c r="Q54">
        <f t="shared" si="25"/>
        <v>-3.9777396547461252E-6</v>
      </c>
      <c r="R54">
        <f t="shared" si="26"/>
        <v>-3.7629165632135608E-8</v>
      </c>
      <c r="S54">
        <f t="shared" si="27"/>
        <v>-3.346598054098688E-6</v>
      </c>
      <c r="T54">
        <f t="shared" si="28"/>
        <v>-2.2558943719036324E-6</v>
      </c>
      <c r="U54">
        <f t="shared" si="29"/>
        <v>1.6150065548814823E-5</v>
      </c>
    </row>
    <row r="56" spans="8:22" x14ac:dyDescent="0.25">
      <c r="N56" t="s">
        <v>51</v>
      </c>
      <c r="O56">
        <f>SUM(O49:O53)</f>
        <v>1</v>
      </c>
    </row>
    <row r="57" spans="8:22" x14ac:dyDescent="0.25">
      <c r="Q57" t="s">
        <v>52</v>
      </c>
      <c r="R57">
        <f>SUMPRODUCT(Q48:U48,H22:L22)</f>
        <v>8.628929007636876E-3</v>
      </c>
      <c r="S57" t="s">
        <v>53</v>
      </c>
      <c r="T57">
        <f>SUM(Q50:U54)</f>
        <v>2.1537559343100794E-4</v>
      </c>
      <c r="U57" t="s">
        <v>54</v>
      </c>
      <c r="V57">
        <f>T57^0.5</f>
        <v>1.4675680339630185E-2</v>
      </c>
    </row>
    <row r="58" spans="8:22" x14ac:dyDescent="0.25">
      <c r="S58" t="s">
        <v>55</v>
      </c>
    </row>
    <row r="59" spans="8:22" x14ac:dyDescent="0.25">
      <c r="S59" t="s">
        <v>59</v>
      </c>
    </row>
    <row r="60" spans="8:22" x14ac:dyDescent="0.25">
      <c r="S60" t="s">
        <v>56</v>
      </c>
    </row>
    <row r="62" spans="8:22" x14ac:dyDescent="0.25">
      <c r="S62" t="s">
        <v>57</v>
      </c>
      <c r="T62">
        <f>SUMPRODUCT(Q48:U48,H27:L27)</f>
        <v>-0.25492993502355293</v>
      </c>
    </row>
    <row r="64" spans="8:22" x14ac:dyDescent="0.25">
      <c r="S64" t="s">
        <v>58</v>
      </c>
      <c r="T64">
        <f>T62^2*M24</f>
        <v>2.0227090679673302E-5</v>
      </c>
      <c r="U64">
        <f>T64^0.5</f>
        <v>4.4974537996152111E-3</v>
      </c>
    </row>
    <row r="65" spans="19:21" x14ac:dyDescent="0.25">
      <c r="S65" t="s">
        <v>60</v>
      </c>
      <c r="T65">
        <f>T57-T64</f>
        <v>1.9514850275133465E-4</v>
      </c>
      <c r="U65">
        <f>T65^0.5</f>
        <v>1.3969556283265931E-2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Ex01</vt:lpstr>
      <vt:lpstr>Ex02</vt:lpstr>
      <vt:lpstr>Ex03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2019-04-02T16:05:52Z</dcterms:created>
  <dcterms:modified xsi:type="dcterms:W3CDTF">2019-05-07T17:01:06Z</dcterms:modified>
</cp:coreProperties>
</file>