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axation\"/>
    </mc:Choice>
  </mc:AlternateContent>
  <bookViews>
    <workbookView xWindow="0" yWindow="0" windowWidth="19200" windowHeight="69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" l="1"/>
  <c r="AE24" i="1"/>
  <c r="AE20" i="1"/>
  <c r="AD16" i="1"/>
  <c r="AV6" i="1"/>
  <c r="Q22" i="1"/>
  <c r="Q19" i="1"/>
  <c r="P10" i="1"/>
  <c r="P9" i="1"/>
  <c r="X9" i="1"/>
  <c r="D27" i="1"/>
  <c r="D25" i="1"/>
  <c r="D23" i="1"/>
  <c r="D22" i="1"/>
  <c r="D19" i="1"/>
  <c r="D15" i="1"/>
  <c r="J7" i="1"/>
  <c r="Q27" i="1"/>
  <c r="AC19" i="1" l="1"/>
  <c r="AE19" i="1" s="1"/>
  <c r="AD8" i="1"/>
  <c r="AC16" i="1" s="1"/>
  <c r="AE16" i="1" s="1"/>
  <c r="AV8" i="1"/>
  <c r="AV7" i="1"/>
  <c r="AK8" i="1"/>
  <c r="AN8" i="1" s="1"/>
  <c r="AK7" i="1"/>
  <c r="AN7" i="1" s="1"/>
  <c r="AK6" i="1"/>
  <c r="AN6" i="1" s="1"/>
  <c r="Q25" i="1"/>
  <c r="P15" i="1"/>
  <c r="Q15" i="1" s="1"/>
  <c r="P17" i="1"/>
  <c r="R9" i="1"/>
  <c r="C17" i="1"/>
  <c r="B17" i="1"/>
  <c r="C16" i="1"/>
  <c r="B16" i="1"/>
  <c r="D16" i="1" s="1"/>
  <c r="C8" i="1"/>
  <c r="B15" i="1" s="1"/>
  <c r="E7" i="1"/>
  <c r="D17" i="1" l="1"/>
  <c r="O17" i="1"/>
  <c r="Q17" i="1" s="1"/>
  <c r="Q16" i="1"/>
  <c r="Q23" i="1" l="1"/>
</calcChain>
</file>

<file path=xl/sharedStrings.xml><?xml version="1.0" encoding="utf-8"?>
<sst xmlns="http://schemas.openxmlformats.org/spreadsheetml/2006/main" count="144" uniqueCount="49">
  <si>
    <t>Ex. 1</t>
  </si>
  <si>
    <t>AP</t>
  </si>
  <si>
    <t>1.</t>
  </si>
  <si>
    <t>2.</t>
  </si>
  <si>
    <t>3.</t>
  </si>
  <si>
    <t>4.</t>
  </si>
  <si>
    <t>5.</t>
  </si>
  <si>
    <t>&lt;=</t>
  </si>
  <si>
    <t>&lt;60000</t>
  </si>
  <si>
    <t>&amp;</t>
  </si>
  <si>
    <t>laptops are used (i.e. Exor is not first owner)</t>
  </si>
  <si>
    <t>&lt;</t>
  </si>
  <si>
    <t>Categorization:</t>
  </si>
  <si>
    <t xml:space="preserve">Impact </t>
  </si>
  <si>
    <t>tax base deduction</t>
  </si>
  <si>
    <t>Adjustments to AP:</t>
  </si>
  <si>
    <t>-</t>
  </si>
  <si>
    <t>Add back</t>
  </si>
  <si>
    <t>Less</t>
  </si>
  <si>
    <t>Net impact</t>
  </si>
  <si>
    <t>Tax base</t>
  </si>
  <si>
    <t>Tax base deductions</t>
  </si>
  <si>
    <t>Tax base adjusted</t>
  </si>
  <si>
    <t>Tax liability</t>
  </si>
  <si>
    <t>accounting/tax cost</t>
  </si>
  <si>
    <t>depreciation group is 4</t>
  </si>
  <si>
    <t>&amp; creation of reserve is planned during 3 years</t>
  </si>
  <si>
    <t>&gt;</t>
  </si>
  <si>
    <t>1 year</t>
  </si>
  <si>
    <t>see separately</t>
  </si>
  <si>
    <t>as accounting costs which is non-deductable tax cost</t>
  </si>
  <si>
    <t>rounding</t>
  </si>
  <si>
    <t>Ex. 2</t>
  </si>
  <si>
    <t>depreciation group is 3 or 4</t>
  </si>
  <si>
    <t>&amp; creation of reserve was during 3 years</t>
  </si>
  <si>
    <t>as accounting income which is non-taxable income</t>
  </si>
  <si>
    <t>Ex. 3</t>
  </si>
  <si>
    <t>as per</t>
  </si>
  <si>
    <t>overdue</t>
  </si>
  <si>
    <t>days</t>
  </si>
  <si>
    <t>=&gt;</t>
  </si>
  <si>
    <t>months</t>
  </si>
  <si>
    <t>&lt;18 months</t>
  </si>
  <si>
    <t>&gt;18 months</t>
  </si>
  <si>
    <t>of unpaid amount</t>
  </si>
  <si>
    <t>accounting/tax income</t>
  </si>
  <si>
    <t>see workings No.1</t>
  </si>
  <si>
    <t>Workings No.1</t>
  </si>
  <si>
    <t>was already taxed by WHT at the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</si>
</sst>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165" fontId="0" fillId="0" borderId="0" xfId="1" applyNumberFormat="1" applyFont="1"/>
    <xf numFmtId="0" fontId="0" fillId="0" borderId="0" xfId="0" quotePrefix="1"/>
    <xf numFmtId="10" fontId="0" fillId="0" borderId="0" xfId="2" applyNumberFormat="1" applyFont="1"/>
    <xf numFmtId="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0" fillId="0" borderId="0" xfId="0" applyNumberFormat="1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1" applyNumberFormat="1" applyFont="1" applyBorder="1"/>
    <xf numFmtId="165" fontId="0" fillId="0" borderId="1" xfId="1" applyNumberFormat="1" applyFont="1" applyBorder="1"/>
    <xf numFmtId="165" fontId="0" fillId="0" borderId="0" xfId="1" applyNumberFormat="1" applyFont="1" applyAlignment="1">
      <alignment horizontal="center"/>
    </xf>
    <xf numFmtId="165" fontId="0" fillId="0" borderId="0" xfId="1" quotePrefix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2" borderId="0" xfId="0" applyFill="1" applyAlignment="1">
      <alignment horizontal="right"/>
    </xf>
    <xf numFmtId="165" fontId="0" fillId="0" borderId="0" xfId="0" applyNumberFormat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2" applyNumberFormat="1" applyFont="1"/>
    <xf numFmtId="1" fontId="0" fillId="0" borderId="0" xfId="0" applyNumberFormat="1"/>
    <xf numFmtId="165" fontId="0" fillId="0" borderId="0" xfId="1" applyNumberFormat="1" applyFont="1" applyFill="1" applyBorder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0" fillId="0" borderId="1" xfId="1" applyNumberFormat="1" applyFont="1" applyFill="1" applyBorder="1"/>
    <xf numFmtId="9" fontId="0" fillId="3" borderId="0" xfId="0" applyNumberFormat="1" applyFill="1"/>
    <xf numFmtId="165" fontId="0" fillId="3" borderId="0" xfId="0" applyNumberFormat="1" applyFill="1"/>
    <xf numFmtId="165" fontId="0" fillId="3" borderId="0" xfId="1" applyNumberFormat="1" applyFont="1" applyFill="1" applyAlignment="1">
      <alignment horizont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"/>
  <sheetViews>
    <sheetView tabSelected="1" topLeftCell="R1" zoomScale="85" zoomScaleNormal="85" workbookViewId="0">
      <selection activeCell="AE29" sqref="AE29"/>
    </sheetView>
  </sheetViews>
  <sheetFormatPr defaultRowHeight="15" x14ac:dyDescent="0.25"/>
  <cols>
    <col min="2" max="2" width="24.42578125" customWidth="1"/>
    <col min="3" max="3" width="16.5703125" customWidth="1"/>
    <col min="4" max="4" width="16.5703125" style="13" customWidth="1"/>
    <col min="15" max="16" width="16.5703125" customWidth="1"/>
    <col min="17" max="17" width="16.5703125" style="13" customWidth="1"/>
    <col min="18" max="18" width="10.7109375" bestFit="1" customWidth="1"/>
    <col min="29" max="31" width="17.85546875" customWidth="1"/>
    <col min="35" max="36" width="10.42578125" bestFit="1" customWidth="1"/>
    <col min="37" max="37" width="11.42578125" bestFit="1" customWidth="1"/>
    <col min="38" max="38" width="12.85546875" customWidth="1"/>
    <col min="39" max="39" width="11" customWidth="1"/>
    <col min="40" max="40" width="8.85546875" bestFit="1" customWidth="1"/>
    <col min="44" max="44" width="14.5703125" customWidth="1"/>
    <col min="48" max="48" width="11.140625" style="2" bestFit="1" customWidth="1"/>
  </cols>
  <sheetData>
    <row r="1" spans="1:48" x14ac:dyDescent="0.25">
      <c r="AE1" s="13"/>
    </row>
    <row r="2" spans="1:48" x14ac:dyDescent="0.25">
      <c r="B2" t="s">
        <v>0</v>
      </c>
      <c r="O2" t="s">
        <v>32</v>
      </c>
      <c r="AC2" t="s">
        <v>36</v>
      </c>
      <c r="AE2" s="13"/>
    </row>
    <row r="3" spans="1:48" x14ac:dyDescent="0.25">
      <c r="AE3" s="13"/>
    </row>
    <row r="4" spans="1:48" x14ac:dyDescent="0.25">
      <c r="B4" t="s">
        <v>1</v>
      </c>
      <c r="C4" s="2">
        <v>3125000</v>
      </c>
      <c r="O4" t="s">
        <v>1</v>
      </c>
      <c r="P4" s="2">
        <v>9230000</v>
      </c>
      <c r="AC4" t="s">
        <v>1</v>
      </c>
      <c r="AD4" s="2">
        <v>3125000</v>
      </c>
      <c r="AE4" s="13"/>
      <c r="AI4" t="s">
        <v>47</v>
      </c>
    </row>
    <row r="5" spans="1:48" x14ac:dyDescent="0.25">
      <c r="AE5" s="13"/>
      <c r="AJ5" t="s">
        <v>37</v>
      </c>
      <c r="AK5" t="s">
        <v>38</v>
      </c>
    </row>
    <row r="6" spans="1:48" x14ac:dyDescent="0.25">
      <c r="A6" t="s">
        <v>12</v>
      </c>
      <c r="C6" t="s">
        <v>13</v>
      </c>
      <c r="K6" s="9"/>
      <c r="N6" t="s">
        <v>12</v>
      </c>
      <c r="P6" t="s">
        <v>13</v>
      </c>
      <c r="AB6" t="s">
        <v>12</v>
      </c>
      <c r="AD6" t="s">
        <v>13</v>
      </c>
      <c r="AE6" s="13"/>
      <c r="AI6" s="22">
        <v>42689</v>
      </c>
      <c r="AJ6" s="23">
        <v>43100</v>
      </c>
      <c r="AK6" s="9">
        <f>_xlfn.DAYS(AJ6,AI6)</f>
        <v>411</v>
      </c>
      <c r="AL6" s="5" t="s">
        <v>39</v>
      </c>
      <c r="AM6" s="3" t="s">
        <v>40</v>
      </c>
      <c r="AN6" s="24">
        <f>AK6/30</f>
        <v>13.7</v>
      </c>
      <c r="AO6" t="s">
        <v>41</v>
      </c>
      <c r="AP6" t="s">
        <v>42</v>
      </c>
      <c r="AQ6" s="3" t="s">
        <v>40</v>
      </c>
      <c r="AR6" s="30">
        <v>1</v>
      </c>
      <c r="AS6" t="s">
        <v>44</v>
      </c>
      <c r="AU6" s="3" t="s">
        <v>40</v>
      </c>
      <c r="AV6" s="2">
        <f>25000*100%</f>
        <v>25000</v>
      </c>
    </row>
    <row r="7" spans="1:48" x14ac:dyDescent="0.25">
      <c r="A7" s="1" t="s">
        <v>2</v>
      </c>
      <c r="B7" s="1" t="s">
        <v>14</v>
      </c>
      <c r="C7">
        <v>0</v>
      </c>
      <c r="D7" s="14" t="s">
        <v>7</v>
      </c>
      <c r="E7">
        <f>10250</f>
        <v>10250</v>
      </c>
      <c r="F7" t="s">
        <v>8</v>
      </c>
      <c r="G7" t="s">
        <v>9</v>
      </c>
      <c r="H7" t="s">
        <v>10</v>
      </c>
      <c r="I7" t="s">
        <v>9</v>
      </c>
      <c r="J7" s="4">
        <f>(109*2*8)/(242*251*8)</f>
        <v>3.5889499851832342E-3</v>
      </c>
      <c r="K7" s="9" t="s">
        <v>11</v>
      </c>
      <c r="L7" s="5">
        <v>0.3</v>
      </c>
      <c r="N7" s="1" t="s">
        <v>2</v>
      </c>
      <c r="O7" s="1" t="s">
        <v>45</v>
      </c>
      <c r="P7" s="2">
        <v>125000</v>
      </c>
      <c r="Q7" s="14" t="s">
        <v>7</v>
      </c>
      <c r="R7" t="s">
        <v>33</v>
      </c>
      <c r="T7" t="s">
        <v>34</v>
      </c>
      <c r="X7" t="s">
        <v>27</v>
      </c>
      <c r="Y7" t="s">
        <v>28</v>
      </c>
      <c r="AB7" s="1" t="s">
        <v>2</v>
      </c>
      <c r="AC7" s="1" t="s">
        <v>24</v>
      </c>
      <c r="AD7" s="17" t="s">
        <v>29</v>
      </c>
      <c r="AE7" s="14"/>
      <c r="AI7" s="21">
        <v>42462</v>
      </c>
      <c r="AJ7" s="21">
        <v>43100</v>
      </c>
      <c r="AK7" s="9">
        <f t="shared" ref="AK7:AK8" si="0">_xlfn.DAYS(AJ7,AI7)</f>
        <v>638</v>
      </c>
      <c r="AL7" s="5" t="s">
        <v>39</v>
      </c>
      <c r="AM7" s="3" t="s">
        <v>40</v>
      </c>
      <c r="AN7" s="24">
        <f t="shared" ref="AN7:AN8" si="1">AK7/30</f>
        <v>21.266666666666666</v>
      </c>
      <c r="AO7" t="s">
        <v>41</v>
      </c>
      <c r="AP7" t="s">
        <v>43</v>
      </c>
      <c r="AQ7" s="3" t="s">
        <v>40</v>
      </c>
      <c r="AR7" s="5">
        <v>0.5</v>
      </c>
      <c r="AS7" t="s">
        <v>44</v>
      </c>
      <c r="AU7" s="3" t="s">
        <v>40</v>
      </c>
      <c r="AV7" s="2">
        <f>210000*AR7</f>
        <v>105000</v>
      </c>
    </row>
    <row r="8" spans="1:48" x14ac:dyDescent="0.25">
      <c r="A8" s="1" t="s">
        <v>3</v>
      </c>
      <c r="B8" s="1" t="s">
        <v>24</v>
      </c>
      <c r="C8" s="2">
        <f>23*1200*20</f>
        <v>552000</v>
      </c>
      <c r="K8" s="9"/>
      <c r="N8" s="1" t="s">
        <v>3</v>
      </c>
      <c r="O8" s="1" t="s">
        <v>24</v>
      </c>
      <c r="P8" s="17" t="s">
        <v>29</v>
      </c>
      <c r="AB8" s="1" t="s">
        <v>3</v>
      </c>
      <c r="AC8" s="1" t="s">
        <v>24</v>
      </c>
      <c r="AD8" s="18">
        <f>25000+210000+175000</f>
        <v>410000</v>
      </c>
      <c r="AE8" s="14" t="s">
        <v>7</v>
      </c>
      <c r="AF8" t="s">
        <v>46</v>
      </c>
      <c r="AI8" s="21">
        <v>42257</v>
      </c>
      <c r="AJ8" s="21">
        <v>43100</v>
      </c>
      <c r="AK8" s="9">
        <f t="shared" si="0"/>
        <v>843</v>
      </c>
      <c r="AL8" s="5" t="s">
        <v>39</v>
      </c>
      <c r="AM8" s="3" t="s">
        <v>40</v>
      </c>
      <c r="AN8" s="24">
        <f t="shared" si="1"/>
        <v>28.1</v>
      </c>
      <c r="AO8" t="s">
        <v>41</v>
      </c>
      <c r="AP8" t="s">
        <v>43</v>
      </c>
      <c r="AQ8" s="3" t="s">
        <v>40</v>
      </c>
      <c r="AR8" s="5">
        <v>0.5</v>
      </c>
      <c r="AS8" t="s">
        <v>44</v>
      </c>
      <c r="AU8" s="3" t="s">
        <v>40</v>
      </c>
      <c r="AV8" s="2">
        <f>(175000-25000)*AR8</f>
        <v>75000</v>
      </c>
    </row>
    <row r="9" spans="1:48" x14ac:dyDescent="0.25">
      <c r="A9" s="1" t="s">
        <v>4</v>
      </c>
      <c r="B9" s="1" t="s">
        <v>24</v>
      </c>
      <c r="C9" s="2">
        <v>114000</v>
      </c>
      <c r="K9" s="9"/>
      <c r="N9" s="1" t="s">
        <v>4</v>
      </c>
      <c r="O9" s="1" t="s">
        <v>14</v>
      </c>
      <c r="P9" s="18">
        <f>R9*50%</f>
        <v>36250</v>
      </c>
      <c r="Q9" s="14" t="s">
        <v>7</v>
      </c>
      <c r="R9" s="2">
        <f>10*7250</f>
        <v>72500</v>
      </c>
      <c r="S9" s="9" t="s">
        <v>27</v>
      </c>
      <c r="T9" s="2">
        <v>60000</v>
      </c>
      <c r="U9" t="s">
        <v>9</v>
      </c>
      <c r="V9" t="s">
        <v>10</v>
      </c>
      <c r="W9" s="9" t="s">
        <v>9</v>
      </c>
      <c r="X9" s="4">
        <f>(185*80*8)/(185*251*8)</f>
        <v>0.31872509960159362</v>
      </c>
      <c r="Y9" s="9" t="s">
        <v>27</v>
      </c>
      <c r="Z9" s="5">
        <v>0.3</v>
      </c>
      <c r="AB9" s="1" t="s">
        <v>4</v>
      </c>
      <c r="AC9" s="1" t="s">
        <v>45</v>
      </c>
      <c r="AD9" s="31">
        <v>0</v>
      </c>
      <c r="AE9" s="14" t="s">
        <v>7</v>
      </c>
      <c r="AF9" s="2" t="s">
        <v>48</v>
      </c>
      <c r="AG9" s="9"/>
      <c r="AH9" s="2"/>
    </row>
    <row r="10" spans="1:48" x14ac:dyDescent="0.25">
      <c r="A10" s="1" t="s">
        <v>5</v>
      </c>
      <c r="B10" s="1" t="s">
        <v>24</v>
      </c>
      <c r="C10" s="2">
        <v>40000</v>
      </c>
      <c r="D10" s="14" t="s">
        <v>7</v>
      </c>
      <c r="E10" t="s">
        <v>25</v>
      </c>
      <c r="G10" t="s">
        <v>26</v>
      </c>
      <c r="K10" s="9" t="s">
        <v>27</v>
      </c>
      <c r="L10" t="s">
        <v>28</v>
      </c>
      <c r="N10" s="1" t="s">
        <v>5</v>
      </c>
      <c r="O10" s="1" t="s">
        <v>24</v>
      </c>
      <c r="P10" s="18">
        <f>7*12500*12</f>
        <v>1050000</v>
      </c>
      <c r="Q10" s="14"/>
      <c r="AB10" s="1" t="s">
        <v>5</v>
      </c>
      <c r="AC10" s="1" t="s">
        <v>45</v>
      </c>
      <c r="AD10" s="31">
        <v>0</v>
      </c>
      <c r="AE10" s="14" t="s">
        <v>7</v>
      </c>
      <c r="AF10" s="2" t="s">
        <v>48</v>
      </c>
    </row>
    <row r="11" spans="1:48" x14ac:dyDescent="0.25">
      <c r="A11" s="1" t="s">
        <v>6</v>
      </c>
      <c r="B11" s="1" t="s">
        <v>24</v>
      </c>
      <c r="C11" s="17" t="s">
        <v>29</v>
      </c>
      <c r="N11" s="1"/>
      <c r="O11" s="1"/>
      <c r="AB11" s="1" t="s">
        <v>6</v>
      </c>
      <c r="AC11" s="1" t="s">
        <v>24</v>
      </c>
      <c r="AD11" s="18">
        <v>255000</v>
      </c>
      <c r="AE11" s="13"/>
    </row>
    <row r="12" spans="1:48" x14ac:dyDescent="0.25">
      <c r="AE12" s="13"/>
    </row>
    <row r="13" spans="1:48" x14ac:dyDescent="0.25">
      <c r="A13" s="1" t="s">
        <v>15</v>
      </c>
      <c r="N13" s="1" t="s">
        <v>15</v>
      </c>
      <c r="AB13" s="1" t="s">
        <v>15</v>
      </c>
      <c r="AE13" s="13"/>
    </row>
    <row r="14" spans="1:48" x14ac:dyDescent="0.25">
      <c r="A14" s="1"/>
      <c r="B14" s="10" t="s">
        <v>17</v>
      </c>
      <c r="C14" s="9" t="s">
        <v>18</v>
      </c>
      <c r="D14" s="13" t="s">
        <v>19</v>
      </c>
      <c r="N14" s="1"/>
      <c r="O14" s="10" t="s">
        <v>17</v>
      </c>
      <c r="P14" s="9" t="s">
        <v>18</v>
      </c>
      <c r="Q14" s="13" t="s">
        <v>19</v>
      </c>
      <c r="AB14" s="1"/>
      <c r="AC14" s="10" t="s">
        <v>17</v>
      </c>
      <c r="AD14" s="9" t="s">
        <v>18</v>
      </c>
      <c r="AE14" s="13" t="s">
        <v>19</v>
      </c>
    </row>
    <row r="15" spans="1:48" x14ac:dyDescent="0.25">
      <c r="A15" s="1" t="s">
        <v>3</v>
      </c>
      <c r="B15" s="11">
        <f>C8</f>
        <v>552000</v>
      </c>
      <c r="C15" s="11"/>
      <c r="D15" s="11">
        <f>B15+C15</f>
        <v>552000</v>
      </c>
      <c r="E15" t="s">
        <v>30</v>
      </c>
      <c r="N15" s="1" t="s">
        <v>2</v>
      </c>
      <c r="O15" s="11"/>
      <c r="P15" s="11">
        <f>-P7</f>
        <v>-125000</v>
      </c>
      <c r="Q15" s="11">
        <f>O15+P15</f>
        <v>-125000</v>
      </c>
      <c r="R15" t="s">
        <v>35</v>
      </c>
      <c r="AB15" s="1" t="s">
        <v>2</v>
      </c>
      <c r="AC15" s="26"/>
      <c r="AD15" s="27"/>
      <c r="AE15" s="28"/>
    </row>
    <row r="16" spans="1:48" x14ac:dyDescent="0.25">
      <c r="A16" s="1" t="s">
        <v>4</v>
      </c>
      <c r="B16" s="11">
        <f>C9</f>
        <v>114000</v>
      </c>
      <c r="C16" s="11">
        <f>-C9</f>
        <v>-114000</v>
      </c>
      <c r="D16" s="11">
        <f t="shared" ref="D16:D17" si="2">B16+C16</f>
        <v>0</v>
      </c>
      <c r="N16" s="1" t="s">
        <v>3</v>
      </c>
      <c r="O16" s="19"/>
      <c r="P16" s="19"/>
      <c r="Q16" s="19">
        <f t="shared" ref="Q16:Q17" si="3">O16+P16</f>
        <v>0</v>
      </c>
      <c r="AB16" s="1" t="s">
        <v>3</v>
      </c>
      <c r="AC16" s="25">
        <f>AD8</f>
        <v>410000</v>
      </c>
      <c r="AD16" s="25">
        <f>-(AV7+AV8+AV6)</f>
        <v>-205000</v>
      </c>
      <c r="AE16" s="25">
        <f>AC16+AD16</f>
        <v>205000</v>
      </c>
    </row>
    <row r="17" spans="1:31" x14ac:dyDescent="0.25">
      <c r="A17" s="1" t="s">
        <v>5</v>
      </c>
      <c r="B17" s="11">
        <f>C10</f>
        <v>40000</v>
      </c>
      <c r="C17" s="11">
        <f>-C10</f>
        <v>-40000</v>
      </c>
      <c r="D17" s="11">
        <f t="shared" si="2"/>
        <v>0</v>
      </c>
      <c r="N17" s="1" t="s">
        <v>5</v>
      </c>
      <c r="O17" s="11">
        <f>P10</f>
        <v>1050000</v>
      </c>
      <c r="P17" s="11">
        <f>-P10</f>
        <v>-1050000</v>
      </c>
      <c r="Q17" s="11">
        <f t="shared" si="3"/>
        <v>0</v>
      </c>
      <c r="AB17" s="1" t="s">
        <v>4</v>
      </c>
      <c r="AC17" s="25" t="s">
        <v>16</v>
      </c>
      <c r="AD17" s="25" t="s">
        <v>16</v>
      </c>
      <c r="AE17" s="25" t="s">
        <v>16</v>
      </c>
    </row>
    <row r="18" spans="1:31" x14ac:dyDescent="0.25">
      <c r="A18" s="6" t="s">
        <v>6</v>
      </c>
      <c r="B18" s="20"/>
      <c r="C18" s="20"/>
      <c r="D18" s="20"/>
      <c r="N18" s="6"/>
      <c r="O18" s="12"/>
      <c r="P18" s="12"/>
      <c r="Q18" s="12"/>
      <c r="AB18" s="1" t="s">
        <v>5</v>
      </c>
      <c r="AC18" s="25" t="s">
        <v>16</v>
      </c>
      <c r="AD18" s="25" t="s">
        <v>16</v>
      </c>
      <c r="AE18" s="25" t="s">
        <v>16</v>
      </c>
    </row>
    <row r="19" spans="1:31" x14ac:dyDescent="0.25">
      <c r="A19" s="8" t="s">
        <v>20</v>
      </c>
      <c r="D19" s="13">
        <f>SUM(D15:D18)+C4</f>
        <v>3677000</v>
      </c>
      <c r="N19" s="8" t="s">
        <v>20</v>
      </c>
      <c r="Q19" s="13">
        <f>SUM(Q15:Q18)+P4</f>
        <v>9105000</v>
      </c>
      <c r="AB19" s="1" t="s">
        <v>6</v>
      </c>
      <c r="AC19" s="12">
        <f>AD11</f>
        <v>255000</v>
      </c>
      <c r="AD19" s="12"/>
      <c r="AE19" s="29">
        <f>AC19+AD19</f>
        <v>255000</v>
      </c>
    </row>
    <row r="20" spans="1:31" x14ac:dyDescent="0.25">
      <c r="AB20" s="8" t="s">
        <v>20</v>
      </c>
      <c r="AE20" s="13">
        <f>SUM(AE16:AE19)+AD4</f>
        <v>3585000</v>
      </c>
    </row>
    <row r="21" spans="1:31" x14ac:dyDescent="0.25">
      <c r="A21" s="8" t="s">
        <v>21</v>
      </c>
      <c r="N21" s="8" t="s">
        <v>21</v>
      </c>
      <c r="AE21" s="13"/>
    </row>
    <row r="22" spans="1:31" x14ac:dyDescent="0.25">
      <c r="A22" s="6" t="s">
        <v>2</v>
      </c>
      <c r="B22" s="6"/>
      <c r="C22" s="7"/>
      <c r="D22" s="15">
        <f>-C7</f>
        <v>0</v>
      </c>
      <c r="N22" s="6" t="s">
        <v>2</v>
      </c>
      <c r="O22" s="6"/>
      <c r="P22" s="7"/>
      <c r="Q22" s="15">
        <f>-P9</f>
        <v>-36250</v>
      </c>
      <c r="AB22" s="8" t="s">
        <v>21</v>
      </c>
      <c r="AE22" s="13"/>
    </row>
    <row r="23" spans="1:31" x14ac:dyDescent="0.25">
      <c r="A23" s="8" t="s">
        <v>22</v>
      </c>
      <c r="D23" s="13">
        <f>D19+D22</f>
        <v>3677000</v>
      </c>
      <c r="N23" s="8" t="s">
        <v>22</v>
      </c>
      <c r="Q23" s="13">
        <f>Q19+Q22</f>
        <v>9068750</v>
      </c>
      <c r="AB23" s="6"/>
      <c r="AC23" s="6"/>
      <c r="AD23" s="7"/>
      <c r="AE23" s="15">
        <v>0</v>
      </c>
    </row>
    <row r="24" spans="1:31" x14ac:dyDescent="0.25">
      <c r="AB24" s="8" t="s">
        <v>22</v>
      </c>
      <c r="AE24" s="13">
        <f>AE20+AE23</f>
        <v>3585000</v>
      </c>
    </row>
    <row r="25" spans="1:31" x14ac:dyDescent="0.25">
      <c r="A25" s="8" t="s">
        <v>31</v>
      </c>
      <c r="D25" s="13">
        <f>D23</f>
        <v>3677000</v>
      </c>
      <c r="N25" s="8" t="s">
        <v>31</v>
      </c>
      <c r="Q25" s="13">
        <f>9068000</f>
        <v>9068000</v>
      </c>
      <c r="AE25" s="13"/>
    </row>
    <row r="26" spans="1:31" x14ac:dyDescent="0.25">
      <c r="AB26" s="8" t="s">
        <v>31</v>
      </c>
      <c r="AE26" s="32">
        <v>3585000</v>
      </c>
    </row>
    <row r="27" spans="1:31" x14ac:dyDescent="0.25">
      <c r="A27" s="8" t="s">
        <v>23</v>
      </c>
      <c r="D27" s="16">
        <f>D25*0.19</f>
        <v>698630</v>
      </c>
      <c r="N27" s="8" t="s">
        <v>23</v>
      </c>
      <c r="Q27" s="16">
        <f>Q25*0.19</f>
        <v>1722920</v>
      </c>
      <c r="AE27" s="13"/>
    </row>
    <row r="28" spans="1:31" x14ac:dyDescent="0.25">
      <c r="AB28" s="8" t="s">
        <v>23</v>
      </c>
      <c r="AE28" s="16">
        <f>AE26*0.19</f>
        <v>681150</v>
      </c>
    </row>
    <row r="29" spans="1:31" x14ac:dyDescent="0.25">
      <c r="A29" s="8"/>
      <c r="D29" s="16"/>
      <c r="N29" s="8"/>
      <c r="Q29" s="1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CIKT</cp:lastModifiedBy>
  <dcterms:created xsi:type="dcterms:W3CDTF">2019-04-10T17:17:24Z</dcterms:created>
  <dcterms:modified xsi:type="dcterms:W3CDTF">2019-04-11T17:10:17Z</dcterms:modified>
</cp:coreProperties>
</file>