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7 - TEST statisticke funkce - fitltry\"/>
    </mc:Choice>
  </mc:AlternateContent>
  <xr:revisionPtr revIDLastSave="0" documentId="13_ncr:1_{EC71DDA5-35A8-46B4-90DF-213B3CF479C6}" xr6:coauthVersionLast="45" xr6:coauthVersionMax="45" xr10:uidLastSave="{00000000-0000-0000-0000-000000000000}"/>
  <bookViews>
    <workbookView xWindow="-28920" yWindow="2805" windowWidth="29040" windowHeight="15840" tabRatio="723" firstSheet="2" activeTab="2" xr2:uid="{00000000-000D-0000-FFFF-FFFF00000000}"/>
  </bookViews>
  <sheets>
    <sheet name="VAR 2" sheetId="14" state="hidden" r:id="rId1"/>
    <sheet name="VARVYBER (2)" sheetId="15" state="hidden" r:id="rId2"/>
    <sheet name="Úvod" sheetId="25" r:id="rId3"/>
    <sheet name="Průměr" sheetId="19" r:id="rId4"/>
    <sheet name="Harmonicky" sheetId="18" r:id="rId5"/>
    <sheet name="Geometricky" sheetId="20" r:id="rId6"/>
    <sheet name="MEDIAN" sheetId="21" r:id="rId7"/>
    <sheet name="SMALL LARGE" sheetId="22" r:id="rId8"/>
    <sheet name="Sm odchylka" sheetId="23" r:id="rId9"/>
    <sheet name="STATISTIKA" sheetId="17" r:id="rId10"/>
    <sheet name="Statistika - graf" sheetId="28" r:id="rId11"/>
    <sheet name="Četnosti" sheetId="27" r:id="rId12"/>
    <sheet name="Četnosti-resen" sheetId="24" state="hidden" r:id="rId13"/>
    <sheet name="Úkol" sheetId="29" r:id="rId14"/>
    <sheet name="Další informace" sheetId="26" r:id="rId15"/>
  </sheets>
  <definedNames>
    <definedName name="_xlchart.v1.0" hidden="1">'Statistika - graf'!$B$9:$B$26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28" l="1"/>
  <c r="J8" i="28" l="1"/>
  <c r="J11" i="28"/>
  <c r="J5" i="28"/>
  <c r="J10" i="28"/>
  <c r="J4" i="28"/>
  <c r="C32" i="23"/>
  <c r="B34" i="23" s="1"/>
  <c r="C34" i="23" s="1"/>
  <c r="C19" i="23"/>
  <c r="C18" i="23"/>
  <c r="F20" i="21"/>
  <c r="F10" i="21"/>
  <c r="B35" i="23"/>
  <c r="C35" i="23" s="1"/>
  <c r="AF6" i="17"/>
  <c r="AG6" i="17" s="1"/>
  <c r="AF10" i="17"/>
  <c r="AF8" i="17"/>
  <c r="AF9" i="17" s="1"/>
  <c r="AG16" i="17"/>
  <c r="AA15" i="17"/>
  <c r="AB15" i="17"/>
  <c r="AC15" i="17"/>
  <c r="AD15" i="17"/>
  <c r="AE15" i="17"/>
  <c r="Z15" i="17"/>
  <c r="AF22" i="17"/>
  <c r="AG19" i="17"/>
  <c r="AF18" i="17"/>
  <c r="AE23" i="17" s="1"/>
  <c r="B5" i="17"/>
  <c r="C5" i="17"/>
  <c r="D5" i="17"/>
  <c r="K15" i="17"/>
  <c r="K16" i="17" s="1"/>
  <c r="K17" i="17" s="1"/>
  <c r="K14" i="17"/>
  <c r="B36" i="17"/>
  <c r="C36" i="17"/>
  <c r="D36" i="17"/>
  <c r="E36" i="17"/>
  <c r="F36" i="17"/>
  <c r="G36" i="17"/>
  <c r="B37" i="17"/>
  <c r="C37" i="17"/>
  <c r="D37" i="17"/>
  <c r="E37" i="17"/>
  <c r="F37" i="17"/>
  <c r="G37" i="17"/>
  <c r="B38" i="17"/>
  <c r="C38" i="17"/>
  <c r="D38" i="17"/>
  <c r="E38" i="17"/>
  <c r="F38" i="17"/>
  <c r="G38" i="17"/>
  <c r="B39" i="17"/>
  <c r="C39" i="17"/>
  <c r="D39" i="17"/>
  <c r="E39" i="17"/>
  <c r="F39" i="17"/>
  <c r="G39" i="17"/>
  <c r="B40" i="17"/>
  <c r="C40" i="17"/>
  <c r="D40" i="17"/>
  <c r="E40" i="17"/>
  <c r="F40" i="17"/>
  <c r="G40" i="17"/>
  <c r="B30" i="17"/>
  <c r="C30" i="17"/>
  <c r="D30" i="17"/>
  <c r="E30" i="17"/>
  <c r="F30" i="17"/>
  <c r="G30" i="17"/>
  <c r="B31" i="17"/>
  <c r="C31" i="17"/>
  <c r="D31" i="17"/>
  <c r="E31" i="17"/>
  <c r="F31" i="17"/>
  <c r="G31" i="17"/>
  <c r="B32" i="17"/>
  <c r="C32" i="17"/>
  <c r="D32" i="17"/>
  <c r="E32" i="17"/>
  <c r="F32" i="17"/>
  <c r="G32" i="17"/>
  <c r="B33" i="17"/>
  <c r="C33" i="17"/>
  <c r="D33" i="17"/>
  <c r="E33" i="17"/>
  <c r="F33" i="17"/>
  <c r="G33" i="17"/>
  <c r="B34" i="17"/>
  <c r="C34" i="17"/>
  <c r="D34" i="17"/>
  <c r="E34" i="17"/>
  <c r="F34" i="17"/>
  <c r="G34" i="17"/>
  <c r="B35" i="17"/>
  <c r="C35" i="17"/>
  <c r="D35" i="17"/>
  <c r="E35" i="17"/>
  <c r="F35" i="17"/>
  <c r="G35" i="17"/>
  <c r="B6" i="17"/>
  <c r="C6" i="17"/>
  <c r="D6" i="17"/>
  <c r="E6" i="17"/>
  <c r="F6" i="17"/>
  <c r="G6" i="17"/>
  <c r="B7" i="17"/>
  <c r="C7" i="17"/>
  <c r="D7" i="17"/>
  <c r="E7" i="17"/>
  <c r="F7" i="17"/>
  <c r="G7" i="17"/>
  <c r="B8" i="17"/>
  <c r="C8" i="17"/>
  <c r="D8" i="17"/>
  <c r="E8" i="17"/>
  <c r="F8" i="17"/>
  <c r="G8" i="17"/>
  <c r="B9" i="17"/>
  <c r="C9" i="17"/>
  <c r="D9" i="17"/>
  <c r="E9" i="17"/>
  <c r="F9" i="17"/>
  <c r="G9" i="17"/>
  <c r="B10" i="17"/>
  <c r="C10" i="17"/>
  <c r="D10" i="17"/>
  <c r="E10" i="17"/>
  <c r="F10" i="17"/>
  <c r="G10" i="17"/>
  <c r="B11" i="17"/>
  <c r="C11" i="17"/>
  <c r="D11" i="17"/>
  <c r="E11" i="17"/>
  <c r="F11" i="17"/>
  <c r="G11" i="17"/>
  <c r="B12" i="17"/>
  <c r="C12" i="17"/>
  <c r="D12" i="17"/>
  <c r="E12" i="17"/>
  <c r="F12" i="17"/>
  <c r="G12" i="17"/>
  <c r="B13" i="17"/>
  <c r="C13" i="17"/>
  <c r="D13" i="17"/>
  <c r="E13" i="17"/>
  <c r="F13" i="17"/>
  <c r="G13" i="17"/>
  <c r="B14" i="17"/>
  <c r="C14" i="17"/>
  <c r="D14" i="17"/>
  <c r="E14" i="17"/>
  <c r="F14" i="17"/>
  <c r="G14" i="17"/>
  <c r="B15" i="17"/>
  <c r="C15" i="17"/>
  <c r="D15" i="17"/>
  <c r="E15" i="17"/>
  <c r="F15" i="17"/>
  <c r="G15" i="17"/>
  <c r="B16" i="17"/>
  <c r="C16" i="17"/>
  <c r="D16" i="17"/>
  <c r="E16" i="17"/>
  <c r="F16" i="17"/>
  <c r="G16" i="17"/>
  <c r="B17" i="17"/>
  <c r="C17" i="17"/>
  <c r="D17" i="17"/>
  <c r="E17" i="17"/>
  <c r="F17" i="17"/>
  <c r="G17" i="17"/>
  <c r="B18" i="17"/>
  <c r="C18" i="17"/>
  <c r="D18" i="17"/>
  <c r="E18" i="17"/>
  <c r="F18" i="17"/>
  <c r="G18" i="17"/>
  <c r="B19" i="17"/>
  <c r="C19" i="17"/>
  <c r="D19" i="17"/>
  <c r="E19" i="17"/>
  <c r="F19" i="17"/>
  <c r="G19" i="17"/>
  <c r="B20" i="17"/>
  <c r="C20" i="17"/>
  <c r="D20" i="17"/>
  <c r="E20" i="17"/>
  <c r="F20" i="17"/>
  <c r="G20" i="17"/>
  <c r="B21" i="17"/>
  <c r="C21" i="17"/>
  <c r="D21" i="17"/>
  <c r="E21" i="17"/>
  <c r="F21" i="17"/>
  <c r="G21" i="17"/>
  <c r="B22" i="17"/>
  <c r="C22" i="17"/>
  <c r="D22" i="17"/>
  <c r="E22" i="17"/>
  <c r="F22" i="17"/>
  <c r="G22" i="17"/>
  <c r="B23" i="17"/>
  <c r="C23" i="17"/>
  <c r="D23" i="17"/>
  <c r="E23" i="17"/>
  <c r="F23" i="17"/>
  <c r="G23" i="17"/>
  <c r="B24" i="17"/>
  <c r="C24" i="17"/>
  <c r="D24" i="17"/>
  <c r="E24" i="17"/>
  <c r="F24" i="17"/>
  <c r="G24" i="17"/>
  <c r="B25" i="17"/>
  <c r="C25" i="17"/>
  <c r="D25" i="17"/>
  <c r="E25" i="17"/>
  <c r="F25" i="17"/>
  <c r="G25" i="17"/>
  <c r="B26" i="17"/>
  <c r="C26" i="17"/>
  <c r="D26" i="17"/>
  <c r="E26" i="17"/>
  <c r="F26" i="17"/>
  <c r="G26" i="17"/>
  <c r="B27" i="17"/>
  <c r="C27" i="17"/>
  <c r="D27" i="17"/>
  <c r="E27" i="17"/>
  <c r="F27" i="17"/>
  <c r="G27" i="17"/>
  <c r="B28" i="17"/>
  <c r="C28" i="17"/>
  <c r="D28" i="17"/>
  <c r="E28" i="17"/>
  <c r="F28" i="17"/>
  <c r="G28" i="17"/>
  <c r="B29" i="17"/>
  <c r="C29" i="17"/>
  <c r="D29" i="17"/>
  <c r="E29" i="17"/>
  <c r="F29" i="17"/>
  <c r="G29" i="17"/>
  <c r="E5" i="17"/>
  <c r="F5" i="17"/>
  <c r="G5" i="17"/>
  <c r="I33" i="15"/>
  <c r="I32" i="15"/>
  <c r="B17" i="15"/>
  <c r="G34" i="15"/>
  <c r="B16" i="15"/>
  <c r="G33" i="15"/>
  <c r="B15" i="15"/>
  <c r="G32" i="15"/>
  <c r="B14" i="15"/>
  <c r="G31" i="15"/>
  <c r="B12" i="15"/>
  <c r="B11" i="15"/>
  <c r="B10" i="15"/>
  <c r="B9" i="15"/>
  <c r="I33" i="14"/>
  <c r="I32" i="14"/>
  <c r="B17" i="14"/>
  <c r="G34" i="14"/>
  <c r="B16" i="14"/>
  <c r="G33" i="14"/>
  <c r="B15" i="14"/>
  <c r="G32" i="14"/>
  <c r="B14" i="14"/>
  <c r="G31" i="14"/>
  <c r="B12" i="14"/>
  <c r="B11" i="14"/>
  <c r="B10" i="14"/>
  <c r="B9" i="14"/>
  <c r="AC23" i="17"/>
  <c r="AD23" i="17"/>
  <c r="AA23" i="17" l="1"/>
  <c r="Z23" i="17"/>
  <c r="AE19" i="17"/>
  <c r="AA19" i="17"/>
  <c r="AB19" i="17"/>
  <c r="Z19" i="17"/>
  <c r="AC19" i="17"/>
  <c r="AB23" i="17"/>
  <c r="AF23" i="17" s="1"/>
  <c r="AD19" i="17"/>
  <c r="D40" i="23"/>
  <c r="D41" i="23" s="1"/>
  <c r="B40" i="23"/>
  <c r="B41" i="23" s="1"/>
  <c r="AF19" i="17"/>
  <c r="AF15" i="17"/>
  <c r="AG15" i="17" s="1"/>
  <c r="C36" i="23"/>
  <c r="J24" i="17"/>
  <c r="J27" i="17"/>
  <c r="J16" i="17"/>
  <c r="J43" i="17"/>
  <c r="J32" i="17"/>
  <c r="J42" i="17"/>
  <c r="J31" i="17"/>
  <c r="J18" i="17"/>
  <c r="J22" i="17"/>
  <c r="J11" i="17"/>
  <c r="J7" i="17"/>
  <c r="J44" i="17"/>
  <c r="J10" i="17"/>
  <c r="J33" i="17"/>
  <c r="J21" i="17"/>
  <c r="J29" i="17"/>
  <c r="J28" i="17"/>
  <c r="J19" i="17"/>
  <c r="J20" i="17"/>
  <c r="J37" i="17"/>
  <c r="J6" i="17"/>
  <c r="J40" i="17"/>
  <c r="J39" i="17"/>
  <c r="J17" i="17"/>
  <c r="J35" i="17"/>
  <c r="J13" i="17"/>
  <c r="J15" i="17"/>
  <c r="J8" i="17"/>
  <c r="J34" i="17"/>
  <c r="J36" i="17"/>
  <c r="J14" i="17"/>
  <c r="J26" i="17"/>
  <c r="J30" i="17"/>
  <c r="J41" i="17"/>
  <c r="J9" i="17"/>
  <c r="J23" i="17"/>
  <c r="J38" i="17"/>
  <c r="J25" i="17"/>
  <c r="J12" i="17"/>
</calcChain>
</file>

<file path=xl/sharedStrings.xml><?xml version="1.0" encoding="utf-8"?>
<sst xmlns="http://schemas.openxmlformats.org/spreadsheetml/2006/main" count="451" uniqueCount="289">
  <si>
    <t>http://office.lasakovi.com</t>
  </si>
  <si>
    <t>Data</t>
  </si>
  <si>
    <t>=SMODCH(B5:B7)</t>
  </si>
  <si>
    <t>=SMODCH.VÝBĚR(B5:B7)</t>
  </si>
  <si>
    <t>=SMODCH.P(B5:B7)</t>
  </si>
  <si>
    <t>=SMODCH.VÝBĚR.S(B5:B7)</t>
  </si>
  <si>
    <t>=VAR(B5:B7)</t>
  </si>
  <si>
    <t>=VAR.VÝBĚR(B5:B7)</t>
  </si>
  <si>
    <t>=VAR.P(B5:B7)</t>
  </si>
  <si>
    <t>=VAR.S(B5:B7)</t>
  </si>
  <si>
    <t>Od Excel 2010</t>
  </si>
  <si>
    <t>Do Excel 2007</t>
  </si>
  <si>
    <t>Pavel Lasák - 2016</t>
  </si>
  <si>
    <t>VAR</t>
  </si>
  <si>
    <t>VAR   (VARP)</t>
  </si>
  <si>
    <t>VAR.VÝBĚR     (VAR)</t>
  </si>
  <si>
    <t>Zdrojová data</t>
  </si>
  <si>
    <t>Počet hodnot</t>
  </si>
  <si>
    <t>Cíl</t>
  </si>
  <si>
    <t>Výsledek</t>
  </si>
  <si>
    <t>Excel</t>
  </si>
  <si>
    <t>všechny</t>
  </si>
  <si>
    <t>Součet</t>
  </si>
  <si>
    <t>Funkce</t>
  </si>
  <si>
    <t>Maximální hodnota</t>
  </si>
  <si>
    <t>Minimální hodnota</t>
  </si>
  <si>
    <t>Průměr aritmeticky</t>
  </si>
  <si>
    <t>Průměr geometrický</t>
  </si>
  <si>
    <t>Průměr harmonický</t>
  </si>
  <si>
    <t>Medián</t>
  </si>
  <si>
    <t>Směrodatná odchylka základ</t>
  </si>
  <si>
    <t>Směrodatná odchylka výběr</t>
  </si>
  <si>
    <t>Rozptyl základního souboru</t>
  </si>
  <si>
    <t>Rozptyl výběrový</t>
  </si>
  <si>
    <t>Modus</t>
  </si>
  <si>
    <t>Statistika nad daty</t>
  </si>
  <si>
    <t>Percentil</t>
  </si>
  <si>
    <t>Quartil</t>
  </si>
  <si>
    <t>Odžíznutý průměr</t>
  </si>
  <si>
    <t>Průměrná odchylka</t>
  </si>
  <si>
    <t>Součet čtverců odchylek</t>
  </si>
  <si>
    <t>Špičatost</t>
  </si>
  <si>
    <t>Šikmost</t>
  </si>
  <si>
    <t>=POČET(B5:G40)</t>
  </si>
  <si>
    <t>=SUMA(B5:G40)</t>
  </si>
  <si>
    <t>=MAX(B5:G40)</t>
  </si>
  <si>
    <t>=MIN(B5:G40)</t>
  </si>
  <si>
    <t>k-tá největší hodnota (12)</t>
  </si>
  <si>
    <t>k-tá největší hodnota (18)</t>
  </si>
  <si>
    <t>k-tá nejmenší hodnota (12)</t>
  </si>
  <si>
    <t>k-tá nejmenší hodnota (18)</t>
  </si>
  <si>
    <t>=LARGE(B5:G40;12)</t>
  </si>
  <si>
    <t>=LARGE(B5:G40;18)</t>
  </si>
  <si>
    <t>=SMALL(B5:G40;12)</t>
  </si>
  <si>
    <t>=SMALL(B5:G40;18)</t>
  </si>
  <si>
    <t>=PRŮMĚR(B5:G40)</t>
  </si>
  <si>
    <t>=GEOMEAN(B5:G40)</t>
  </si>
  <si>
    <t>=HARMEAN(B5:G40)</t>
  </si>
  <si>
    <t>=MEDIAN(B5:G40)</t>
  </si>
  <si>
    <t>od Excel 2010</t>
  </si>
  <si>
    <t>do Excel 2007</t>
  </si>
  <si>
    <t>=SMODCH(B5:G40)</t>
  </si>
  <si>
    <t>=SMODCH.P(B5:G40)</t>
  </si>
  <si>
    <t>=SMODCH.VÝBĚR(B5:G40)</t>
  </si>
  <si>
    <t>=SMODCH.VÝBĚR.S(B5:G40)</t>
  </si>
  <si>
    <t>=VAR(B5:G40)</t>
  </si>
  <si>
    <t>=VAR.P(B5:G40)</t>
  </si>
  <si>
    <t>=VARPA(B5:G40)</t>
  </si>
  <si>
    <t>=VAR.VÝBĚR(B5:G40)</t>
  </si>
  <si>
    <t>=VAR.S(B5:G40)</t>
  </si>
  <si>
    <t>=VARA(B5:G40)</t>
  </si>
  <si>
    <t>=MODE(B5:G40)</t>
  </si>
  <si>
    <t>=MODE.MULT(B5:G40)</t>
  </si>
  <si>
    <t>=MODE.SNGL(B5:G40)</t>
  </si>
  <si>
    <t>=QUARTIL(B5:G40;3)</t>
  </si>
  <si>
    <t>=QUARTIL.EXC(B5:G40;3)</t>
  </si>
  <si>
    <t>=QUARTIL.INC(B5:G40;3)</t>
  </si>
  <si>
    <t>=PERCENTIL(B5:G40;0,25)</t>
  </si>
  <si>
    <t>=PERCENTIL.EXC(B5:G40;0,25)</t>
  </si>
  <si>
    <t>=PERCENTIL.INC(B5:G40;0,25)</t>
  </si>
  <si>
    <t>=TRIMMEAN(B5:G40;0,1)</t>
  </si>
  <si>
    <t>=PRŮMODCHYLKA(B5:G40)</t>
  </si>
  <si>
    <t>=DEVSQ(B5:G40)</t>
  </si>
  <si>
    <t>=KURT(B5:G40)</t>
  </si>
  <si>
    <t>=SKEW(B5:G40)</t>
  </si>
  <si>
    <t>Aritmetický průměr (včetně podmínek) zahrnuje log. hodnoty, text</t>
  </si>
  <si>
    <t>=AVERAGEA(B5:G40)</t>
  </si>
  <si>
    <t>=AVERAGEIF(B5:G40;"&gt;60";B5:G40)</t>
  </si>
  <si>
    <t>=AVERAGEIFS(B5:G40;B5:G40;"&gt;60";B5:G40;"&lt;90")</t>
  </si>
  <si>
    <t>počet2</t>
  </si>
  <si>
    <t>Funkce MIN, MEDIAN a MAX vrátí stejnou hodnotu jako QUARTIL.EXC, pokud se kvartil rovná 0 (nula) (MIN), 2 (MEDIAN) nebo 4 (MAX).</t>
  </si>
  <si>
    <t>následně v grafu</t>
  </si>
  <si>
    <t>nejčastěji se vyskytující číslo</t>
  </si>
  <si>
    <t>http://JakNaExcel.cz/</t>
  </si>
  <si>
    <t>Syntaxe</t>
  </si>
  <si>
    <t>Průměrný plat ve firmě za leden</t>
  </si>
  <si>
    <t>Jméno pracovníka</t>
  </si>
  <si>
    <t>Plat v lednu 2016</t>
  </si>
  <si>
    <t>Iva</t>
  </si>
  <si>
    <t>Ida</t>
  </si>
  <si>
    <t>Eva</t>
  </si>
  <si>
    <t>Ivo</t>
  </si>
  <si>
    <t>Jan</t>
  </si>
  <si>
    <t>Průměrný plat</t>
  </si>
  <si>
    <t>Průměrný plat ve firmě za leden, pokud jedna osoba ředitel</t>
  </si>
  <si>
    <t>Poznámka: Vhodnější varianta funkce MEDIÁN.</t>
  </si>
  <si>
    <t>Pavel Lasák 2016</t>
  </si>
  <si>
    <t>HARMONICKÝ PRŮMĚR</t>
  </si>
  <si>
    <t>PRŮMĚR   (AVERAGE)</t>
  </si>
  <si>
    <t>=PRŮMĚR(číslo1;číslo2;...)</t>
  </si>
  <si>
    <t>EN: AVERAGE</t>
  </si>
  <si>
    <t>GEOMETRICKÝ PRŮMĚR</t>
  </si>
  <si>
    <t>MEDIAN</t>
  </si>
  <si>
    <t>=MEDIAN(číslo1;číslo2;...)</t>
  </si>
  <si>
    <t>EN: MEDIAN</t>
  </si>
  <si>
    <t>Mediánový plat ve firmě za leden</t>
  </si>
  <si>
    <t>Průměr pro porovnání</t>
  </si>
  <si>
    <t>Mediánový plat</t>
  </si>
  <si>
    <t>Mediánový plat ve firmě za leden, pokud jedna osoba ředitel</t>
  </si>
  <si>
    <t>SMALL       (SMALL )</t>
  </si>
  <si>
    <t>LARGE   (LARGE)</t>
  </si>
  <si>
    <t>=SMALL(pole;k)</t>
  </si>
  <si>
    <t>EN: SMALL</t>
  </si>
  <si>
    <t>=LARGE(pole;k)</t>
  </si>
  <si>
    <t>EN: LARGE</t>
  </si>
  <si>
    <t xml:space="preserve">Najděte x tou nejmenší hodnotu </t>
  </si>
  <si>
    <t xml:space="preserve">Najděte x tou největší hodnotu </t>
  </si>
  <si>
    <t>třetí</t>
  </si>
  <si>
    <t>první</t>
  </si>
  <si>
    <t>Seřaďte od nejmenší hodnoty</t>
  </si>
  <si>
    <t>Seřaďte od největší hodnoty</t>
  </si>
  <si>
    <t>Od nejmenší</t>
  </si>
  <si>
    <t>Od největší</t>
  </si>
  <si>
    <t>Další podobné funkce</t>
  </si>
  <si>
    <t>LARGE</t>
  </si>
  <si>
    <t>SMALL</t>
  </si>
  <si>
    <t>Směrodatné odchylky</t>
  </si>
  <si>
    <t>Výběrové a nevýběrové</t>
  </si>
  <si>
    <t>=SMODCH(číslo1;číslo2;...)</t>
  </si>
  <si>
    <t>=SMODCH.VÝBĚR(číslo1;číslo2;...)</t>
  </si>
  <si>
    <t>Příklad: zjistěte směrodané odchylky čísel 5 a 10</t>
  </si>
  <si>
    <t>Poznámka: Využijte ke zkontrolování výpočtu i klasický matematický výpočet</t>
  </si>
  <si>
    <t>Hodnoty</t>
  </si>
  <si>
    <t>Směrdatná odchylka</t>
  </si>
  <si>
    <t>Směrodatná odchylka výběrová</t>
  </si>
  <si>
    <t>Matematicky</t>
  </si>
  <si>
    <t>Průměr</t>
  </si>
  <si>
    <t>rozdíl</t>
  </si>
  <si>
    <t>na druhou</t>
  </si>
  <si>
    <t>n1</t>
  </si>
  <si>
    <t>n2</t>
  </si>
  <si>
    <t>SUMA</t>
  </si>
  <si>
    <t>Pod odmocninou</t>
  </si>
  <si>
    <t>pod odmocinou</t>
  </si>
  <si>
    <t>Směrodatná odchylka</t>
  </si>
  <si>
    <t>nastavit analitické nástroje pro Excel</t>
  </si>
  <si>
    <t>Data &gt; Analáza dat</t>
  </si>
  <si>
    <t>Vložte Histogram</t>
  </si>
  <si>
    <t>Rozsah</t>
  </si>
  <si>
    <t>Hotový  Histogram</t>
  </si>
  <si>
    <t>Třídy</t>
  </si>
  <si>
    <t>Četnost</t>
  </si>
  <si>
    <t>Další</t>
  </si>
  <si>
    <t>Histogram</t>
  </si>
  <si>
    <t>AVERAGEA - (AVERAGEA) Vrátí průměr hodnot v seznamu argumentů.</t>
  </si>
  <si>
    <r>
      <t>AVERAGEIF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(AVERAGEIF)</t>
    </r>
    <r>
      <rPr>
        <sz val="10"/>
        <rFont val="Arial CE"/>
        <charset val="238"/>
      </rPr>
      <t xml:space="preserve"> Vrátí průměrnou hodnotu buněk v oblasti dle podmínky</t>
    </r>
  </si>
  <si>
    <r>
      <t>AVERAGEIFS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(AVERAGEIFS)</t>
    </r>
    <r>
      <rPr>
        <sz val="10"/>
        <rFont val="Arial CE"/>
        <charset val="238"/>
      </rPr>
      <t xml:space="preserve"> Vrátí průměrnou hodnotu buněk v oblasti dle více podmínek</t>
    </r>
  </si>
  <si>
    <r>
      <t>BETADIST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(BETADIST)</t>
    </r>
    <r>
      <rPr>
        <sz val="10"/>
        <rFont val="Arial CE"/>
        <charset val="238"/>
      </rPr>
      <t xml:space="preserve"> Funkce hustoty rozdělení součtové pravděpodobnosti beta</t>
    </r>
  </si>
  <si>
    <r>
      <t>BETAINV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(BETAINV)</t>
    </r>
    <r>
      <rPr>
        <sz val="10"/>
        <rFont val="Arial CE"/>
        <charset val="238"/>
      </rPr>
      <t xml:space="preserve"> Inverzní hodnotu hustoty rozdělení součtové pravděpodobnosti beta</t>
    </r>
  </si>
  <si>
    <r>
      <t>BINOMDIST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(BINOMDIST)</t>
    </r>
    <r>
      <rPr>
        <sz val="10"/>
        <rFont val="Arial CE"/>
        <charset val="238"/>
      </rPr>
      <t xml:space="preserve"> Hodnota binomického rozdělení pravděpodobnosti</t>
    </r>
  </si>
  <si>
    <r>
      <t>CONFIDENCE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(CONFIDENCE)</t>
    </r>
    <r>
      <rPr>
        <sz val="10"/>
        <rFont val="Arial CE"/>
        <charset val="238"/>
      </rPr>
      <t xml:space="preserve"> Interval spolehlivosti pro střední hodnotu</t>
    </r>
  </si>
  <si>
    <r>
      <t>CORREL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(CORREL)</t>
    </r>
    <r>
      <rPr>
        <sz val="10"/>
        <rFont val="Arial CE"/>
        <charset val="238"/>
      </rPr>
      <t xml:space="preserve"> Korelační koeficient oblastí buněk</t>
    </r>
  </si>
  <si>
    <t>COUNTBLANK (COUNTBLANK) Prázdné buňky v dané oblasti</t>
  </si>
  <si>
    <t>COUNTIF - (COUNTIF) počet buněk v oblasti odpovídající zadanému kritériu</t>
  </si>
  <si>
    <t>COUNTIFS - (COUNTIFS) počet buněk v oblastech odpovídající zadanémým kritériím</t>
  </si>
  <si>
    <r>
      <t>COVAR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(COVAR)</t>
    </r>
    <r>
      <rPr>
        <sz val="10"/>
        <rFont val="Arial CE"/>
        <charset val="238"/>
      </rPr>
      <t xml:space="preserve"> Kovariance, průměr součinů odchylek pro dvojici datových bodů</t>
    </r>
  </si>
  <si>
    <r>
      <t>CRITBINOM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(CRITBINOM)</t>
    </r>
    <r>
      <rPr>
        <sz val="10"/>
        <rFont val="Arial CE"/>
        <charset val="238"/>
      </rPr>
      <t xml:space="preserve"> Nejmenší hodnota, pro součtové binomické rozdělení pro kriterium</t>
    </r>
  </si>
  <si>
    <t>ČETNOSTI (FREQUENCY) - Počet výskytů hodnot v rámci oblasti</t>
  </si>
  <si>
    <r>
      <t>DEVSQ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(DEVSQ)</t>
    </r>
    <r>
      <rPr>
        <sz val="10"/>
        <rFont val="Arial CE"/>
        <charset val="238"/>
      </rPr>
      <t xml:space="preserve"> Součet čtverců odchylek datových bodů od střední hodnoty výběru</t>
    </r>
  </si>
  <si>
    <r>
      <t>EXPONDIST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(EXPONDIST)</t>
    </r>
    <r>
      <rPr>
        <sz val="10"/>
        <rFont val="Arial CE"/>
        <charset val="238"/>
      </rPr>
      <t xml:space="preserve"> Hodnota exponenciálního rozdělení</t>
    </r>
  </si>
  <si>
    <r>
      <t>FDIST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(FDIST)</t>
    </r>
    <r>
      <rPr>
        <sz val="10"/>
        <rFont val="Arial CE"/>
        <charset val="238"/>
      </rPr>
      <t xml:space="preserve"> Hodnota rozdělení pravděpodobnosti F</t>
    </r>
  </si>
  <si>
    <r>
      <t>FINV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(FINV)</t>
    </r>
    <r>
      <rPr>
        <sz val="10"/>
        <rFont val="Arial CE"/>
        <charset val="238"/>
      </rPr>
      <t xml:space="preserve"> Hodnota inverzní funkce k distribuční funkci rozdělení F</t>
    </r>
  </si>
  <si>
    <r>
      <t>FISHER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(FISHER)</t>
    </r>
    <r>
      <rPr>
        <sz val="10"/>
        <rFont val="Arial CE"/>
        <charset val="238"/>
      </rPr>
      <t xml:space="preserve"> Hodnota Fisherovy transformace v hodnotě x</t>
    </r>
  </si>
  <si>
    <r>
      <t>FISHERINV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(FISHERINV)</t>
    </r>
    <r>
      <rPr>
        <sz val="10"/>
        <rFont val="Arial CE"/>
        <charset val="238"/>
      </rPr>
      <t xml:space="preserve"> Hodnotu inverzní funkce k Fisherově transformaci</t>
    </r>
  </si>
  <si>
    <t>FORECAST (FORECAST) Vypočítá / odhadne budoucí hodnotu podle existujících hodnot</t>
  </si>
  <si>
    <r>
      <t>FTEST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(FTEST)</t>
    </r>
    <r>
      <rPr>
        <sz val="10"/>
        <rFont val="Arial CE"/>
        <charset val="238"/>
      </rPr>
      <t xml:space="preserve"> Výsledek F-testu</t>
    </r>
  </si>
  <si>
    <t>GAMMADIST</t>
  </si>
  <si>
    <t>GAMMAINV</t>
  </si>
  <si>
    <t>GAMMALN</t>
  </si>
  <si>
    <t>GEOMEAN (GEOMEAN) Vrátí geometrický průměr</t>
  </si>
  <si>
    <t>HARMEAN (HARMEAN) Vrátí harmonický průměr.</t>
  </si>
  <si>
    <r>
      <t>HYPGEOMDIST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(HYPGEOMDIST)</t>
    </r>
    <r>
      <rPr>
        <sz val="10"/>
        <rFont val="Arial CE"/>
        <charset val="238"/>
      </rPr>
      <t xml:space="preserve"> Vrátí hodnotu hypergeometrického rozdělení.</t>
    </r>
  </si>
  <si>
    <t>CHIDIST</t>
  </si>
  <si>
    <t>CHIINV</t>
  </si>
  <si>
    <t>CHITEST</t>
  </si>
  <si>
    <r>
      <t>INTERCEPT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(INTERCEPT)</t>
    </r>
    <r>
      <rPr>
        <sz val="10"/>
        <rFont val="Arial CE"/>
        <charset val="238"/>
      </rPr>
      <t xml:space="preserve"> Vrátí úsek lineární regresní čáry</t>
    </r>
  </si>
  <si>
    <t>KURT (KURT) Hodnota špičatosti množiny dat.</t>
  </si>
  <si>
    <t>LARGE (LARGE) Vrátí k-tou největší hodnotu v oblasti.</t>
  </si>
  <si>
    <r>
      <t>LINREGRESE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(LINEST)</t>
    </r>
    <r>
      <rPr>
        <sz val="10"/>
        <rFont val="Arial CE"/>
        <charset val="238"/>
      </rPr>
      <t xml:space="preserve"> Přímku, která nejlépe odpovídá uvedeným datům</t>
    </r>
  </si>
  <si>
    <r>
      <t>LINTREND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(TREND)</t>
    </r>
    <r>
      <rPr>
        <sz val="10"/>
        <rFont val="Arial CE"/>
        <charset val="238"/>
      </rPr>
      <t xml:space="preserve"> množinu hodnot y, které na přímce odpovídají hodnotám nová_x</t>
    </r>
  </si>
  <si>
    <r>
      <t>LOGINV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(LOGINV)</t>
    </r>
    <r>
      <rPr>
        <sz val="10"/>
        <rFont val="Arial CE"/>
        <charset val="238"/>
      </rPr>
      <t xml:space="preserve"> Inverzní funkce k distribuční funkci logaritmicko-normálního rozdělení</t>
    </r>
  </si>
  <si>
    <r>
      <t>LOGLINREGRESE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(LOGEST)</t>
    </r>
  </si>
  <si>
    <r>
      <t>LOGLINTREND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(GROWTH)</t>
    </r>
  </si>
  <si>
    <r>
      <t>LOGNORMDIST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(LOGNORMDIST)</t>
    </r>
  </si>
  <si>
    <t>MAX (MAX) Maximální hodnota z množiny.</t>
  </si>
  <si>
    <t>MAXA (MAXA) Maximální hodnotu v seznamu argumentů</t>
  </si>
  <si>
    <t>MEDIAN (MEDIAN) Číslo které leží uprostřed uspořádané množiny</t>
  </si>
  <si>
    <t>MIN (MIN) Minimální hodnota z množiny.</t>
  </si>
  <si>
    <t>MINA (MINA) Minimální hodnotu v seznamu argumentů</t>
  </si>
  <si>
    <r>
      <t>MODE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(MODE)</t>
    </r>
    <r>
      <rPr>
        <sz val="10"/>
        <rFont val="Arial CE"/>
        <charset val="238"/>
      </rPr>
      <t xml:space="preserve"> Modus - nejčastěji se vyskytující nebo opakující se hodnota</t>
    </r>
  </si>
  <si>
    <t>NEGBINOMDIST</t>
  </si>
  <si>
    <t>NORM.DIST (NORMDIST) (NORM.DIST (NORMDIST)) - normálního rozložení a distribuční funkce</t>
  </si>
  <si>
    <t>NORMINV</t>
  </si>
  <si>
    <t>NORMSDIST</t>
  </si>
  <si>
    <t>NORMSINV</t>
  </si>
  <si>
    <t>PEARSON</t>
  </si>
  <si>
    <t>PERCENTIL</t>
  </si>
  <si>
    <t>PERCENTRANK</t>
  </si>
  <si>
    <t>PERMUTACE</t>
  </si>
  <si>
    <t>POČET (COUNT)</t>
  </si>
  <si>
    <t>POČET2 (COUNTA)</t>
  </si>
  <si>
    <t>POISSON</t>
  </si>
  <si>
    <t>PROB</t>
  </si>
  <si>
    <t>PRŮMĚR (AVERAGE)</t>
  </si>
  <si>
    <t>PRŮMODCHYLKA</t>
  </si>
  <si>
    <t>QUARTIL</t>
  </si>
  <si>
    <t>RANK (RANK) Pořadí argumentu v seznamu čísel (do Excel 2007).</t>
  </si>
  <si>
    <t>RANK.EQ (RANK.EQ) Pořadí argumentu v seznamu čísel (od Excel 2010).</t>
  </si>
  <si>
    <t>RANK.AVG (RANK.AVG) Pořadí argumentu v seznamu čísel (od Excel 2010).</t>
  </si>
  <si>
    <r>
      <t>RKQ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(RKQ)</t>
    </r>
    <r>
      <rPr>
        <sz val="10"/>
        <rFont val="Arial CE"/>
        <charset val="238"/>
      </rPr>
      <t xml:space="preserve"> Druhou mocninu Pearsonova korelačního koeficientu pro lin. regresi</t>
    </r>
  </si>
  <si>
    <t>SKEW (SKEW) - Šikmost rozdělení náhodné veličiny</t>
  </si>
  <si>
    <t>SLOPE</t>
  </si>
  <si>
    <t>SMALL (SMALL) Vrátí k-tou nejmenší hodnotu v oblasti.</t>
  </si>
  <si>
    <r>
      <t>SMODCH.P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(SMODCH.P)</t>
    </r>
    <r>
      <rPr>
        <sz val="10"/>
        <rFont val="Arial CE"/>
        <charset val="238"/>
      </rPr>
      <t xml:space="preserve"> Směrodatná odchylka základního souboru z náhodného výběr (od Excel 2010)</t>
    </r>
  </si>
  <si>
    <r>
      <t>SMODCH.VÝBĚR.S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(SMODCH.VÝBĚR.S)</t>
    </r>
    <r>
      <rPr>
        <sz val="10"/>
        <rFont val="Arial CE"/>
        <charset val="238"/>
      </rPr>
      <t xml:space="preserve"> Odhad směrodatné odchylky základního souboru z náhodného výběru (od Excel 2010)</t>
    </r>
  </si>
  <si>
    <t>SMODCH (STDEVP) Směrodatná odchylka základního souboru z náhodného výběru (zastaralá funkce)</t>
  </si>
  <si>
    <t>SMODCH.VÝBĚR (STDEV) Odhad směrodatné odchylky základního souboru z náhodného výběru (zastaralá funkce)</t>
  </si>
  <si>
    <t>STANDARDIZE</t>
  </si>
  <si>
    <t>STDEVA</t>
  </si>
  <si>
    <t>STDEVPA</t>
  </si>
  <si>
    <t>STEYX</t>
  </si>
  <si>
    <t>TDIST</t>
  </si>
  <si>
    <t>TINV</t>
  </si>
  <si>
    <t>TRIMMEAN</t>
  </si>
  <si>
    <t>TTEST</t>
  </si>
  <si>
    <r>
      <t>VAR.P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(VAR.P)</t>
    </r>
    <r>
      <rPr>
        <sz val="10"/>
        <rFont val="Arial CE"/>
        <charset val="238"/>
      </rPr>
      <t xml:space="preserve"> Rozptyl základního souboru (od Excel 2010)</t>
    </r>
  </si>
  <si>
    <r>
      <t>VAR.S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(VAR.S)</t>
    </r>
    <r>
      <rPr>
        <sz val="10"/>
        <rFont val="Arial CE"/>
        <charset val="238"/>
      </rPr>
      <t xml:space="preserve"> Rozptyl výběru (od Excel 2010)</t>
    </r>
  </si>
  <si>
    <t>VARA</t>
  </si>
  <si>
    <t>VARPA</t>
  </si>
  <si>
    <t>VAR (VARP) Rozptyl základního souboru (zastaralá funkce)</t>
  </si>
  <si>
    <t>VAR.VÝBĚR (VAR) - Rozptyl výběru (zastaralá funkce)</t>
  </si>
  <si>
    <t>WEIBULL</t>
  </si>
  <si>
    <r>
      <t>ZTEST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()</t>
    </r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</si>
  <si>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</si>
  <si>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</si>
  <si>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</si>
  <si>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</si>
  <si>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</si>
  <si>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</si>
  <si>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</si>
  <si>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Statistika</t>
  </si>
  <si>
    <t>http://office.lasakovi.com/excel/funkce/ms-excel-funkce-statisticke/</t>
  </si>
  <si>
    <t>HARMEAN(číslo1;číslo2;...)</t>
  </si>
  <si>
    <t>=GEOMEAN(číslo1;číslo2;...)</t>
  </si>
  <si>
    <t>QUARTIL.EXC</t>
  </si>
  <si>
    <t>Minimum</t>
  </si>
  <si>
    <t>Maximum</t>
  </si>
  <si>
    <t>Quartil 1 (25% percentilu)</t>
  </si>
  <si>
    <t>Quartil 25</t>
  </si>
  <si>
    <t>Quartil 75</t>
  </si>
  <si>
    <t>Quartil 3  (75% percentilu)</t>
  </si>
  <si>
    <t>Quartil 2  (50% percentilu)</t>
  </si>
  <si>
    <t>Quartil 0 (min)</t>
  </si>
  <si>
    <t>Quartil č (max)</t>
  </si>
  <si>
    <t>Statistika - graf</t>
  </si>
  <si>
    <t>Statistika graf</t>
  </si>
  <si>
    <t>Opakování</t>
  </si>
  <si>
    <t>Jméno</t>
  </si>
  <si>
    <t>Pepa</t>
  </si>
  <si>
    <t>Karel</t>
  </si>
  <si>
    <t>Honza</t>
  </si>
  <si>
    <t>Klára</t>
  </si>
  <si>
    <t>Úkol seřadit jmény využitím funkcí od největšího po nejmení počet bodů:</t>
  </si>
  <si>
    <t>Počet bodů</t>
  </si>
  <si>
    <t>ID</t>
  </si>
  <si>
    <t>Pořadí</t>
  </si>
  <si>
    <t>Úkol</t>
  </si>
  <si>
    <t>Vypočíst četnsoti využitím funkcí COUNTIFS (SUMIFS)</t>
  </si>
  <si>
    <t>SMALL    /     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</si>
</sst>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00"/>
    <numFmt numFmtId="165" formatCode="0.0000"/>
    <numFmt numFmtId="166" formatCode="0.000"/>
  </numFmts>
  <fonts count="45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i/>
      <sz val="10"/>
      <name val="Arial CE"/>
      <charset val="238"/>
    </font>
    <font>
      <i/>
      <sz val="9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b/>
      <i/>
      <sz val="9"/>
      <name val="Arial CE"/>
      <charset val="238"/>
    </font>
    <font>
      <b/>
      <sz val="10"/>
      <name val="Arial CE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i/>
      <sz val="10"/>
      <color theme="3" tint="-0.499984740745262"/>
      <name val="Arial CE"/>
      <charset val="238"/>
    </font>
    <font>
      <sz val="8"/>
      <color theme="7" tint="-0.249977111117893"/>
      <name val="Arial CE"/>
      <charset val="238"/>
    </font>
    <font>
      <sz val="10"/>
      <color theme="0" tint="-0.499984740745262"/>
      <name val="Arial CE"/>
      <charset val="238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b/>
      <i/>
      <sz val="10"/>
      <color theme="1" tint="0.499984740745262"/>
      <name val="Arial CE"/>
      <charset val="238"/>
    </font>
    <font>
      <b/>
      <sz val="10"/>
      <color theme="0" tint="-4.9989318521683403E-2"/>
      <name val="Arial CE"/>
      <charset val="238"/>
    </font>
    <font>
      <b/>
      <sz val="9"/>
      <color theme="0" tint="-4.9989318521683403E-2"/>
      <name val="Arial CE"/>
      <charset val="238"/>
    </font>
    <font>
      <b/>
      <sz val="16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4" tint="0.79998168889431442"/>
      <name val="Calibri"/>
      <family val="2"/>
      <charset val="238"/>
      <scheme val="minor"/>
    </font>
    <font>
      <i/>
      <sz val="10"/>
      <name val="Arial CE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b/>
      <sz val="16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ashed">
        <color theme="4" tint="-0.24994659260841701"/>
      </top>
      <bottom style="dashed">
        <color theme="4" tint="-0.24994659260841701"/>
      </bottom>
      <diagonal/>
    </border>
    <border>
      <left/>
      <right/>
      <top style="double">
        <color indexed="64"/>
      </top>
      <bottom style="dashed">
        <color theme="7" tint="-0.24994659260841701"/>
      </bottom>
      <diagonal/>
    </border>
    <border>
      <left/>
      <right/>
      <top style="dashed">
        <color theme="7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dashed">
        <color theme="7" tint="-0.24994659260841701"/>
      </bottom>
      <diagonal/>
    </border>
    <border>
      <left/>
      <right/>
      <top style="dashed">
        <color theme="7" tint="-0.24994659260841701"/>
      </top>
      <bottom style="dashed">
        <color theme="7" tint="-0.24994659260841701"/>
      </bottom>
      <diagonal/>
    </border>
    <border>
      <left style="dashed">
        <color theme="7" tint="-0.24994659260841701"/>
      </left>
      <right style="dashed">
        <color theme="7" tint="-0.24994659260841701"/>
      </right>
      <top style="dashed">
        <color theme="7" tint="-0.24994659260841701"/>
      </top>
      <bottom style="dashed">
        <color theme="7" tint="-0.24994659260841701"/>
      </bottom>
      <diagonal/>
    </border>
    <border>
      <left/>
      <right/>
      <top style="thin">
        <color indexed="64"/>
      </top>
      <bottom style="dashed">
        <color theme="3" tint="-0.24994659260841701"/>
      </bottom>
      <diagonal/>
    </border>
    <border>
      <left/>
      <right/>
      <top style="dashed">
        <color theme="3" tint="-0.24994659260841701"/>
      </top>
      <bottom style="dashed">
        <color theme="3" tint="-0.24994659260841701"/>
      </bottom>
      <diagonal/>
    </border>
    <border>
      <left/>
      <right/>
      <top style="dashed">
        <color theme="3" tint="-0.24994659260841701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/>
    </xf>
    <xf numFmtId="2" fontId="0" fillId="0" borderId="7" xfId="0" applyNumberFormat="1" applyBorder="1" applyAlignment="1">
      <alignment vertical="center"/>
    </xf>
    <xf numFmtId="0" fontId="13" fillId="0" borderId="7" xfId="0" quotePrefix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3" fillId="0" borderId="8" xfId="0" quotePrefix="1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3" fillId="0" borderId="9" xfId="0" quotePrefix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3" fillId="0" borderId="10" xfId="0" quotePrefix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quotePrefix="1" applyFon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11" xfId="0" applyNumberFormat="1" applyBorder="1" applyAlignment="1">
      <alignment vertical="center"/>
    </xf>
    <xf numFmtId="166" fontId="0" fillId="0" borderId="11" xfId="0" applyNumberFormat="1" applyBorder="1" applyAlignment="1">
      <alignment vertical="center"/>
    </xf>
    <xf numFmtId="166" fontId="0" fillId="0" borderId="9" xfId="0" applyNumberFormat="1" applyBorder="1" applyAlignment="1">
      <alignment vertical="center"/>
    </xf>
    <xf numFmtId="0" fontId="0" fillId="0" borderId="9" xfId="0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4" fontId="0" fillId="0" borderId="9" xfId="0" applyNumberFormat="1" applyBorder="1"/>
    <xf numFmtId="164" fontId="0" fillId="0" borderId="10" xfId="0" applyNumberFormat="1" applyBorder="1"/>
    <xf numFmtId="164" fontId="0" fillId="0" borderId="9" xfId="0" applyNumberFormat="1" applyBorder="1"/>
    <xf numFmtId="166" fontId="0" fillId="0" borderId="10" xfId="0" applyNumberFormat="1" applyBorder="1"/>
    <xf numFmtId="166" fontId="0" fillId="0" borderId="11" xfId="0" applyNumberFormat="1" applyBorder="1"/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3" borderId="2" xfId="0" applyFont="1" applyFill="1" applyBorder="1" applyAlignment="1">
      <alignment vertical="center"/>
    </xf>
    <xf numFmtId="166" fontId="0" fillId="0" borderId="10" xfId="0" applyNumberFormat="1" applyBorder="1" applyAlignment="1">
      <alignment vertical="center"/>
    </xf>
    <xf numFmtId="166" fontId="0" fillId="0" borderId="13" xfId="0" applyNumberForma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3" fillId="0" borderId="13" xfId="0" quotePrefix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3" fillId="0" borderId="14" xfId="0" quotePrefix="1" applyFont="1" applyBorder="1" applyAlignment="1">
      <alignment vertical="center" wrapText="1"/>
    </xf>
    <xf numFmtId="166" fontId="0" fillId="0" borderId="14" xfId="0" applyNumberFormat="1" applyBorder="1" applyAlignment="1">
      <alignment vertical="center"/>
    </xf>
    <xf numFmtId="166" fontId="0" fillId="0" borderId="15" xfId="0" applyNumberForma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3" fillId="0" borderId="15" xfId="0" quotePrefix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/>
    </xf>
    <xf numFmtId="0" fontId="12" fillId="0" borderId="0" xfId="1" applyAlignment="1" applyProtection="1">
      <alignment horizontal="center"/>
    </xf>
    <xf numFmtId="0" fontId="8" fillId="2" borderId="0" xfId="0" quotePrefix="1" applyFont="1" applyFill="1" applyAlignment="1">
      <alignment horizontal="left" vertical="center"/>
    </xf>
    <xf numFmtId="0" fontId="9" fillId="2" borderId="0" xfId="0" quotePrefix="1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5" borderId="0" xfId="0" applyFill="1" applyAlignment="1">
      <alignment vertical="center"/>
    </xf>
    <xf numFmtId="3" fontId="0" fillId="5" borderId="1" xfId="0" applyNumberForma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7" borderId="17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left"/>
    </xf>
    <xf numFmtId="0" fontId="10" fillId="8" borderId="1" xfId="0" applyFont="1" applyFill="1" applyBorder="1" applyAlignment="1">
      <alignment horizontal="center"/>
    </xf>
    <xf numFmtId="0" fontId="0" fillId="0" borderId="0" xfId="0" quotePrefix="1"/>
    <xf numFmtId="0" fontId="0" fillId="9" borderId="0" xfId="0" applyFill="1" applyAlignment="1">
      <alignment horizontal="left"/>
    </xf>
    <xf numFmtId="0" fontId="0" fillId="9" borderId="0" xfId="0" applyFill="1" applyAlignment="1">
      <alignment horizontal="left" vertical="center"/>
    </xf>
    <xf numFmtId="0" fontId="0" fillId="9" borderId="0" xfId="0" applyFill="1"/>
    <xf numFmtId="0" fontId="7" fillId="0" borderId="0" xfId="0" applyFont="1" applyAlignment="1">
      <alignment horizontal="center" vertical="center"/>
    </xf>
    <xf numFmtId="0" fontId="0" fillId="10" borderId="0" xfId="0" applyFill="1"/>
    <xf numFmtId="0" fontId="11" fillId="0" borderId="1" xfId="0" applyFont="1" applyBorder="1"/>
    <xf numFmtId="0" fontId="0" fillId="0" borderId="1" xfId="0" applyBorder="1"/>
    <xf numFmtId="0" fontId="18" fillId="0" borderId="0" xfId="0" applyFont="1" applyAlignment="1">
      <alignment vertical="center"/>
    </xf>
    <xf numFmtId="165" fontId="18" fillId="0" borderId="0" xfId="0" applyNumberFormat="1" applyFont="1" applyAlignment="1">
      <alignment vertical="center"/>
    </xf>
    <xf numFmtId="0" fontId="0" fillId="0" borderId="5" xfId="0" applyBorder="1"/>
    <xf numFmtId="0" fontId="11" fillId="0" borderId="0" xfId="0" applyFont="1"/>
    <xf numFmtId="0" fontId="11" fillId="10" borderId="0" xfId="0" applyFont="1" applyFill="1"/>
    <xf numFmtId="0" fontId="19" fillId="2" borderId="1" xfId="0" applyFont="1" applyFill="1" applyBorder="1"/>
    <xf numFmtId="0" fontId="0" fillId="5" borderId="1" xfId="0" applyFill="1" applyBorder="1"/>
    <xf numFmtId="0" fontId="0" fillId="4" borderId="1" xfId="0" applyFill="1" applyBorder="1"/>
    <xf numFmtId="0" fontId="0" fillId="9" borderId="1" xfId="0" applyFill="1" applyBorder="1"/>
    <xf numFmtId="0" fontId="20" fillId="0" borderId="6" xfId="0" applyFont="1" applyBorder="1" applyAlignment="1">
      <alignment horizontal="center"/>
    </xf>
    <xf numFmtId="0" fontId="0" fillId="5" borderId="0" xfId="0" applyFill="1"/>
    <xf numFmtId="0" fontId="0" fillId="11" borderId="1" xfId="0" applyFill="1" applyBorder="1"/>
    <xf numFmtId="0" fontId="0" fillId="11" borderId="5" xfId="0" applyFill="1" applyBorder="1"/>
    <xf numFmtId="0" fontId="12" fillId="0" borderId="0" xfId="1" applyAlignment="1" applyProtection="1"/>
    <xf numFmtId="0" fontId="7" fillId="0" borderId="0" xfId="0" applyFont="1" applyAlignment="1">
      <alignment horizontal="left" vertical="center" indent="1"/>
    </xf>
    <xf numFmtId="0" fontId="12" fillId="0" borderId="0" xfId="1" applyAlignment="1" applyProtection="1">
      <alignment horizontal="left" vertical="center" indent="1"/>
    </xf>
    <xf numFmtId="0" fontId="31" fillId="0" borderId="0" xfId="0" applyFont="1" applyAlignment="1">
      <alignment horizontal="center" vertical="center" wrapText="1"/>
    </xf>
    <xf numFmtId="0" fontId="33" fillId="7" borderId="0" xfId="0" applyFont="1" applyFill="1" applyAlignment="1">
      <alignment horizontal="center" vertical="center"/>
    </xf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0" fillId="8" borderId="21" xfId="0" applyFill="1" applyBorder="1"/>
    <xf numFmtId="0" fontId="34" fillId="8" borderId="0" xfId="0" applyFont="1" applyFill="1"/>
    <xf numFmtId="0" fontId="0" fillId="8" borderId="0" xfId="0" applyFill="1"/>
    <xf numFmtId="0" fontId="11" fillId="8" borderId="0" xfId="0" applyFont="1" applyFill="1"/>
    <xf numFmtId="0" fontId="0" fillId="8" borderId="22" xfId="0" applyFill="1" applyBorder="1"/>
    <xf numFmtId="0" fontId="18" fillId="8" borderId="21" xfId="0" applyFont="1" applyFill="1" applyBorder="1"/>
    <xf numFmtId="0" fontId="18" fillId="8" borderId="0" xfId="0" applyFont="1" applyFill="1"/>
    <xf numFmtId="0" fontId="35" fillId="8" borderId="0" xfId="0" applyFont="1" applyFill="1"/>
    <xf numFmtId="0" fontId="18" fillId="8" borderId="22" xfId="0" applyFont="1" applyFill="1" applyBorder="1"/>
    <xf numFmtId="0" fontId="18" fillId="0" borderId="0" xfId="0" applyFont="1"/>
    <xf numFmtId="0" fontId="0" fillId="8" borderId="23" xfId="0" applyFill="1" applyBorder="1"/>
    <xf numFmtId="0" fontId="0" fillId="8" borderId="24" xfId="0" applyFill="1" applyBorder="1"/>
    <xf numFmtId="0" fontId="0" fillId="8" borderId="25" xfId="0" applyFill="1" applyBorder="1"/>
    <xf numFmtId="0" fontId="0" fillId="14" borderId="18" xfId="0" applyFill="1" applyBorder="1"/>
    <xf numFmtId="0" fontId="0" fillId="14" borderId="19" xfId="0" applyFill="1" applyBorder="1"/>
    <xf numFmtId="0" fontId="0" fillId="14" borderId="20" xfId="0" applyFill="1" applyBorder="1"/>
    <xf numFmtId="0" fontId="37" fillId="14" borderId="0" xfId="0" applyFont="1" applyFill="1" applyAlignment="1">
      <alignment horizontal="center" vertical="center"/>
    </xf>
    <xf numFmtId="0" fontId="37" fillId="14" borderId="22" xfId="0" applyFont="1" applyFill="1" applyBorder="1" applyAlignment="1">
      <alignment horizontal="center" vertical="center"/>
    </xf>
    <xf numFmtId="0" fontId="38" fillId="14" borderId="21" xfId="0" applyFont="1" applyFill="1" applyBorder="1" applyAlignment="1">
      <alignment horizontal="center" vertical="center"/>
    </xf>
    <xf numFmtId="0" fontId="38" fillId="14" borderId="0" xfId="0" applyFont="1" applyFill="1" applyAlignment="1">
      <alignment horizontal="center" vertical="center"/>
    </xf>
    <xf numFmtId="0" fontId="39" fillId="14" borderId="21" xfId="0" applyFont="1" applyFill="1" applyBorder="1" applyAlignment="1">
      <alignment horizontal="center" vertical="top" wrapText="1"/>
    </xf>
    <xf numFmtId="0" fontId="40" fillId="14" borderId="0" xfId="0" applyFont="1" applyFill="1" applyAlignment="1">
      <alignment horizontal="center" vertical="center"/>
    </xf>
    <xf numFmtId="0" fontId="40" fillId="14" borderId="22" xfId="0" applyFont="1" applyFill="1" applyBorder="1" applyAlignment="1">
      <alignment horizontal="center" vertical="center"/>
    </xf>
    <xf numFmtId="0" fontId="0" fillId="14" borderId="23" xfId="0" applyFill="1" applyBorder="1"/>
    <xf numFmtId="0" fontId="0" fillId="14" borderId="24" xfId="0" applyFill="1" applyBorder="1"/>
    <xf numFmtId="0" fontId="0" fillId="14" borderId="25" xfId="0" applyFill="1" applyBorder="1"/>
    <xf numFmtId="0" fontId="42" fillId="2" borderId="18" xfId="0" applyFont="1" applyFill="1" applyBorder="1"/>
    <xf numFmtId="0" fontId="0" fillId="2" borderId="19" xfId="0" applyFill="1" applyBorder="1"/>
    <xf numFmtId="0" fontId="0" fillId="2" borderId="20" xfId="0" applyFill="1" applyBorder="1"/>
    <xf numFmtId="0" fontId="42" fillId="2" borderId="21" xfId="0" applyFont="1" applyFill="1" applyBorder="1"/>
    <xf numFmtId="0" fontId="43" fillId="2" borderId="0" xfId="0" applyFont="1" applyFill="1"/>
    <xf numFmtId="0" fontId="0" fillId="2" borderId="0" xfId="0" applyFill="1"/>
    <xf numFmtId="0" fontId="0" fillId="2" borderId="22" xfId="0" applyFill="1" applyBorder="1"/>
    <xf numFmtId="0" fontId="42" fillId="2" borderId="2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21" xfId="1" applyFill="1" applyBorder="1" applyAlignment="1" applyProtection="1">
      <alignment vertical="center"/>
    </xf>
    <xf numFmtId="0" fontId="12" fillId="2" borderId="23" xfId="1" applyFill="1" applyBorder="1" applyAlignment="1" applyProtection="1"/>
    <xf numFmtId="0" fontId="0" fillId="2" borderId="24" xfId="0" applyFill="1" applyBorder="1"/>
    <xf numFmtId="0" fontId="12" fillId="2" borderId="24" xfId="1" applyFill="1" applyBorder="1" applyAlignment="1" applyProtection="1"/>
    <xf numFmtId="0" fontId="0" fillId="2" borderId="25" xfId="0" applyFill="1" applyBorder="1"/>
    <xf numFmtId="0" fontId="0" fillId="0" borderId="3" xfId="0" applyBorder="1"/>
    <xf numFmtId="0" fontId="12" fillId="2" borderId="0" xfId="1" applyFill="1" applyAlignment="1" applyProtection="1">
      <alignment vertical="center"/>
    </xf>
    <xf numFmtId="0" fontId="7" fillId="0" borderId="0" xfId="0" applyFont="1"/>
    <xf numFmtId="2" fontId="0" fillId="0" borderId="0" xfId="0" applyNumberFormat="1"/>
    <xf numFmtId="0" fontId="30" fillId="0" borderId="0" xfId="0" applyFont="1"/>
    <xf numFmtId="0" fontId="1" fillId="0" borderId="0" xfId="0" applyFont="1" applyAlignment="1">
      <alignment vertical="center"/>
    </xf>
    <xf numFmtId="1" fontId="17" fillId="7" borderId="16" xfId="0" applyNumberFormat="1" applyFont="1" applyFill="1" applyBorder="1" applyAlignment="1">
      <alignment horizontal="center"/>
    </xf>
    <xf numFmtId="1" fontId="17" fillId="7" borderId="17" xfId="0" applyNumberFormat="1" applyFont="1" applyFill="1" applyBorder="1" applyAlignment="1">
      <alignment horizontal="center"/>
    </xf>
    <xf numFmtId="0" fontId="0" fillId="15" borderId="0" xfId="0" applyFill="1"/>
    <xf numFmtId="0" fontId="21" fillId="12" borderId="0" xfId="0" applyFont="1" applyFill="1" applyAlignment="1">
      <alignment horizontal="center" vertical="center"/>
    </xf>
    <xf numFmtId="0" fontId="22" fillId="12" borderId="0" xfId="0" applyFont="1" applyFill="1" applyAlignment="1">
      <alignment horizontal="center" vertical="center"/>
    </xf>
    <xf numFmtId="0" fontId="23" fillId="0" borderId="0" xfId="1" applyFont="1" applyAlignment="1" applyProtection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2" fillId="8" borderId="0" xfId="0" applyFont="1" applyFill="1" applyAlignment="1">
      <alignment horizontal="center" vertical="center"/>
    </xf>
    <xf numFmtId="0" fontId="36" fillId="14" borderId="21" xfId="0" applyFont="1" applyFill="1" applyBorder="1" applyAlignment="1">
      <alignment horizontal="center" vertical="center"/>
    </xf>
    <xf numFmtId="0" fontId="36" fillId="14" borderId="0" xfId="0" applyFont="1" applyFill="1" applyAlignment="1">
      <alignment horizontal="center" vertical="center"/>
    </xf>
    <xf numFmtId="0" fontId="39" fillId="14" borderId="0" xfId="0" applyFont="1" applyFill="1" applyAlignment="1">
      <alignment horizontal="center" vertical="top" wrapText="1"/>
    </xf>
    <xf numFmtId="0" fontId="41" fillId="14" borderId="0" xfId="0" applyFont="1" applyFill="1" applyAlignment="1">
      <alignment horizontal="center" vertical="center"/>
    </xf>
    <xf numFmtId="0" fontId="41" fillId="14" borderId="22" xfId="0" applyFont="1" applyFill="1" applyBorder="1" applyAlignment="1">
      <alignment horizontal="center" vertical="center"/>
    </xf>
    <xf numFmtId="0" fontId="27" fillId="12" borderId="0" xfId="0" applyFont="1" applyFill="1" applyAlignment="1">
      <alignment horizontal="center" vertical="center"/>
    </xf>
    <xf numFmtId="0" fontId="12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28" fillId="12" borderId="0" xfId="0" applyFont="1" applyFill="1" applyAlignment="1">
      <alignment horizontal="center" vertical="center"/>
    </xf>
    <xf numFmtId="0" fontId="29" fillId="12" borderId="0" xfId="0" applyFont="1" applyFill="1" applyAlignment="1">
      <alignment horizontal="center" vertical="center"/>
    </xf>
    <xf numFmtId="0" fontId="23" fillId="0" borderId="0" xfId="1" applyFont="1" applyAlignment="1" applyProtection="1">
      <alignment horizontal="center"/>
    </xf>
    <xf numFmtId="0" fontId="0" fillId="4" borderId="0" xfId="0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6" fillId="13" borderId="0" xfId="0" applyFont="1" applyFill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5" fillId="13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Krabicový - BloxPlot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600">
              <a:solidFill>
                <a:srgbClr val="002060"/>
              </a:solidFill>
            </a:defRPr>
          </a:pPr>
          <a:r>
            <a:rPr lang="cs-CZ" sz="1600" b="0" i="0" u="none" strike="noStrike" baseline="0">
              <a:solidFill>
                <a:srgbClr val="002060"/>
              </a:solidFill>
              <a:latin typeface="Calibri" panose="020F0502020204030204"/>
            </a:rPr>
            <a:t>Krabicový - BloxPlot</a:t>
          </a:r>
        </a:p>
      </cx:txPr>
    </cx:title>
    <cx:plotArea>
      <cx:plotAreaRegion>
        <cx:series layoutId="boxWhisker" uniqueId="{3CCA98A8-F645-483E-919E-1D7969356074}">
          <cx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2060"/>
              </a:solidFill>
            </a:ln>
          </cx:spPr>
          <cx:dataId val="0"/>
          <cx:layoutPr>
            <cx:visibility meanLine="0" meanMarker="1" nonoutliers="0" outliers="1"/>
            <cx:statistics quartileMethod="in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712754</xdr:colOff>
      <xdr:row>21</xdr:row>
      <xdr:rowOff>60801</xdr:rowOff>
    </xdr:from>
    <xdr:ext cx="2249521" cy="710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3E0225D3-2F05-45B8-B747-0E6FED970CCA}"/>
                </a:ext>
              </a:extLst>
            </xdr:cNvPr>
            <xdr:cNvSpPr txBox="1"/>
          </xdr:nvSpPr>
          <xdr:spPr>
            <a:xfrm>
              <a:off x="903254" y="3004026"/>
              <a:ext cx="2249521" cy="71072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2">
                  <a:lumMod val="7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endParaRPr lang="cs-CZ" sz="500" b="0" i="1">
                <a:latin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/>
                      </a:rPr>
                      <m:t>𝑉𝐴𝑅</m:t>
                    </m:r>
                    <m:r>
                      <a:rPr lang="cs-CZ" sz="11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den>
                    </m:f>
                    <m:nary>
                      <m:naryPr>
                        <m:chr m:val="∑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cs-CZ" sz="1100" b="0" i="1">
                            <a:latin typeface="Cambria Math"/>
                          </a:rPr>
                          <m:t>𝑖</m:t>
                        </m:r>
                        <m:r>
                          <a:rPr lang="cs-CZ" sz="11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sup>
                      <m:e>
                        <m:r>
                          <a:rPr lang="cs-CZ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/>
                              </a:rPr>
                              <m:t>𝑖</m:t>
                            </m:r>
                          </m:sub>
                        </m:sSub>
                        <m:r>
                          <a:rPr lang="cs-CZ" sz="1100" b="0" i="1">
                            <a:latin typeface="Cambria Math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  <m:sSup>
                          <m:sSup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)</m:t>
                            </m:r>
                          </m:e>
                          <m:sup>
                            <m:r>
                              <a:rPr lang="cs-CZ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2" name="TextovéPole 1">
              <a:extLst xmlns:a="http://schemas.openxmlformats.org/drawingml/2006/main">
                <a:ext uri="{FF2B5EF4-FFF2-40B4-BE49-F238E27FC236}">
                  <a16:creationId xmlns:a16="http://schemas.microsoft.com/office/drawing/2014/main" id="{3E0225D3-2F05-45B8-B747-0E6FED970CCA}"/>
                </a:ext>
              </a:extLst>
            </xdr:cNvPr>
            <xdr:cNvSpPr txBox="1"/>
          </xdr:nvSpPr>
          <xdr:spPr>
            <a:xfrm xmlns:a="http://schemas.openxmlformats.org/drawingml/2006/main">
              <a:off x="903254" y="3004026"/>
              <a:ext cx="2249521" cy="71072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2">
                  <a:lumMod val="75000"/>
                </a:schemeClr>
              </a:solidFill>
            </a:ln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rtlCol="0" anchor="t">
              <a:noAutofit/>
            </a:bodyPr>
            <a:lstStyle xmlns:a="http://schemas.openxmlformats.org/drawingml/2006/main"/>
            <a:p xmlns:a="http://schemas.openxmlformats.org/drawingml/2006/main">
              <a:endParaRPr lang="cs-CZ" sz="500" b="0" i="1">
                <a:latin typeface="Cambria Math"/>
              </a:endParaRPr>
            </a:p>
            <a:p xmlns:a="http://schemas.openxmlformats.org/drawingml/2006/main">
              <a:pPr/>
              <a:r>
                <a:rPr lang="cs-CZ" sz="1100" b="0" i="0">
                  <a:latin typeface="Cambria Math"/>
                </a:rPr>
                <a:t>𝑉𝐴𝑅</a:t>
              </a:r>
              <a:r>
                <a:rPr lang="cs-CZ" sz="1100" i="0">
                  <a:latin typeface="Cambria Math"/>
                </a:rPr>
                <a:t>=</a:t>
              </a:r>
              <a:r>
                <a:rPr lang="cs-CZ" sz="1100" b="0" i="0">
                  <a:latin typeface="Cambria Math"/>
                </a:rPr>
                <a:t>1</a:t>
              </a:r>
              <a:r>
                <a:rPr lang="cs-CZ" sz="1100" b="0" i="0">
                  <a:latin typeface="Cambria Math" panose="02040503050406030204" pitchFamily="18" charset="0"/>
                </a:rPr>
                <a:t>/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 </a:t>
              </a:r>
              <a:r>
                <a:rPr lang="cs-CZ" sz="1100" i="0">
                  <a:latin typeface="Cambria Math" panose="02040503050406030204" pitchFamily="18" charset="0"/>
                </a:rPr>
                <a:t>∑</a:t>
              </a:r>
              <a:r>
                <a:rPr lang="cs-CZ" sz="1100" b="0" i="0">
                  <a:latin typeface="Cambria Math" panose="02040503050406030204" pitchFamily="18" charset="0"/>
                </a:rPr>
                <a:t>_(</a:t>
              </a:r>
              <a:r>
                <a:rPr lang="cs-CZ" sz="1100" b="0" i="0">
                  <a:latin typeface="Cambria Math"/>
                </a:rPr>
                <a:t>𝑖=1</a:t>
              </a:r>
              <a:r>
                <a:rPr lang="cs-CZ" sz="1100" b="0" i="0">
                  <a:latin typeface="Cambria Math" panose="02040503050406030204" pitchFamily="18" charset="0"/>
                </a:rPr>
                <a:t>)^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▒〖</a:t>
              </a:r>
              <a:r>
                <a:rPr lang="cs-CZ" sz="1100" b="0" i="0">
                  <a:latin typeface="Cambria Math"/>
                </a:rPr>
                <a:t>(𝑥</a:t>
              </a:r>
              <a:r>
                <a:rPr lang="cs-CZ" sz="1100" b="0" i="0">
                  <a:latin typeface="Cambria Math" panose="02040503050406030204" pitchFamily="18" charset="0"/>
                </a:rPr>
                <a:t>_</a:t>
              </a:r>
              <a:r>
                <a:rPr lang="cs-CZ" sz="1100" b="0" i="0">
                  <a:latin typeface="Cambria Math"/>
                </a:rPr>
                <a:t>𝑖−𝑥</a:t>
              </a:r>
              <a:r>
                <a:rPr lang="cs-CZ" sz="1100" b="0" i="0">
                  <a:latin typeface="Cambria Math" panose="02040503050406030204" pitchFamily="18" charset="0"/>
                </a:rPr>
                <a:t> ̅</a:t>
              </a:r>
              <a:r>
                <a:rPr lang="cs-CZ" sz="1100" b="0" i="0">
                  <a:latin typeface="Cambria Math"/>
                </a:rPr>
                <a:t>)</a:t>
              </a:r>
              <a:r>
                <a:rPr lang="cs-CZ" sz="1100" b="0" i="0">
                  <a:latin typeface="Cambria Math" panose="02040503050406030204" pitchFamily="18" charset="0"/>
                </a:rPr>
                <a:t>^</a:t>
              </a:r>
              <a:r>
                <a:rPr lang="cs-CZ" sz="1100" b="0" i="0">
                  <a:latin typeface="Cambria Math"/>
                </a:rPr>
                <a:t>2</a:t>
              </a:r>
              <a:r>
                <a:rPr lang="cs-CZ" sz="1100" b="0" i="0">
                  <a:latin typeface="Cambria Math" panose="02040503050406030204" pitchFamily="18" charset="0"/>
                </a:rPr>
                <a:t> 〗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3</xdr:col>
      <xdr:colOff>493679</xdr:colOff>
      <xdr:row>21</xdr:row>
      <xdr:rowOff>41751</xdr:rowOff>
    </xdr:from>
    <xdr:ext cx="2849596" cy="710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E4817599-8157-46FD-9CFA-F0CAB57D845E}"/>
                </a:ext>
              </a:extLst>
            </xdr:cNvPr>
            <xdr:cNvSpPr txBox="1"/>
          </xdr:nvSpPr>
          <xdr:spPr>
            <a:xfrm>
              <a:off x="3284504" y="2984976"/>
              <a:ext cx="2849596" cy="71072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2">
                  <a:lumMod val="7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endParaRPr lang="cs-CZ" sz="500" b="0" i="1">
                <a:latin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/>
                      </a:rPr>
                      <m:t>𝑉𝐴𝑅</m:t>
                    </m:r>
                    <m:r>
                      <a:rPr lang="cs-CZ" sz="1100" b="0" i="1">
                        <a:latin typeface="Cambria Math"/>
                      </a:rPr>
                      <m:t>.</m:t>
                    </m:r>
                    <m:r>
                      <a:rPr lang="cs-CZ" sz="1100" b="0" i="1">
                        <a:latin typeface="Cambria Math"/>
                      </a:rPr>
                      <m:t>𝑉</m:t>
                    </m:r>
                    <m:r>
                      <a:rPr lang="cs-CZ" sz="1100" b="0" i="1">
                        <a:latin typeface="Cambria Math"/>
                      </a:rPr>
                      <m:t>Ý</m:t>
                    </m:r>
                    <m:r>
                      <a:rPr lang="cs-CZ" sz="1100" b="0" i="1">
                        <a:latin typeface="Cambria Math"/>
                      </a:rPr>
                      <m:t>𝐵</m:t>
                    </m:r>
                    <m:r>
                      <a:rPr lang="cs-CZ" sz="1100" b="0" i="1">
                        <a:latin typeface="Cambria Math"/>
                      </a:rPr>
                      <m:t>Ě</m:t>
                    </m:r>
                    <m:r>
                      <a:rPr lang="cs-CZ" sz="1100" b="0" i="1">
                        <a:latin typeface="Cambria Math"/>
                      </a:rPr>
                      <m:t>𝑅</m:t>
                    </m:r>
                    <m:r>
                      <a:rPr lang="cs-CZ" sz="11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  <m:r>
                          <a:rPr lang="cs-CZ" sz="1100" b="0" i="1">
                            <a:latin typeface="Cambria Math"/>
                          </a:rPr>
                          <m:t>−1</m:t>
                        </m:r>
                      </m:den>
                    </m:f>
                    <m:nary>
                      <m:naryPr>
                        <m:chr m:val="∑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cs-CZ" sz="1100" b="0" i="1">
                            <a:latin typeface="Cambria Math"/>
                          </a:rPr>
                          <m:t>𝑖</m:t>
                        </m:r>
                        <m:r>
                          <a:rPr lang="cs-CZ" sz="11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sup>
                      <m:e>
                        <m:r>
                          <a:rPr lang="cs-CZ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/>
                              </a:rPr>
                              <m:t>𝑖</m:t>
                            </m:r>
                          </m:sub>
                        </m:sSub>
                        <m:r>
                          <a:rPr lang="cs-CZ" sz="1100" b="0" i="1">
                            <a:latin typeface="Cambria Math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  <m:sSup>
                          <m:sSup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)</m:t>
                            </m:r>
                          </m:e>
                          <m:sup>
                            <m:r>
                              <a:rPr lang="cs-CZ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" name="TextovéPole 2">
              <a:extLst xmlns:a="http://schemas.openxmlformats.org/drawingml/2006/main">
                <a:ext uri="{FF2B5EF4-FFF2-40B4-BE49-F238E27FC236}">
                  <a16:creationId xmlns:a16="http://schemas.microsoft.com/office/drawing/2014/main" id="{E4817599-8157-46FD-9CFA-F0CAB57D845E}"/>
                </a:ext>
              </a:extLst>
            </xdr:cNvPr>
            <xdr:cNvSpPr txBox="1"/>
          </xdr:nvSpPr>
          <xdr:spPr>
            <a:xfrm xmlns:a="http://schemas.openxmlformats.org/drawingml/2006/main">
              <a:off x="3284504" y="2984976"/>
              <a:ext cx="2849596" cy="71072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2">
                  <a:lumMod val="75000"/>
                </a:schemeClr>
              </a:solidFill>
            </a:ln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rtlCol="0" anchor="t">
              <a:noAutofit/>
            </a:bodyPr>
            <a:lstStyle xmlns:a="http://schemas.openxmlformats.org/drawingml/2006/main"/>
            <a:p xmlns:a="http://schemas.openxmlformats.org/drawingml/2006/main">
              <a:endParaRPr lang="cs-CZ" sz="500" b="0" i="1">
                <a:latin typeface="Cambria Math"/>
              </a:endParaRPr>
            </a:p>
            <a:p xmlns:a="http://schemas.openxmlformats.org/drawingml/2006/main">
              <a:pPr/>
              <a:r>
                <a:rPr lang="cs-CZ" sz="1100" b="0" i="0">
                  <a:latin typeface="Cambria Math"/>
                </a:rPr>
                <a:t>𝑉𝐴𝑅.𝑉Ý𝐵Ě𝑅</a:t>
              </a:r>
              <a:r>
                <a:rPr lang="cs-CZ" sz="1100" i="0">
                  <a:latin typeface="Cambria Math"/>
                </a:rPr>
                <a:t>=</a:t>
              </a:r>
              <a:r>
                <a:rPr lang="cs-CZ" sz="1100" b="0" i="0">
                  <a:latin typeface="Cambria Math"/>
                </a:rPr>
                <a:t>1</a:t>
              </a:r>
              <a:r>
                <a:rPr lang="cs-CZ" sz="1100" b="0" i="0">
                  <a:latin typeface="Cambria Math" panose="02040503050406030204" pitchFamily="18" charset="0"/>
                </a:rPr>
                <a:t>/(</a:t>
              </a:r>
              <a:r>
                <a:rPr lang="cs-CZ" sz="1100" b="0" i="0">
                  <a:latin typeface="Cambria Math"/>
                </a:rPr>
                <a:t>𝑛−1</a:t>
              </a:r>
              <a:r>
                <a:rPr lang="cs-CZ" sz="1100" b="0" i="0">
                  <a:latin typeface="Cambria Math" panose="02040503050406030204" pitchFamily="18" charset="0"/>
                </a:rPr>
                <a:t>) </a:t>
              </a:r>
              <a:r>
                <a:rPr lang="cs-CZ" sz="1100" i="0">
                  <a:latin typeface="Cambria Math" panose="02040503050406030204" pitchFamily="18" charset="0"/>
                </a:rPr>
                <a:t>∑</a:t>
              </a:r>
              <a:r>
                <a:rPr lang="cs-CZ" sz="1100" b="0" i="0">
                  <a:latin typeface="Cambria Math" panose="02040503050406030204" pitchFamily="18" charset="0"/>
                </a:rPr>
                <a:t>_(</a:t>
              </a:r>
              <a:r>
                <a:rPr lang="cs-CZ" sz="1100" b="0" i="0">
                  <a:latin typeface="Cambria Math"/>
                </a:rPr>
                <a:t>𝑖=1</a:t>
              </a:r>
              <a:r>
                <a:rPr lang="cs-CZ" sz="1100" b="0" i="0">
                  <a:latin typeface="Cambria Math" panose="02040503050406030204" pitchFamily="18" charset="0"/>
                </a:rPr>
                <a:t>)^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▒〖</a:t>
              </a:r>
              <a:r>
                <a:rPr lang="cs-CZ" sz="1100" b="0" i="0">
                  <a:latin typeface="Cambria Math"/>
                </a:rPr>
                <a:t>(𝑥</a:t>
              </a:r>
              <a:r>
                <a:rPr lang="cs-CZ" sz="1100" b="0" i="0">
                  <a:latin typeface="Cambria Math" panose="02040503050406030204" pitchFamily="18" charset="0"/>
                </a:rPr>
                <a:t>_</a:t>
              </a:r>
              <a:r>
                <a:rPr lang="cs-CZ" sz="1100" b="0" i="0">
                  <a:latin typeface="Cambria Math"/>
                </a:rPr>
                <a:t>𝑖−𝑥</a:t>
              </a:r>
              <a:r>
                <a:rPr lang="cs-CZ" sz="1100" b="0" i="0">
                  <a:latin typeface="Cambria Math" panose="02040503050406030204" pitchFamily="18" charset="0"/>
                </a:rPr>
                <a:t> ̅</a:t>
              </a:r>
              <a:r>
                <a:rPr lang="cs-CZ" sz="1100" b="0" i="0">
                  <a:latin typeface="Cambria Math"/>
                </a:rPr>
                <a:t>)</a:t>
              </a:r>
              <a:r>
                <a:rPr lang="cs-CZ" sz="1100" b="0" i="0">
                  <a:latin typeface="Cambria Math" panose="02040503050406030204" pitchFamily="18" charset="0"/>
                </a:rPr>
                <a:t>^</a:t>
              </a:r>
              <a:r>
                <a:rPr lang="cs-CZ" sz="1100" b="0" i="0">
                  <a:latin typeface="Cambria Math"/>
                </a:rPr>
                <a:t>2</a:t>
              </a:r>
              <a:r>
                <a:rPr lang="cs-CZ" sz="1100" b="0" i="0">
                  <a:latin typeface="Cambria Math" panose="02040503050406030204" pitchFamily="18" charset="0"/>
                </a:rPr>
                <a:t> 〗</a:t>
              </a:r>
              <a:endParaRPr lang="cs-CZ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712754</xdr:colOff>
      <xdr:row>21</xdr:row>
      <xdr:rowOff>60801</xdr:rowOff>
    </xdr:from>
    <xdr:ext cx="2249521" cy="710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713EE56C-47EB-4BA9-902D-89AA5E348088}"/>
                </a:ext>
              </a:extLst>
            </xdr:cNvPr>
            <xdr:cNvSpPr txBox="1"/>
          </xdr:nvSpPr>
          <xdr:spPr>
            <a:xfrm>
              <a:off x="903254" y="2451576"/>
              <a:ext cx="2249521" cy="71072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2">
                  <a:lumMod val="7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endParaRPr lang="cs-CZ" sz="500" b="0" i="1">
                <a:latin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/>
                      </a:rPr>
                      <m:t>𝑉𝐴𝑅</m:t>
                    </m:r>
                    <m:r>
                      <a:rPr lang="cs-CZ" sz="11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den>
                    </m:f>
                    <m:nary>
                      <m:naryPr>
                        <m:chr m:val="∑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cs-CZ" sz="1100" b="0" i="1">
                            <a:latin typeface="Cambria Math"/>
                          </a:rPr>
                          <m:t>𝑖</m:t>
                        </m:r>
                        <m:r>
                          <a:rPr lang="cs-CZ" sz="11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sup>
                      <m:e>
                        <m:r>
                          <a:rPr lang="cs-CZ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/>
                              </a:rPr>
                              <m:t>𝑖</m:t>
                            </m:r>
                          </m:sub>
                        </m:sSub>
                        <m:r>
                          <a:rPr lang="cs-CZ" sz="1100" b="0" i="1">
                            <a:latin typeface="Cambria Math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  <m:sSup>
                          <m:sSup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)</m:t>
                            </m:r>
                          </m:e>
                          <m:sup>
                            <m:r>
                              <a:rPr lang="cs-CZ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2" name="TextovéPole 1">
              <a:extLst xmlns:a="http://schemas.openxmlformats.org/drawingml/2006/main">
                <a:ext uri="{FF2B5EF4-FFF2-40B4-BE49-F238E27FC236}">
                  <a16:creationId xmlns:a16="http://schemas.microsoft.com/office/drawing/2014/main" id="{713EE56C-47EB-4BA9-902D-89AA5E348088}"/>
                </a:ext>
              </a:extLst>
            </xdr:cNvPr>
            <xdr:cNvSpPr txBox="1"/>
          </xdr:nvSpPr>
          <xdr:spPr>
            <a:xfrm xmlns:a="http://schemas.openxmlformats.org/drawingml/2006/main">
              <a:off x="903254" y="2451576"/>
              <a:ext cx="2249521" cy="71072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2">
                  <a:lumMod val="75000"/>
                </a:schemeClr>
              </a:solidFill>
            </a:ln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rtlCol="0" anchor="t">
              <a:noAutofit/>
            </a:bodyPr>
            <a:lstStyle xmlns:a="http://schemas.openxmlformats.org/drawingml/2006/main"/>
            <a:p xmlns:a="http://schemas.openxmlformats.org/drawingml/2006/main">
              <a:endParaRPr lang="cs-CZ" sz="500" b="0" i="1">
                <a:latin typeface="Cambria Math"/>
              </a:endParaRPr>
            </a:p>
            <a:p xmlns:a="http://schemas.openxmlformats.org/drawingml/2006/main">
              <a:pPr/>
              <a:r>
                <a:rPr lang="cs-CZ" sz="1100" b="0" i="0">
                  <a:latin typeface="Cambria Math"/>
                </a:rPr>
                <a:t>𝑉𝐴𝑅</a:t>
              </a:r>
              <a:r>
                <a:rPr lang="cs-CZ" sz="1100" i="0">
                  <a:latin typeface="Cambria Math"/>
                </a:rPr>
                <a:t>=</a:t>
              </a:r>
              <a:r>
                <a:rPr lang="cs-CZ" sz="1100" b="0" i="0">
                  <a:latin typeface="Cambria Math"/>
                </a:rPr>
                <a:t>1</a:t>
              </a:r>
              <a:r>
                <a:rPr lang="cs-CZ" sz="1100" b="0" i="0">
                  <a:latin typeface="Cambria Math" panose="02040503050406030204" pitchFamily="18" charset="0"/>
                </a:rPr>
                <a:t>/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 </a:t>
              </a:r>
              <a:r>
                <a:rPr lang="cs-CZ" sz="1100" i="0">
                  <a:latin typeface="Cambria Math" panose="02040503050406030204" pitchFamily="18" charset="0"/>
                </a:rPr>
                <a:t>∑</a:t>
              </a:r>
              <a:r>
                <a:rPr lang="cs-CZ" sz="1100" b="0" i="0">
                  <a:latin typeface="Cambria Math" panose="02040503050406030204" pitchFamily="18" charset="0"/>
                </a:rPr>
                <a:t>_(</a:t>
              </a:r>
              <a:r>
                <a:rPr lang="cs-CZ" sz="1100" b="0" i="0">
                  <a:latin typeface="Cambria Math"/>
                </a:rPr>
                <a:t>𝑖=1</a:t>
              </a:r>
              <a:r>
                <a:rPr lang="cs-CZ" sz="1100" b="0" i="0">
                  <a:latin typeface="Cambria Math" panose="02040503050406030204" pitchFamily="18" charset="0"/>
                </a:rPr>
                <a:t>)^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▒〖</a:t>
              </a:r>
              <a:r>
                <a:rPr lang="cs-CZ" sz="1100" b="0" i="0">
                  <a:latin typeface="Cambria Math"/>
                </a:rPr>
                <a:t>(𝑥</a:t>
              </a:r>
              <a:r>
                <a:rPr lang="cs-CZ" sz="1100" b="0" i="0">
                  <a:latin typeface="Cambria Math" panose="02040503050406030204" pitchFamily="18" charset="0"/>
                </a:rPr>
                <a:t>_</a:t>
              </a:r>
              <a:r>
                <a:rPr lang="cs-CZ" sz="1100" b="0" i="0">
                  <a:latin typeface="Cambria Math"/>
                </a:rPr>
                <a:t>𝑖−𝑥</a:t>
              </a:r>
              <a:r>
                <a:rPr lang="cs-CZ" sz="1100" b="0" i="0">
                  <a:latin typeface="Cambria Math" panose="02040503050406030204" pitchFamily="18" charset="0"/>
                </a:rPr>
                <a:t> ̅</a:t>
              </a:r>
              <a:r>
                <a:rPr lang="cs-CZ" sz="1100" b="0" i="0">
                  <a:latin typeface="Cambria Math"/>
                </a:rPr>
                <a:t>)</a:t>
              </a:r>
              <a:r>
                <a:rPr lang="cs-CZ" sz="1100" b="0" i="0">
                  <a:latin typeface="Cambria Math" panose="02040503050406030204" pitchFamily="18" charset="0"/>
                </a:rPr>
                <a:t>^</a:t>
              </a:r>
              <a:r>
                <a:rPr lang="cs-CZ" sz="1100" b="0" i="0">
                  <a:latin typeface="Cambria Math"/>
                </a:rPr>
                <a:t>2</a:t>
              </a:r>
              <a:r>
                <a:rPr lang="cs-CZ" sz="1100" b="0" i="0">
                  <a:latin typeface="Cambria Math" panose="02040503050406030204" pitchFamily="18" charset="0"/>
                </a:rPr>
                <a:t> 〗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3</xdr:col>
      <xdr:colOff>493679</xdr:colOff>
      <xdr:row>21</xdr:row>
      <xdr:rowOff>41751</xdr:rowOff>
    </xdr:from>
    <xdr:ext cx="2849596" cy="710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BC1C575E-E916-4B98-AB9B-4861E7D3CC36}"/>
                </a:ext>
              </a:extLst>
            </xdr:cNvPr>
            <xdr:cNvSpPr txBox="1"/>
          </xdr:nvSpPr>
          <xdr:spPr>
            <a:xfrm>
              <a:off x="3284504" y="2432526"/>
              <a:ext cx="2849596" cy="71072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2">
                  <a:lumMod val="7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endParaRPr lang="cs-CZ" sz="500" b="0" i="1">
                <a:latin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/>
                      </a:rPr>
                      <m:t>𝑉𝐴𝑅</m:t>
                    </m:r>
                    <m:r>
                      <a:rPr lang="cs-CZ" sz="1100" b="0" i="1">
                        <a:latin typeface="Cambria Math"/>
                      </a:rPr>
                      <m:t>.</m:t>
                    </m:r>
                    <m:r>
                      <a:rPr lang="cs-CZ" sz="1100" b="0" i="1">
                        <a:latin typeface="Cambria Math"/>
                      </a:rPr>
                      <m:t>𝑉</m:t>
                    </m:r>
                    <m:r>
                      <a:rPr lang="cs-CZ" sz="1100" b="0" i="1">
                        <a:latin typeface="Cambria Math"/>
                      </a:rPr>
                      <m:t>Ý</m:t>
                    </m:r>
                    <m:r>
                      <a:rPr lang="cs-CZ" sz="1100" b="0" i="1">
                        <a:latin typeface="Cambria Math"/>
                      </a:rPr>
                      <m:t>𝐵</m:t>
                    </m:r>
                    <m:r>
                      <a:rPr lang="cs-CZ" sz="1100" b="0" i="1">
                        <a:latin typeface="Cambria Math"/>
                      </a:rPr>
                      <m:t>Ě</m:t>
                    </m:r>
                    <m:r>
                      <a:rPr lang="cs-CZ" sz="1100" b="0" i="1">
                        <a:latin typeface="Cambria Math"/>
                      </a:rPr>
                      <m:t>𝑅</m:t>
                    </m:r>
                    <m:r>
                      <a:rPr lang="cs-CZ" sz="11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  <m:r>
                          <a:rPr lang="cs-CZ" sz="1100" b="0" i="1">
                            <a:latin typeface="Cambria Math"/>
                          </a:rPr>
                          <m:t>−1</m:t>
                        </m:r>
                      </m:den>
                    </m:f>
                    <m:nary>
                      <m:naryPr>
                        <m:chr m:val="∑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cs-CZ" sz="1100" b="0" i="1">
                            <a:latin typeface="Cambria Math"/>
                          </a:rPr>
                          <m:t>𝑖</m:t>
                        </m:r>
                        <m:r>
                          <a:rPr lang="cs-CZ" sz="11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sup>
                      <m:e>
                        <m:r>
                          <a:rPr lang="cs-CZ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/>
                              </a:rPr>
                              <m:t>𝑖</m:t>
                            </m:r>
                          </m:sub>
                        </m:sSub>
                        <m:r>
                          <a:rPr lang="cs-CZ" sz="1100" b="0" i="1">
                            <a:latin typeface="Cambria Math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  <m:sSup>
                          <m:sSup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)</m:t>
                            </m:r>
                          </m:e>
                          <m:sup>
                            <m:r>
                              <a:rPr lang="cs-CZ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" name="TextovéPole 2">
              <a:extLst xmlns:a="http://schemas.openxmlformats.org/drawingml/2006/main">
                <a:ext uri="{FF2B5EF4-FFF2-40B4-BE49-F238E27FC236}">
                  <a16:creationId xmlns:a16="http://schemas.microsoft.com/office/drawing/2014/main" id="{BC1C575E-E916-4B98-AB9B-4861E7D3CC36}"/>
                </a:ext>
              </a:extLst>
            </xdr:cNvPr>
            <xdr:cNvSpPr txBox="1"/>
          </xdr:nvSpPr>
          <xdr:spPr>
            <a:xfrm xmlns:a="http://schemas.openxmlformats.org/drawingml/2006/main">
              <a:off x="3284504" y="2432526"/>
              <a:ext cx="2849596" cy="71072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2">
                  <a:lumMod val="75000"/>
                </a:schemeClr>
              </a:solidFill>
            </a:ln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rtlCol="0" anchor="t">
              <a:noAutofit/>
            </a:bodyPr>
            <a:lstStyle xmlns:a="http://schemas.openxmlformats.org/drawingml/2006/main"/>
            <a:p xmlns:a="http://schemas.openxmlformats.org/drawingml/2006/main">
              <a:endParaRPr lang="cs-CZ" sz="500" b="0" i="1">
                <a:latin typeface="Cambria Math"/>
              </a:endParaRPr>
            </a:p>
            <a:p xmlns:a="http://schemas.openxmlformats.org/drawingml/2006/main">
              <a:pPr/>
              <a:r>
                <a:rPr lang="cs-CZ" sz="1100" b="0" i="0">
                  <a:latin typeface="Cambria Math"/>
                </a:rPr>
                <a:t>𝑉𝐴𝑅.𝑉Ý𝐵Ě𝑅</a:t>
              </a:r>
              <a:r>
                <a:rPr lang="cs-CZ" sz="1100" i="0">
                  <a:latin typeface="Cambria Math"/>
                </a:rPr>
                <a:t>=</a:t>
              </a:r>
              <a:r>
                <a:rPr lang="cs-CZ" sz="1100" b="0" i="0">
                  <a:latin typeface="Cambria Math"/>
                </a:rPr>
                <a:t>1</a:t>
              </a:r>
              <a:r>
                <a:rPr lang="cs-CZ" sz="1100" b="0" i="0">
                  <a:latin typeface="Cambria Math" panose="02040503050406030204" pitchFamily="18" charset="0"/>
                </a:rPr>
                <a:t>/(</a:t>
              </a:r>
              <a:r>
                <a:rPr lang="cs-CZ" sz="1100" b="0" i="0">
                  <a:latin typeface="Cambria Math"/>
                </a:rPr>
                <a:t>𝑛−1</a:t>
              </a:r>
              <a:r>
                <a:rPr lang="cs-CZ" sz="1100" b="0" i="0">
                  <a:latin typeface="Cambria Math" panose="02040503050406030204" pitchFamily="18" charset="0"/>
                </a:rPr>
                <a:t>) </a:t>
              </a:r>
              <a:r>
                <a:rPr lang="cs-CZ" sz="1100" i="0">
                  <a:latin typeface="Cambria Math" panose="02040503050406030204" pitchFamily="18" charset="0"/>
                </a:rPr>
                <a:t>∑</a:t>
              </a:r>
              <a:r>
                <a:rPr lang="cs-CZ" sz="1100" b="0" i="0">
                  <a:latin typeface="Cambria Math" panose="02040503050406030204" pitchFamily="18" charset="0"/>
                </a:rPr>
                <a:t>_(</a:t>
              </a:r>
              <a:r>
                <a:rPr lang="cs-CZ" sz="1100" b="0" i="0">
                  <a:latin typeface="Cambria Math"/>
                </a:rPr>
                <a:t>𝑖=1</a:t>
              </a:r>
              <a:r>
                <a:rPr lang="cs-CZ" sz="1100" b="0" i="0">
                  <a:latin typeface="Cambria Math" panose="02040503050406030204" pitchFamily="18" charset="0"/>
                </a:rPr>
                <a:t>)^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▒〖</a:t>
              </a:r>
              <a:r>
                <a:rPr lang="cs-CZ" sz="1100" b="0" i="0">
                  <a:latin typeface="Cambria Math"/>
                </a:rPr>
                <a:t>(𝑥</a:t>
              </a:r>
              <a:r>
                <a:rPr lang="cs-CZ" sz="1100" b="0" i="0">
                  <a:latin typeface="Cambria Math" panose="02040503050406030204" pitchFamily="18" charset="0"/>
                </a:rPr>
                <a:t>_</a:t>
              </a:r>
              <a:r>
                <a:rPr lang="cs-CZ" sz="1100" b="0" i="0">
                  <a:latin typeface="Cambria Math"/>
                </a:rPr>
                <a:t>𝑖−𝑥</a:t>
              </a:r>
              <a:r>
                <a:rPr lang="cs-CZ" sz="1100" b="0" i="0">
                  <a:latin typeface="Cambria Math" panose="02040503050406030204" pitchFamily="18" charset="0"/>
                </a:rPr>
                <a:t> ̅</a:t>
              </a:r>
              <a:r>
                <a:rPr lang="cs-CZ" sz="1100" b="0" i="0">
                  <a:latin typeface="Cambria Math"/>
                </a:rPr>
                <a:t>)</a:t>
              </a:r>
              <a:r>
                <a:rPr lang="cs-CZ" sz="1100" b="0" i="0">
                  <a:latin typeface="Cambria Math" panose="02040503050406030204" pitchFamily="18" charset="0"/>
                </a:rPr>
                <a:t>^</a:t>
              </a:r>
              <a:r>
                <a:rPr lang="cs-CZ" sz="1100" b="0" i="0">
                  <a:latin typeface="Cambria Math"/>
                </a:rPr>
                <a:t>2</a:t>
              </a:r>
              <a:r>
                <a:rPr lang="cs-CZ" sz="1100" b="0" i="0">
                  <a:latin typeface="Cambria Math" panose="02040503050406030204" pitchFamily="18" charset="0"/>
                </a:rPr>
                <a:t> 〗</a:t>
              </a:r>
              <a:endParaRPr lang="cs-CZ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CD568E-47E0-483F-8029-B7EB541A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BF7B3A1-518D-460A-90A2-6CF033110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A775CC-4E23-4CC9-AE04-5D1AC1D4E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11143E-F7EF-4202-8E36-8AC1FA848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76230FF-499B-42D5-BE84-38CE26AB2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27C638-DF4A-4B02-BFC7-13C1FC129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218E59-CDEC-4D2D-9C23-1DBCAD2DF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AB6916-1B1B-4173-A6AE-8EB38BD70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8F3C9A-F676-4971-B4EB-4BD40E756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3F4DEB-41A1-4CE7-807A-9C8A22F40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37683-FB2B-4762-BEEA-C2526D559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243F76-9752-46CD-8D06-AC087CB02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11</xdr:row>
      <xdr:rowOff>114300</xdr:rowOff>
    </xdr:from>
    <xdr:to>
      <xdr:col>7</xdr:col>
      <xdr:colOff>333375</xdr:colOff>
      <xdr:row>14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3AB913-8C92-4BA6-972F-D0D009621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32004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11</xdr:row>
      <xdr:rowOff>95250</xdr:rowOff>
    </xdr:from>
    <xdr:to>
      <xdr:col>7</xdr:col>
      <xdr:colOff>361950</xdr:colOff>
      <xdr:row>14</xdr:row>
      <xdr:rowOff>113335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5D808C-A8DF-455E-B96E-875A860F3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11</xdr:row>
      <xdr:rowOff>133350</xdr:rowOff>
    </xdr:from>
    <xdr:to>
      <xdr:col>7</xdr:col>
      <xdr:colOff>219075</xdr:colOff>
      <xdr:row>14</xdr:row>
      <xdr:rowOff>151435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1F19B6-8C17-48DA-91AB-44ABDF0C4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3219450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12</xdr:row>
      <xdr:rowOff>9525</xdr:rowOff>
    </xdr:from>
    <xdr:to>
      <xdr:col>9</xdr:col>
      <xdr:colOff>314946</xdr:colOff>
      <xdr:row>15</xdr:row>
      <xdr:rowOff>56185</xdr:rowOff>
    </xdr:to>
    <xdr:pic>
      <xdr:nvPicPr>
        <xdr:cNvPr id="17" name="Obrázek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5E2C5B-C784-4B1A-9EE4-758C6A45A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238500"/>
          <a:ext cx="1962771" cy="7896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26</xdr:row>
      <xdr:rowOff>123825</xdr:rowOff>
    </xdr:from>
    <xdr:to>
      <xdr:col>0</xdr:col>
      <xdr:colOff>1276350</xdr:colOff>
      <xdr:row>29</xdr:row>
      <xdr:rowOff>123825</xdr:rowOff>
    </xdr:to>
    <xdr:pic>
      <xdr:nvPicPr>
        <xdr:cNvPr id="19463" name="Obrázek 1" descr="Vzorec">
          <a:extLst>
            <a:ext uri="{FF2B5EF4-FFF2-40B4-BE49-F238E27FC236}">
              <a16:creationId xmlns:a16="http://schemas.microsoft.com/office/drawing/2014/main" id="{B12C7DED-C347-4D52-8B5B-1124F416E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743450"/>
          <a:ext cx="847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26</xdr:row>
      <xdr:rowOff>68580</xdr:rowOff>
    </xdr:from>
    <xdr:to>
      <xdr:col>2</xdr:col>
      <xdr:colOff>1512258</xdr:colOff>
      <xdr:row>29</xdr:row>
      <xdr:rowOff>160020</xdr:rowOff>
    </xdr:to>
    <xdr:pic>
      <xdr:nvPicPr>
        <xdr:cNvPr id="5" name="Obrázek 2">
          <a:extLst>
            <a:ext uri="{FF2B5EF4-FFF2-40B4-BE49-F238E27FC236}">
              <a16:creationId xmlns:a16="http://schemas.microsoft.com/office/drawing/2014/main" id="{A696A89D-E4CA-4BDE-BB37-6CCC4FBA2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4747260"/>
          <a:ext cx="1047438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17</xdr:row>
      <xdr:rowOff>110490</xdr:rowOff>
    </xdr:from>
    <xdr:to>
      <xdr:col>19</xdr:col>
      <xdr:colOff>161925</xdr:colOff>
      <xdr:row>19</xdr:row>
      <xdr:rowOff>215265</xdr:rowOff>
    </xdr:to>
    <xdr:pic>
      <xdr:nvPicPr>
        <xdr:cNvPr id="13376" name="Obrázek 1">
          <a:extLst>
            <a:ext uri="{FF2B5EF4-FFF2-40B4-BE49-F238E27FC236}">
              <a16:creationId xmlns:a16="http://schemas.microsoft.com/office/drawing/2014/main" id="{834C87BB-51CA-4573-B4D5-F8D44A171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4110990"/>
          <a:ext cx="3762375" cy="83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19</xdr:row>
      <xdr:rowOff>104775</xdr:rowOff>
    </xdr:from>
    <xdr:to>
      <xdr:col>14</xdr:col>
      <xdr:colOff>276225</xdr:colOff>
      <xdr:row>20</xdr:row>
      <xdr:rowOff>257175</xdr:rowOff>
    </xdr:to>
    <xdr:pic>
      <xdr:nvPicPr>
        <xdr:cNvPr id="13377" name="Obrázek 2">
          <a:extLst>
            <a:ext uri="{FF2B5EF4-FFF2-40B4-BE49-F238E27FC236}">
              <a16:creationId xmlns:a16="http://schemas.microsoft.com/office/drawing/2014/main" id="{40A7BDAC-A10D-48BD-961D-F57B36DFA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4838700"/>
          <a:ext cx="819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21</xdr:row>
      <xdr:rowOff>38100</xdr:rowOff>
    </xdr:from>
    <xdr:to>
      <xdr:col>14</xdr:col>
      <xdr:colOff>400050</xdr:colOff>
      <xdr:row>22</xdr:row>
      <xdr:rowOff>238125</xdr:rowOff>
    </xdr:to>
    <xdr:pic>
      <xdr:nvPicPr>
        <xdr:cNvPr id="13378" name="Obrázek 3">
          <a:extLst>
            <a:ext uri="{FF2B5EF4-FFF2-40B4-BE49-F238E27FC236}">
              <a16:creationId xmlns:a16="http://schemas.microsoft.com/office/drawing/2014/main" id="{449A28BF-7C6C-4E5F-AE1E-1164EF4D0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400675"/>
          <a:ext cx="962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114300</xdr:colOff>
      <xdr:row>24</xdr:row>
      <xdr:rowOff>85725</xdr:rowOff>
    </xdr:from>
    <xdr:to>
      <xdr:col>14</xdr:col>
      <xdr:colOff>542925</xdr:colOff>
      <xdr:row>26</xdr:row>
      <xdr:rowOff>76200</xdr:rowOff>
    </xdr:to>
    <xdr:pic>
      <xdr:nvPicPr>
        <xdr:cNvPr id="13379" name="Obrázek 4">
          <a:extLst>
            <a:ext uri="{FF2B5EF4-FFF2-40B4-BE49-F238E27FC236}">
              <a16:creationId xmlns:a16="http://schemas.microsoft.com/office/drawing/2014/main" id="{2BC1FA6C-C77F-408A-8AA1-F80783F5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6248400"/>
          <a:ext cx="10382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13</xdr:row>
      <xdr:rowOff>76200</xdr:rowOff>
    </xdr:from>
    <xdr:to>
      <xdr:col>15</xdr:col>
      <xdr:colOff>514350</xdr:colOff>
      <xdr:row>14</xdr:row>
      <xdr:rowOff>342900</xdr:rowOff>
    </xdr:to>
    <xdr:pic>
      <xdr:nvPicPr>
        <xdr:cNvPr id="13380" name="Obrázek 5">
          <a:extLst>
            <a:ext uri="{FF2B5EF4-FFF2-40B4-BE49-F238E27FC236}">
              <a16:creationId xmlns:a16="http://schemas.microsoft.com/office/drawing/2014/main" id="{29EBB9CB-856F-4B76-959D-5CD048439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2686050"/>
          <a:ext cx="1714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104775</xdr:colOff>
      <xdr:row>15</xdr:row>
      <xdr:rowOff>66675</xdr:rowOff>
    </xdr:from>
    <xdr:to>
      <xdr:col>14</xdr:col>
      <xdr:colOff>552450</xdr:colOff>
      <xdr:row>16</xdr:row>
      <xdr:rowOff>76200</xdr:rowOff>
    </xdr:to>
    <xdr:pic>
      <xdr:nvPicPr>
        <xdr:cNvPr id="13381" name="Obrázek 6">
          <a:extLst>
            <a:ext uri="{FF2B5EF4-FFF2-40B4-BE49-F238E27FC236}">
              <a16:creationId xmlns:a16="http://schemas.microsoft.com/office/drawing/2014/main" id="{1C1E1CD8-F8F6-4A70-8CF8-83C987C6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238500"/>
          <a:ext cx="1057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12</xdr:row>
      <xdr:rowOff>3810</xdr:rowOff>
    </xdr:from>
    <xdr:to>
      <xdr:col>10</xdr:col>
      <xdr:colOff>1950720</xdr:colOff>
      <xdr:row>28</xdr:row>
      <xdr:rowOff>64770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f 3">
              <a:extLst>
                <a:ext uri="{FF2B5EF4-FFF2-40B4-BE49-F238E27FC236}">
                  <a16:creationId xmlns:a16="http://schemas.microsoft.com/office/drawing/2014/main" id="{E0797982-4F79-4C94-BFC8-8CDF8F9C14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46020" y="2127885"/>
              <a:ext cx="3200400" cy="26517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3</xdr:row>
      <xdr:rowOff>76200</xdr:rowOff>
    </xdr:from>
    <xdr:to>
      <xdr:col>19</xdr:col>
      <xdr:colOff>38100</xdr:colOff>
      <xdr:row>21</xdr:row>
      <xdr:rowOff>85725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F5507FC-E9D4-4565-B42A-6E650EB58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695325"/>
          <a:ext cx="389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129540</xdr:colOff>
      <xdr:row>2</xdr:row>
      <xdr:rowOff>129540</xdr:rowOff>
    </xdr:from>
    <xdr:to>
      <xdr:col>16</xdr:col>
      <xdr:colOff>367665</xdr:colOff>
      <xdr:row>20</xdr:row>
      <xdr:rowOff>43815</xdr:rowOff>
    </xdr:to>
    <xdr:pic>
      <xdr:nvPicPr>
        <xdr:cNvPr id="21505" name="Obrázek 1">
          <a:extLst>
            <a:ext uri="{FF2B5EF4-FFF2-40B4-BE49-F238E27FC236}">
              <a16:creationId xmlns:a16="http://schemas.microsoft.com/office/drawing/2014/main" id="{CFB20E42-9DE9-483B-B781-51958E491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579120"/>
          <a:ext cx="3895725" cy="2992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ffice.lasakovi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jaknaexcel.cz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jaknaexcel.cz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/ms-excel-funkce-statisticke/" TargetMode="External"/><Relationship Id="rId13" Type="http://schemas.openxmlformats.org/officeDocument/2006/relationships/hyperlink" Target="http://office.lasakovi.com/excel/funkce/ms-excel-funkce-statisticke/" TargetMode="External"/><Relationship Id="rId18" Type="http://schemas.openxmlformats.org/officeDocument/2006/relationships/hyperlink" Target="http://office.lasakovi.com/excel/funkce/ms-excel-funkce-statisticke/" TargetMode="External"/><Relationship Id="rId26" Type="http://schemas.openxmlformats.org/officeDocument/2006/relationships/hyperlink" Target="http://office.lasakovi.com/excel/funkce/ms-excel-funkce-statisticke/" TargetMode="External"/><Relationship Id="rId3" Type="http://schemas.openxmlformats.org/officeDocument/2006/relationships/hyperlink" Target="http://office.lasakovi.com/excel/funkce/ms-excel-funkce-statisticke/" TargetMode="External"/><Relationship Id="rId21" Type="http://schemas.openxmlformats.org/officeDocument/2006/relationships/hyperlink" Target="http://office.lasakovi.com/excel/funkce/ms-excel-funkce-statisticke/" TargetMode="External"/><Relationship Id="rId7" Type="http://schemas.openxmlformats.org/officeDocument/2006/relationships/hyperlink" Target="http://office.lasakovi.com/excel/funkce/ms-excel-funkce-statisticke/" TargetMode="External"/><Relationship Id="rId12" Type="http://schemas.openxmlformats.org/officeDocument/2006/relationships/hyperlink" Target="http://office.lasakovi.com/excel/funkce/ms-excel-funkce-statisticke/" TargetMode="External"/><Relationship Id="rId17" Type="http://schemas.openxmlformats.org/officeDocument/2006/relationships/hyperlink" Target="http://office.lasakovi.com/excel/funkce/ms-excel-funkce-statisticke/" TargetMode="External"/><Relationship Id="rId25" Type="http://schemas.openxmlformats.org/officeDocument/2006/relationships/hyperlink" Target="http://office.lasakovi.com/excel/funkce/ms-excel-funkce-statisticke/" TargetMode="External"/><Relationship Id="rId2" Type="http://schemas.openxmlformats.org/officeDocument/2006/relationships/hyperlink" Target="http://office.lasakovi.com/excel/funkce/ms-excel-funkce-statisticke/" TargetMode="External"/><Relationship Id="rId16" Type="http://schemas.openxmlformats.org/officeDocument/2006/relationships/hyperlink" Target="http://office.lasakovi.com/excel/funkce/ms-excel-funkce-statisticke/" TargetMode="External"/><Relationship Id="rId20" Type="http://schemas.openxmlformats.org/officeDocument/2006/relationships/hyperlink" Target="http://office.lasakovi.com/excel/funkce/ms-excel-funkce-statisticke/" TargetMode="External"/><Relationship Id="rId29" Type="http://schemas.openxmlformats.org/officeDocument/2006/relationships/hyperlink" Target="http://office.lasakovi.com/excel/funkce/ms-excel-funkce-statisticke/" TargetMode="External"/><Relationship Id="rId1" Type="http://schemas.openxmlformats.org/officeDocument/2006/relationships/hyperlink" Target="http://jaknaexcel.cz/" TargetMode="External"/><Relationship Id="rId6" Type="http://schemas.openxmlformats.org/officeDocument/2006/relationships/hyperlink" Target="http://office.lasakovi.com/excel/funkce/ms-excel-funkce-statisticke/" TargetMode="External"/><Relationship Id="rId11" Type="http://schemas.openxmlformats.org/officeDocument/2006/relationships/hyperlink" Target="http://office.lasakovi.com/excel/funkce/ms-excel-funkce-statisticke/" TargetMode="External"/><Relationship Id="rId24" Type="http://schemas.openxmlformats.org/officeDocument/2006/relationships/hyperlink" Target="http://office.lasakovi.com/excel/funkce/ms-excel-funkce-statisticke/" TargetMode="External"/><Relationship Id="rId5" Type="http://schemas.openxmlformats.org/officeDocument/2006/relationships/hyperlink" Target="http://office.lasakovi.com/excel/funkce/ms-excel-funkce-statisticke/" TargetMode="External"/><Relationship Id="rId15" Type="http://schemas.openxmlformats.org/officeDocument/2006/relationships/hyperlink" Target="http://office.lasakovi.com/excel/funkce/ms-excel-funkce-statisticke/" TargetMode="External"/><Relationship Id="rId23" Type="http://schemas.openxmlformats.org/officeDocument/2006/relationships/hyperlink" Target="http://office.lasakovi.com/excel/funkce/ms-excel-funkce-statisticke/" TargetMode="External"/><Relationship Id="rId28" Type="http://schemas.openxmlformats.org/officeDocument/2006/relationships/hyperlink" Target="http://office.lasakovi.com/excel/funkce/ms-excel-funkce-statisticke/" TargetMode="External"/><Relationship Id="rId10" Type="http://schemas.openxmlformats.org/officeDocument/2006/relationships/hyperlink" Target="http://office.lasakovi.com/excel/funkce/ms-excel-funkce-statisticke/" TargetMode="External"/><Relationship Id="rId19" Type="http://schemas.openxmlformats.org/officeDocument/2006/relationships/hyperlink" Target="http://office.lasakovi.com/excel/funkce/ms-excel-funkce-statisticke/" TargetMode="External"/><Relationship Id="rId4" Type="http://schemas.openxmlformats.org/officeDocument/2006/relationships/hyperlink" Target="http://office.lasakovi.com/excel/funkce/ms-excel-funkce-statisticke/" TargetMode="External"/><Relationship Id="rId9" Type="http://schemas.openxmlformats.org/officeDocument/2006/relationships/hyperlink" Target="http://office.lasakovi.com/excel/funkce/ms-excel-funkce-statisticke/" TargetMode="External"/><Relationship Id="rId14" Type="http://schemas.openxmlformats.org/officeDocument/2006/relationships/hyperlink" Target="http://office.lasakovi.com/excel/funkce/ms-excel-funkce-statisticke/" TargetMode="External"/><Relationship Id="rId22" Type="http://schemas.openxmlformats.org/officeDocument/2006/relationships/hyperlink" Target="http://office.lasakovi.com/excel/funkce/ms-excel-funkce-statisticke/" TargetMode="External"/><Relationship Id="rId27" Type="http://schemas.openxmlformats.org/officeDocument/2006/relationships/hyperlink" Target="http://office.lasakovi.com/excel/funkce/ms-excel-funkce-statisticke/" TargetMode="External"/><Relationship Id="rId30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office.lasakovi.com/excel/funkce/ms-excel-funkce-statistick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jaknaexc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workbookViewId="0">
      <selection activeCell="C30" sqref="C30"/>
    </sheetView>
  </sheetViews>
  <sheetFormatPr defaultRowHeight="12.75" x14ac:dyDescent="0.2"/>
  <cols>
    <col min="1" max="1" width="2.85546875" customWidth="1"/>
    <col min="2" max="2" width="12.140625" customWidth="1"/>
    <col min="3" max="3" width="26.85546875" customWidth="1"/>
    <col min="4" max="4" width="14" customWidth="1"/>
    <col min="5" max="5" width="2.5703125" customWidth="1"/>
  </cols>
  <sheetData>
    <row r="1" spans="1:5" ht="22.5" customHeight="1" x14ac:dyDescent="0.2">
      <c r="A1" s="154" t="s">
        <v>14</v>
      </c>
      <c r="B1" s="154"/>
      <c r="C1" s="154"/>
      <c r="D1" s="154"/>
      <c r="E1" s="154"/>
    </row>
    <row r="2" spans="1:5" ht="15" customHeight="1" x14ac:dyDescent="0.2">
      <c r="A2" s="155" t="s">
        <v>0</v>
      </c>
      <c r="B2" s="155"/>
      <c r="C2" s="155"/>
      <c r="D2" s="155"/>
      <c r="E2" s="155"/>
    </row>
    <row r="3" spans="1:5" ht="6.75" customHeight="1" x14ac:dyDescent="0.2"/>
    <row r="4" spans="1:5" ht="17.25" customHeight="1" x14ac:dyDescent="0.2">
      <c r="B4" s="7" t="s">
        <v>1</v>
      </c>
    </row>
    <row r="5" spans="1:5" x14ac:dyDescent="0.2">
      <c r="B5" s="2">
        <v>80</v>
      </c>
    </row>
    <row r="6" spans="1:5" x14ac:dyDescent="0.2">
      <c r="B6" s="2">
        <v>85</v>
      </c>
    </row>
    <row r="7" spans="1:5" x14ac:dyDescent="0.2">
      <c r="B7" s="2">
        <v>90</v>
      </c>
    </row>
    <row r="8" spans="1:5" ht="6.75" customHeight="1" x14ac:dyDescent="0.2"/>
    <row r="9" spans="1:5" s="4" customFormat="1" ht="18" hidden="1" customHeight="1" x14ac:dyDescent="0.2">
      <c r="B9" s="5">
        <f>STDEVP(B5:B7)</f>
        <v>4.0824829046386304</v>
      </c>
      <c r="C9" s="6" t="s">
        <v>2</v>
      </c>
      <c r="D9" s="156" t="s">
        <v>11</v>
      </c>
    </row>
    <row r="10" spans="1:5" s="4" customFormat="1" ht="18" hidden="1" customHeight="1" x14ac:dyDescent="0.2">
      <c r="B10" s="5">
        <f>STDEV(B5:B7)</f>
        <v>5</v>
      </c>
      <c r="C10" s="6" t="s">
        <v>3</v>
      </c>
      <c r="D10" s="156"/>
    </row>
    <row r="11" spans="1:5" s="4" customFormat="1" ht="18" hidden="1" customHeight="1" x14ac:dyDescent="0.2">
      <c r="B11" s="5">
        <f>_xlfn.STDEV.P(B5:B7)</f>
        <v>4.0824829046386304</v>
      </c>
      <c r="C11" s="6" t="s">
        <v>4</v>
      </c>
      <c r="D11" s="156" t="s">
        <v>10</v>
      </c>
    </row>
    <row r="12" spans="1:5" s="4" customFormat="1" ht="18" hidden="1" customHeight="1" x14ac:dyDescent="0.2">
      <c r="B12" s="5">
        <f>_xlfn.STDEV.S(B5:B7)</f>
        <v>5</v>
      </c>
      <c r="C12" s="6" t="s">
        <v>5</v>
      </c>
      <c r="D12" s="156"/>
    </row>
    <row r="13" spans="1:5" ht="7.5" hidden="1" customHeight="1" x14ac:dyDescent="0.2"/>
    <row r="14" spans="1:5" hidden="1" x14ac:dyDescent="0.2">
      <c r="B14" s="5">
        <f>VARP(B5:B7)</f>
        <v>16.666666666666668</v>
      </c>
      <c r="C14" s="6" t="s">
        <v>6</v>
      </c>
      <c r="D14" s="156" t="s">
        <v>11</v>
      </c>
    </row>
    <row r="15" spans="1:5" ht="17.25" customHeight="1" x14ac:dyDescent="0.2">
      <c r="B15" s="5">
        <f>VAR(B5:B7)</f>
        <v>25</v>
      </c>
      <c r="C15" s="6" t="s">
        <v>7</v>
      </c>
      <c r="D15" s="156"/>
    </row>
    <row r="16" spans="1:5" ht="17.25" hidden="1" customHeight="1" x14ac:dyDescent="0.2">
      <c r="B16" s="5">
        <f>_xlfn.VAR.P(B5:B7)</f>
        <v>16.666666666666668</v>
      </c>
      <c r="C16" s="6" t="s">
        <v>8</v>
      </c>
      <c r="D16" s="156" t="s">
        <v>10</v>
      </c>
    </row>
    <row r="17" spans="1:9" ht="17.25" customHeight="1" x14ac:dyDescent="0.2">
      <c r="B17" s="5">
        <f>_xlfn.VAR.S(B5:B7)</f>
        <v>25</v>
      </c>
      <c r="C17" s="6" t="s">
        <v>9</v>
      </c>
      <c r="D17" s="156"/>
    </row>
    <row r="19" spans="1:9" x14ac:dyDescent="0.2">
      <c r="A19" s="153" t="s">
        <v>12</v>
      </c>
      <c r="B19" s="153"/>
      <c r="C19" s="153"/>
      <c r="D19" s="153"/>
      <c r="E19" s="153"/>
    </row>
    <row r="23" spans="1:9" x14ac:dyDescent="0.2">
      <c r="B23" t="s">
        <v>13</v>
      </c>
    </row>
    <row r="31" spans="1:9" x14ac:dyDescent="0.2">
      <c r="G31" s="3">
        <f>SQRT(B14)</f>
        <v>4.0824829046386304</v>
      </c>
    </row>
    <row r="32" spans="1:9" x14ac:dyDescent="0.2">
      <c r="G32" s="3">
        <f>SQRT(B15)</f>
        <v>5</v>
      </c>
      <c r="I32">
        <f>VARA(B5:B7)</f>
        <v>25</v>
      </c>
    </row>
    <row r="33" spans="7:9" x14ac:dyDescent="0.2">
      <c r="G33" s="3">
        <f>SQRT(B16)</f>
        <v>4.0824829046386304</v>
      </c>
      <c r="I33">
        <f>VARPA(B5:B7)</f>
        <v>16.666666666666668</v>
      </c>
    </row>
    <row r="34" spans="7:9" x14ac:dyDescent="0.2">
      <c r="G34" s="3">
        <f>SQRT(B17)</f>
        <v>5</v>
      </c>
    </row>
    <row r="37" spans="7:9" x14ac:dyDescent="0.2">
      <c r="G37" s="1" t="s">
        <v>1</v>
      </c>
    </row>
  </sheetData>
  <mergeCells count="7">
    <mergeCell ref="A19:E19"/>
    <mergeCell ref="A1:E1"/>
    <mergeCell ref="A2:E2"/>
    <mergeCell ref="D9:D10"/>
    <mergeCell ref="D11:D12"/>
    <mergeCell ref="D14:D15"/>
    <mergeCell ref="D16:D17"/>
  </mergeCells>
  <hyperlinks>
    <hyperlink ref="A2:E2" r:id="rId1" display="http://office.lasakovi.com" xr:uid="{00000000-0004-0000-0000-000000000000}"/>
  </hyperlinks>
  <pageMargins left="0.7" right="0.7" top="0.78740157499999996" bottom="0.78740157499999996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47"/>
  <sheetViews>
    <sheetView topLeftCell="A6" workbookViewId="0">
      <selection activeCell="Q22" sqref="Q22"/>
    </sheetView>
  </sheetViews>
  <sheetFormatPr defaultRowHeight="12.75" x14ac:dyDescent="0.2"/>
  <cols>
    <col min="1" max="1" width="1.28515625" customWidth="1"/>
    <col min="2" max="7" width="3.140625" style="37" customWidth="1"/>
    <col min="8" max="8" width="1.28515625" customWidth="1"/>
    <col min="9" max="9" width="25.28515625" customWidth="1"/>
    <col min="10" max="10" width="9.85546875" customWidth="1"/>
    <col min="11" max="11" width="9.5703125" customWidth="1"/>
    <col min="12" max="12" width="26.42578125" customWidth="1"/>
    <col min="13" max="13" width="1.28515625" style="9" customWidth="1"/>
    <col min="32" max="32" width="12" bestFit="1" customWidth="1"/>
  </cols>
  <sheetData>
    <row r="1" spans="1:33" ht="24.75" customHeight="1" x14ac:dyDescent="0.2">
      <c r="A1" s="154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33" x14ac:dyDescent="0.2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4" spans="1:33" s="4" customFormat="1" ht="20.25" customHeight="1" x14ac:dyDescent="0.2">
      <c r="B4" s="182" t="s">
        <v>16</v>
      </c>
      <c r="C4" s="182"/>
      <c r="D4" s="182"/>
      <c r="E4" s="182"/>
      <c r="F4" s="182"/>
      <c r="G4" s="182"/>
      <c r="I4" s="184" t="s">
        <v>35</v>
      </c>
      <c r="J4" s="184"/>
      <c r="K4" s="184"/>
      <c r="L4" s="184"/>
      <c r="M4" s="10"/>
    </row>
    <row r="5" spans="1:33" s="4" customFormat="1" ht="15" customHeight="1" thickBot="1" x14ac:dyDescent="0.25">
      <c r="B5" s="36">
        <f ca="1">RANDBETWEEN(45,95)</f>
        <v>59</v>
      </c>
      <c r="C5" s="36">
        <f t="shared" ref="C5:G20" ca="1" si="0">RANDBETWEEN(45,95)</f>
        <v>48</v>
      </c>
      <c r="D5" s="36">
        <f t="shared" ca="1" si="0"/>
        <v>60</v>
      </c>
      <c r="E5" s="36">
        <f t="shared" ca="1" si="0"/>
        <v>78</v>
      </c>
      <c r="F5" s="36">
        <f t="shared" ca="1" si="0"/>
        <v>47</v>
      </c>
      <c r="G5" s="36">
        <f t="shared" ca="1" si="0"/>
        <v>61</v>
      </c>
      <c r="I5" s="38" t="s">
        <v>18</v>
      </c>
      <c r="J5" s="38" t="s">
        <v>19</v>
      </c>
      <c r="K5" s="38" t="s">
        <v>20</v>
      </c>
      <c r="L5" s="38" t="s">
        <v>23</v>
      </c>
      <c r="M5" s="10"/>
    </row>
    <row r="6" spans="1:33" s="4" customFormat="1" ht="15" customHeight="1" thickTop="1" x14ac:dyDescent="0.2">
      <c r="B6" s="36">
        <f t="shared" ref="B6:G30" ca="1" si="1">RANDBETWEEN(45,95)</f>
        <v>95</v>
      </c>
      <c r="C6" s="36">
        <f t="shared" ca="1" si="0"/>
        <v>45</v>
      </c>
      <c r="D6" s="36">
        <f t="shared" ca="1" si="0"/>
        <v>46</v>
      </c>
      <c r="E6" s="36">
        <f t="shared" ca="1" si="0"/>
        <v>62</v>
      </c>
      <c r="F6" s="36">
        <f t="shared" ca="1" si="0"/>
        <v>53</v>
      </c>
      <c r="G6" s="36">
        <f t="shared" ca="1" si="0"/>
        <v>68</v>
      </c>
      <c r="I6" s="11" t="s">
        <v>17</v>
      </c>
      <c r="J6" s="11">
        <f ca="1">COUNT(B5:G40)</f>
        <v>216</v>
      </c>
      <c r="K6" s="12" t="s">
        <v>21</v>
      </c>
      <c r="L6" s="13" t="s">
        <v>43</v>
      </c>
      <c r="M6" s="10"/>
      <c r="N6" s="4" t="s">
        <v>89</v>
      </c>
      <c r="AF6" s="4">
        <f>3*3*3</f>
        <v>27</v>
      </c>
      <c r="AG6" s="4">
        <f>POWER(AF6,1/3)</f>
        <v>2.9999999999999996</v>
      </c>
    </row>
    <row r="7" spans="1:33" s="4" customFormat="1" ht="15" customHeight="1" x14ac:dyDescent="0.2">
      <c r="B7" s="36">
        <f t="shared" ca="1" si="1"/>
        <v>63</v>
      </c>
      <c r="C7" s="36">
        <f t="shared" ca="1" si="0"/>
        <v>95</v>
      </c>
      <c r="D7" s="36">
        <f t="shared" ca="1" si="0"/>
        <v>48</v>
      </c>
      <c r="E7" s="36">
        <f t="shared" ca="1" si="0"/>
        <v>94</v>
      </c>
      <c r="F7" s="36">
        <f t="shared" ca="1" si="0"/>
        <v>73</v>
      </c>
      <c r="G7" s="36">
        <f t="shared" ca="1" si="0"/>
        <v>49</v>
      </c>
      <c r="I7" s="14" t="s">
        <v>22</v>
      </c>
      <c r="J7" s="14">
        <f ca="1">SUM(B5:G40)</f>
        <v>14863</v>
      </c>
      <c r="K7" s="15" t="s">
        <v>21</v>
      </c>
      <c r="L7" s="16" t="s">
        <v>44</v>
      </c>
      <c r="M7" s="10"/>
    </row>
    <row r="8" spans="1:33" s="4" customFormat="1" ht="15" customHeight="1" x14ac:dyDescent="0.2">
      <c r="B8" s="36">
        <f t="shared" ca="1" si="1"/>
        <v>50</v>
      </c>
      <c r="C8" s="36">
        <f t="shared" ca="1" si="0"/>
        <v>54</v>
      </c>
      <c r="D8" s="36">
        <f t="shared" ca="1" si="0"/>
        <v>91</v>
      </c>
      <c r="E8" s="36">
        <f t="shared" ca="1" si="0"/>
        <v>83</v>
      </c>
      <c r="F8" s="36">
        <f t="shared" ca="1" si="0"/>
        <v>58</v>
      </c>
      <c r="G8" s="36">
        <f t="shared" ca="1" si="0"/>
        <v>54</v>
      </c>
      <c r="I8" s="17" t="s">
        <v>24</v>
      </c>
      <c r="J8" s="17">
        <f ca="1">MAX(B5:G40)</f>
        <v>95</v>
      </c>
      <c r="K8" s="18" t="s">
        <v>21</v>
      </c>
      <c r="L8" s="19" t="s">
        <v>45</v>
      </c>
      <c r="M8" s="10"/>
      <c r="Z8" s="36">
        <v>62</v>
      </c>
      <c r="AA8" s="36">
        <v>88</v>
      </c>
      <c r="AB8" s="36">
        <v>93</v>
      </c>
      <c r="AC8" s="36">
        <v>46</v>
      </c>
      <c r="AD8" s="36">
        <v>69</v>
      </c>
      <c r="AE8" s="36">
        <v>50</v>
      </c>
      <c r="AF8" s="4">
        <f>PRODUCT(Z8:AE8)</f>
        <v>80525649600</v>
      </c>
    </row>
    <row r="9" spans="1:33" s="4" customFormat="1" ht="15" customHeight="1" x14ac:dyDescent="0.2">
      <c r="B9" s="36">
        <f t="shared" ca="1" si="1"/>
        <v>81</v>
      </c>
      <c r="C9" s="36">
        <f t="shared" ca="1" si="0"/>
        <v>58</v>
      </c>
      <c r="D9" s="36">
        <f t="shared" ca="1" si="0"/>
        <v>84</v>
      </c>
      <c r="E9" s="36">
        <f t="shared" ca="1" si="0"/>
        <v>45</v>
      </c>
      <c r="F9" s="36">
        <f t="shared" ca="1" si="0"/>
        <v>77</v>
      </c>
      <c r="G9" s="36">
        <f t="shared" ca="1" si="0"/>
        <v>46</v>
      </c>
      <c r="I9" s="20" t="s">
        <v>25</v>
      </c>
      <c r="J9" s="20">
        <f ca="1">MIN(B5:G40)</f>
        <v>45</v>
      </c>
      <c r="K9" s="21" t="s">
        <v>21</v>
      </c>
      <c r="L9" s="22" t="s">
        <v>46</v>
      </c>
      <c r="M9" s="10"/>
      <c r="AF9" s="4">
        <f>POWER(AF8,1/6)</f>
        <v>65.71366752783824</v>
      </c>
    </row>
    <row r="10" spans="1:33" s="4" customFormat="1" ht="15" customHeight="1" x14ac:dyDescent="0.2">
      <c r="B10" s="36">
        <f t="shared" ca="1" si="1"/>
        <v>80</v>
      </c>
      <c r="C10" s="36">
        <f t="shared" ca="1" si="0"/>
        <v>72</v>
      </c>
      <c r="D10" s="36">
        <f t="shared" ca="1" si="0"/>
        <v>45</v>
      </c>
      <c r="E10" s="36">
        <f t="shared" ca="1" si="0"/>
        <v>64</v>
      </c>
      <c r="F10" s="36">
        <f t="shared" ca="1" si="0"/>
        <v>85</v>
      </c>
      <c r="G10" s="36">
        <f t="shared" ca="1" si="0"/>
        <v>78</v>
      </c>
      <c r="I10" s="20" t="s">
        <v>47</v>
      </c>
      <c r="J10" s="20">
        <f ca="1">LARGE(B5:G40,12)</f>
        <v>92</v>
      </c>
      <c r="K10" s="21" t="s">
        <v>21</v>
      </c>
      <c r="L10" s="22" t="s">
        <v>51</v>
      </c>
      <c r="M10" s="10"/>
      <c r="AF10" s="4">
        <f>GEOMEAN(Z8:AE8)</f>
        <v>65.713667527838226</v>
      </c>
    </row>
    <row r="11" spans="1:33" s="4" customFormat="1" ht="15" customHeight="1" x14ac:dyDescent="0.2">
      <c r="B11" s="36">
        <f t="shared" ca="1" si="1"/>
        <v>64</v>
      </c>
      <c r="C11" s="36">
        <f t="shared" ca="1" si="0"/>
        <v>67</v>
      </c>
      <c r="D11" s="36">
        <f t="shared" ca="1" si="0"/>
        <v>75</v>
      </c>
      <c r="E11" s="36">
        <f t="shared" ca="1" si="0"/>
        <v>46</v>
      </c>
      <c r="F11" s="36">
        <f t="shared" ca="1" si="0"/>
        <v>89</v>
      </c>
      <c r="G11" s="36">
        <f t="shared" ca="1" si="0"/>
        <v>54</v>
      </c>
      <c r="I11" s="20" t="s">
        <v>48</v>
      </c>
      <c r="J11" s="20">
        <f ca="1">LARGE(B5:G40,18)</f>
        <v>90</v>
      </c>
      <c r="K11" s="21" t="s">
        <v>21</v>
      </c>
      <c r="L11" s="22" t="s">
        <v>52</v>
      </c>
      <c r="M11" s="10"/>
    </row>
    <row r="12" spans="1:33" s="4" customFormat="1" ht="15" customHeight="1" x14ac:dyDescent="0.2">
      <c r="B12" s="36">
        <f t="shared" ca="1" si="1"/>
        <v>83</v>
      </c>
      <c r="C12" s="36">
        <f t="shared" ca="1" si="0"/>
        <v>52</v>
      </c>
      <c r="D12" s="36">
        <f t="shared" ca="1" si="0"/>
        <v>66</v>
      </c>
      <c r="E12" s="36">
        <f t="shared" ca="1" si="0"/>
        <v>90</v>
      </c>
      <c r="F12" s="36">
        <f t="shared" ca="1" si="0"/>
        <v>78</v>
      </c>
      <c r="G12" s="36">
        <f t="shared" ca="1" si="0"/>
        <v>59</v>
      </c>
      <c r="I12" s="20" t="s">
        <v>49</v>
      </c>
      <c r="J12" s="20">
        <f ca="1">SMALL(B5:G40,12)</f>
        <v>46</v>
      </c>
      <c r="K12" s="21" t="s">
        <v>21</v>
      </c>
      <c r="L12" s="22" t="s">
        <v>53</v>
      </c>
      <c r="M12" s="10"/>
    </row>
    <row r="13" spans="1:33" s="4" customFormat="1" ht="15" customHeight="1" x14ac:dyDescent="0.2">
      <c r="B13" s="36">
        <f t="shared" ca="1" si="1"/>
        <v>93</v>
      </c>
      <c r="C13" s="36">
        <f t="shared" ca="1" si="0"/>
        <v>46</v>
      </c>
      <c r="D13" s="36">
        <f t="shared" ca="1" si="0"/>
        <v>53</v>
      </c>
      <c r="E13" s="36">
        <f t="shared" ca="1" si="0"/>
        <v>84</v>
      </c>
      <c r="F13" s="36">
        <f t="shared" ca="1" si="0"/>
        <v>73</v>
      </c>
      <c r="G13" s="36">
        <f t="shared" ca="1" si="0"/>
        <v>65</v>
      </c>
      <c r="I13" s="14" t="s">
        <v>50</v>
      </c>
      <c r="J13" s="14">
        <f ca="1">SMALL(B5:G40,18)</f>
        <v>48</v>
      </c>
      <c r="K13" s="15" t="s">
        <v>21</v>
      </c>
      <c r="L13" s="16" t="s">
        <v>54</v>
      </c>
      <c r="M13" s="10"/>
    </row>
    <row r="14" spans="1:33" s="4" customFormat="1" ht="15" customHeight="1" x14ac:dyDescent="0.2">
      <c r="B14" s="36">
        <f t="shared" ca="1" si="1"/>
        <v>57</v>
      </c>
      <c r="C14" s="36">
        <f t="shared" ca="1" si="0"/>
        <v>61</v>
      </c>
      <c r="D14" s="36">
        <f t="shared" ca="1" si="0"/>
        <v>77</v>
      </c>
      <c r="E14" s="36">
        <f t="shared" ca="1" si="0"/>
        <v>85</v>
      </c>
      <c r="F14" s="36">
        <f t="shared" ca="1" si="0"/>
        <v>77</v>
      </c>
      <c r="G14" s="36">
        <f t="shared" ca="1" si="0"/>
        <v>80</v>
      </c>
      <c r="I14" s="17" t="s">
        <v>26</v>
      </c>
      <c r="J14" s="39">
        <f ca="1">AVERAGE(B5:G40)</f>
        <v>68.81018518518519</v>
      </c>
      <c r="K14" s="18" t="str">
        <f>K13</f>
        <v>všechny</v>
      </c>
      <c r="L14" s="19" t="s">
        <v>55</v>
      </c>
      <c r="M14" s="10"/>
    </row>
    <row r="15" spans="1:33" s="4" customFormat="1" ht="29.25" customHeight="1" x14ac:dyDescent="0.2">
      <c r="B15" s="36">
        <f t="shared" ca="1" si="1"/>
        <v>78</v>
      </c>
      <c r="C15" s="36">
        <f t="shared" ca="1" si="0"/>
        <v>80</v>
      </c>
      <c r="D15" s="36">
        <f t="shared" ca="1" si="0"/>
        <v>61</v>
      </c>
      <c r="E15" s="36">
        <f t="shared" ca="1" si="0"/>
        <v>48</v>
      </c>
      <c r="F15" s="36">
        <f t="shared" ca="1" si="0"/>
        <v>87</v>
      </c>
      <c r="G15" s="36">
        <f t="shared" ca="1" si="0"/>
        <v>61</v>
      </c>
      <c r="I15" s="20" t="s">
        <v>27</v>
      </c>
      <c r="J15" s="25">
        <f ca="1">GEOMEAN(B5:G40)</f>
        <v>67.056637843445301</v>
      </c>
      <c r="K15" s="21" t="str">
        <f>K13</f>
        <v>všechny</v>
      </c>
      <c r="L15" s="22" t="s">
        <v>56</v>
      </c>
      <c r="M15" s="10"/>
      <c r="Z15" s="4">
        <f t="shared" ref="Z15:AE15" si="2">1/Z16</f>
        <v>1.6129032258064516E-2</v>
      </c>
      <c r="AA15" s="4">
        <f t="shared" si="2"/>
        <v>1.1363636363636364E-2</v>
      </c>
      <c r="AB15" s="4">
        <f t="shared" si="2"/>
        <v>1.0752688172043012E-2</v>
      </c>
      <c r="AC15" s="4">
        <f t="shared" si="2"/>
        <v>2.1739130434782608E-2</v>
      </c>
      <c r="AD15" s="4">
        <f t="shared" si="2"/>
        <v>1.4492753623188406E-2</v>
      </c>
      <c r="AE15" s="4">
        <f t="shared" si="2"/>
        <v>0.02</v>
      </c>
      <c r="AF15" s="4">
        <f>SUM(Z15:AE15)*1/6</f>
        <v>1.5746206808619153E-2</v>
      </c>
      <c r="AG15" s="4">
        <f>1/AF15</f>
        <v>63.507358448551578</v>
      </c>
    </row>
    <row r="16" spans="1:33" s="4" customFormat="1" ht="33" customHeight="1" x14ac:dyDescent="0.2">
      <c r="B16" s="36">
        <f t="shared" ca="1" si="1"/>
        <v>56</v>
      </c>
      <c r="C16" s="36">
        <f t="shared" ca="1" si="0"/>
        <v>62</v>
      </c>
      <c r="D16" s="36">
        <f t="shared" ca="1" si="0"/>
        <v>80</v>
      </c>
      <c r="E16" s="36">
        <f t="shared" ca="1" si="0"/>
        <v>70</v>
      </c>
      <c r="F16" s="36">
        <f t="shared" ca="1" si="0"/>
        <v>70</v>
      </c>
      <c r="G16" s="36">
        <f t="shared" ca="1" si="0"/>
        <v>56</v>
      </c>
      <c r="I16" s="20" t="s">
        <v>28</v>
      </c>
      <c r="J16" s="25">
        <f ca="1">HARMEAN(B5:G40)</f>
        <v>65.300608075877605</v>
      </c>
      <c r="K16" s="21" t="str">
        <f>K15</f>
        <v>všechny</v>
      </c>
      <c r="L16" s="22" t="s">
        <v>57</v>
      </c>
      <c r="M16" s="10"/>
      <c r="Z16" s="36">
        <v>62</v>
      </c>
      <c r="AA16" s="36">
        <v>88</v>
      </c>
      <c r="AB16" s="36">
        <v>93</v>
      </c>
      <c r="AC16" s="36">
        <v>46</v>
      </c>
      <c r="AD16" s="36">
        <v>69</v>
      </c>
      <c r="AE16" s="36">
        <v>50</v>
      </c>
      <c r="AG16" s="4">
        <f>HARMEAN(Z16:AE16)</f>
        <v>63.507358448551578</v>
      </c>
    </row>
    <row r="17" spans="2:33" s="4" customFormat="1" ht="32.25" customHeight="1" x14ac:dyDescent="0.2">
      <c r="B17" s="36">
        <f t="shared" ca="1" si="1"/>
        <v>83</v>
      </c>
      <c r="C17" s="36">
        <f t="shared" ca="1" si="0"/>
        <v>85</v>
      </c>
      <c r="D17" s="36">
        <f t="shared" ca="1" si="0"/>
        <v>72</v>
      </c>
      <c r="E17" s="36">
        <f t="shared" ca="1" si="0"/>
        <v>86</v>
      </c>
      <c r="F17" s="36">
        <f t="shared" ca="1" si="0"/>
        <v>54</v>
      </c>
      <c r="G17" s="36">
        <f t="shared" ca="1" si="0"/>
        <v>84</v>
      </c>
      <c r="I17" s="14" t="s">
        <v>29</v>
      </c>
      <c r="J17" s="26">
        <f ca="1">MEDIAN(B5:G40)</f>
        <v>69</v>
      </c>
      <c r="K17" s="15" t="str">
        <f>K16</f>
        <v>všechny</v>
      </c>
      <c r="L17" s="16" t="s">
        <v>58</v>
      </c>
      <c r="M17" s="10"/>
    </row>
    <row r="18" spans="2:33" s="4" customFormat="1" ht="33" customHeight="1" x14ac:dyDescent="0.2">
      <c r="B18" s="36">
        <f t="shared" ca="1" si="1"/>
        <v>51</v>
      </c>
      <c r="C18" s="36">
        <f t="shared" ca="1" si="0"/>
        <v>90</v>
      </c>
      <c r="D18" s="36">
        <f t="shared" ca="1" si="0"/>
        <v>76</v>
      </c>
      <c r="E18" s="36">
        <f t="shared" ca="1" si="0"/>
        <v>78</v>
      </c>
      <c r="F18" s="36">
        <f t="shared" ca="1" si="0"/>
        <v>75</v>
      </c>
      <c r="G18" s="36">
        <f t="shared" ca="1" si="0"/>
        <v>55</v>
      </c>
      <c r="I18" s="183" t="s">
        <v>30</v>
      </c>
      <c r="J18" s="23">
        <f ca="1">STDEVP(B5:G40)</f>
        <v>15.357350995381205</v>
      </c>
      <c r="K18" s="18" t="s">
        <v>60</v>
      </c>
      <c r="L18" s="19" t="s">
        <v>61</v>
      </c>
      <c r="M18" s="10"/>
      <c r="Z18" s="36">
        <v>62</v>
      </c>
      <c r="AA18" s="36">
        <v>88</v>
      </c>
      <c r="AB18" s="36">
        <v>93</v>
      </c>
      <c r="AC18" s="36">
        <v>46</v>
      </c>
      <c r="AD18" s="36">
        <v>69</v>
      </c>
      <c r="AE18" s="36">
        <v>50</v>
      </c>
      <c r="AF18" s="4">
        <f>AVERAGE(Z18:AE18)</f>
        <v>68</v>
      </c>
    </row>
    <row r="19" spans="2:33" s="4" customFormat="1" ht="24.75" customHeight="1" x14ac:dyDescent="0.2">
      <c r="B19" s="36">
        <f t="shared" ca="1" si="1"/>
        <v>55</v>
      </c>
      <c r="C19" s="36">
        <f t="shared" ca="1" si="0"/>
        <v>89</v>
      </c>
      <c r="D19" s="36">
        <f t="shared" ca="1" si="0"/>
        <v>59</v>
      </c>
      <c r="E19" s="36">
        <f t="shared" ca="1" si="0"/>
        <v>90</v>
      </c>
      <c r="F19" s="36">
        <f t="shared" ca="1" si="0"/>
        <v>82</v>
      </c>
      <c r="G19" s="36">
        <f t="shared" ca="1" si="0"/>
        <v>50</v>
      </c>
      <c r="I19" s="180"/>
      <c r="J19" s="24">
        <f ca="1">_xlfn.STDEV.P(B5:G40)</f>
        <v>15.357350995381205</v>
      </c>
      <c r="K19" s="21" t="s">
        <v>59</v>
      </c>
      <c r="L19" s="22" t="s">
        <v>62</v>
      </c>
      <c r="M19" s="10"/>
      <c r="Z19" s="4">
        <f t="shared" ref="Z19:AE19" si="3">(Z18-$AF$18)*(Z18-$AF$18)</f>
        <v>36</v>
      </c>
      <c r="AA19" s="4">
        <f t="shared" si="3"/>
        <v>400</v>
      </c>
      <c r="AB19" s="4">
        <f t="shared" si="3"/>
        <v>625</v>
      </c>
      <c r="AC19" s="4">
        <f t="shared" si="3"/>
        <v>484</v>
      </c>
      <c r="AD19" s="4">
        <f t="shared" si="3"/>
        <v>1</v>
      </c>
      <c r="AE19" s="4">
        <f t="shared" si="3"/>
        <v>324</v>
      </c>
      <c r="AF19" s="4">
        <f>SQRT(SUM(Z19:AE19)/6)</f>
        <v>17.654083569153816</v>
      </c>
      <c r="AG19" s="4">
        <f>STDEVP(Z18:AE18)</f>
        <v>17.654083569153816</v>
      </c>
    </row>
    <row r="20" spans="2:33" s="4" customFormat="1" ht="24.75" customHeight="1" x14ac:dyDescent="0.2">
      <c r="B20" s="36">
        <f t="shared" ca="1" si="1"/>
        <v>89</v>
      </c>
      <c r="C20" s="36">
        <f t="shared" ca="1" si="0"/>
        <v>90</v>
      </c>
      <c r="D20" s="36">
        <f t="shared" ca="1" si="0"/>
        <v>71</v>
      </c>
      <c r="E20" s="36">
        <f t="shared" ca="1" si="0"/>
        <v>85</v>
      </c>
      <c r="F20" s="36">
        <f t="shared" ca="1" si="0"/>
        <v>61</v>
      </c>
      <c r="G20" s="36">
        <f t="shared" ca="1" si="0"/>
        <v>57</v>
      </c>
      <c r="I20" s="180" t="s">
        <v>31</v>
      </c>
      <c r="J20" s="24">
        <f ca="1">STDEV(B5:G40)</f>
        <v>15.39302433263463</v>
      </c>
      <c r="K20" s="21" t="s">
        <v>60</v>
      </c>
      <c r="L20" s="22" t="s">
        <v>63</v>
      </c>
      <c r="M20" s="10"/>
    </row>
    <row r="21" spans="2:33" s="4" customFormat="1" ht="24.75" customHeight="1" x14ac:dyDescent="0.2">
      <c r="B21" s="36">
        <f t="shared" ca="1" si="1"/>
        <v>79</v>
      </c>
      <c r="C21" s="36">
        <f t="shared" ca="1" si="1"/>
        <v>61</v>
      </c>
      <c r="D21" s="36">
        <f t="shared" ca="1" si="1"/>
        <v>65</v>
      </c>
      <c r="E21" s="36">
        <f t="shared" ca="1" si="1"/>
        <v>71</v>
      </c>
      <c r="F21" s="36">
        <f t="shared" ca="1" si="1"/>
        <v>87</v>
      </c>
      <c r="G21" s="36">
        <f t="shared" ca="1" si="1"/>
        <v>45</v>
      </c>
      <c r="I21" s="180"/>
      <c r="J21" s="24">
        <f ca="1">_xlfn.STDEV.S(B5:G40)</f>
        <v>15.39302433263463</v>
      </c>
      <c r="K21" s="21" t="s">
        <v>59</v>
      </c>
      <c r="L21" s="22" t="s">
        <v>64</v>
      </c>
      <c r="M21" s="10"/>
      <c r="N21" s="49"/>
      <c r="O21" s="49"/>
      <c r="P21" s="49"/>
      <c r="Q21" s="49"/>
      <c r="R21" s="49"/>
    </row>
    <row r="22" spans="2:33" s="4" customFormat="1" ht="24" customHeight="1" x14ac:dyDescent="0.2">
      <c r="B22" s="36">
        <f t="shared" ca="1" si="1"/>
        <v>95</v>
      </c>
      <c r="C22" s="36">
        <f t="shared" ca="1" si="1"/>
        <v>70</v>
      </c>
      <c r="D22" s="36">
        <f t="shared" ca="1" si="1"/>
        <v>48</v>
      </c>
      <c r="E22" s="36">
        <f t="shared" ca="1" si="1"/>
        <v>81</v>
      </c>
      <c r="F22" s="36">
        <f t="shared" ca="1" si="1"/>
        <v>94</v>
      </c>
      <c r="G22" s="36">
        <f t="shared" ca="1" si="1"/>
        <v>71</v>
      </c>
      <c r="I22" s="180" t="s">
        <v>32</v>
      </c>
      <c r="J22" s="25">
        <f ca="1">VARP(B5:G40)</f>
        <v>235.84822959533608</v>
      </c>
      <c r="K22" s="21" t="s">
        <v>60</v>
      </c>
      <c r="L22" s="22" t="s">
        <v>65</v>
      </c>
      <c r="M22" s="10"/>
      <c r="Z22" s="36">
        <v>62</v>
      </c>
      <c r="AA22" s="36">
        <v>88</v>
      </c>
      <c r="AB22" s="36">
        <v>93</v>
      </c>
      <c r="AC22" s="36">
        <v>46</v>
      </c>
      <c r="AD22" s="36">
        <v>69</v>
      </c>
      <c r="AE22" s="36">
        <v>50</v>
      </c>
      <c r="AF22" s="4">
        <f>VARP(Z22:AE22)</f>
        <v>311.66666666666669</v>
      </c>
    </row>
    <row r="23" spans="2:33" s="4" customFormat="1" ht="24" customHeight="1" x14ac:dyDescent="0.2">
      <c r="B23" s="36">
        <f t="shared" ca="1" si="1"/>
        <v>83</v>
      </c>
      <c r="C23" s="36">
        <f t="shared" ca="1" si="1"/>
        <v>46</v>
      </c>
      <c r="D23" s="36">
        <f t="shared" ca="1" si="1"/>
        <v>58</v>
      </c>
      <c r="E23" s="36">
        <f t="shared" ca="1" si="1"/>
        <v>69</v>
      </c>
      <c r="F23" s="36">
        <f t="shared" ca="1" si="1"/>
        <v>48</v>
      </c>
      <c r="G23" s="36">
        <f t="shared" ca="1" si="1"/>
        <v>70</v>
      </c>
      <c r="I23" s="180"/>
      <c r="J23" s="25">
        <f ca="1">_xlfn.VAR.P(B5:G40)</f>
        <v>235.84822959533608</v>
      </c>
      <c r="K23" s="21" t="s">
        <v>59</v>
      </c>
      <c r="L23" s="22" t="s">
        <v>66</v>
      </c>
      <c r="M23" s="10"/>
      <c r="Z23" s="4">
        <f t="shared" ref="Z23:AE23" si="4">(Z22-$AF$18)*(Z22-$AF$18)</f>
        <v>36</v>
      </c>
      <c r="AA23" s="4">
        <f t="shared" si="4"/>
        <v>400</v>
      </c>
      <c r="AB23" s="4">
        <f t="shared" si="4"/>
        <v>625</v>
      </c>
      <c r="AC23" s="4">
        <f t="shared" si="4"/>
        <v>484</v>
      </c>
      <c r="AD23" s="4">
        <f t="shared" si="4"/>
        <v>1</v>
      </c>
      <c r="AE23" s="4">
        <f t="shared" si="4"/>
        <v>324</v>
      </c>
      <c r="AF23" s="4">
        <f>SUM(Z23:AE23)/6</f>
        <v>311.66666666666669</v>
      </c>
    </row>
    <row r="24" spans="2:33" s="4" customFormat="1" ht="15" customHeight="1" x14ac:dyDescent="0.2">
      <c r="B24" s="36">
        <f t="shared" ca="1" si="1"/>
        <v>50</v>
      </c>
      <c r="C24" s="36">
        <f t="shared" ca="1" si="1"/>
        <v>78</v>
      </c>
      <c r="D24" s="36">
        <f t="shared" ca="1" si="1"/>
        <v>69</v>
      </c>
      <c r="E24" s="36">
        <f t="shared" ca="1" si="1"/>
        <v>86</v>
      </c>
      <c r="F24" s="36">
        <f t="shared" ca="1" si="1"/>
        <v>46</v>
      </c>
      <c r="G24" s="36">
        <f t="shared" ca="1" si="1"/>
        <v>51</v>
      </c>
      <c r="I24" s="180"/>
      <c r="J24" s="25">
        <f ca="1">VARPA(B5:G40)</f>
        <v>235.84822959533608</v>
      </c>
      <c r="K24" s="21" t="s">
        <v>21</v>
      </c>
      <c r="L24" s="22" t="s">
        <v>67</v>
      </c>
      <c r="M24" s="10"/>
      <c r="N24" s="49"/>
      <c r="O24" s="49"/>
      <c r="P24" s="49"/>
      <c r="Q24" s="49"/>
      <c r="R24" s="49"/>
    </row>
    <row r="25" spans="2:33" s="4" customFormat="1" ht="24" customHeight="1" x14ac:dyDescent="0.2">
      <c r="B25" s="36">
        <f t="shared" ca="1" si="1"/>
        <v>69</v>
      </c>
      <c r="C25" s="36">
        <f t="shared" ca="1" si="1"/>
        <v>59</v>
      </c>
      <c r="D25" s="36">
        <f t="shared" ca="1" si="1"/>
        <v>57</v>
      </c>
      <c r="E25" s="36">
        <f t="shared" ca="1" si="1"/>
        <v>63</v>
      </c>
      <c r="F25" s="36">
        <f t="shared" ca="1" si="1"/>
        <v>58</v>
      </c>
      <c r="G25" s="36">
        <f t="shared" ca="1" si="1"/>
        <v>74</v>
      </c>
      <c r="I25" s="180" t="s">
        <v>33</v>
      </c>
      <c r="J25" s="25">
        <f ca="1">VAR(B5:G40)</f>
        <v>236.94519810508177</v>
      </c>
      <c r="K25" s="21" t="s">
        <v>60</v>
      </c>
      <c r="L25" s="22" t="s">
        <v>68</v>
      </c>
      <c r="M25" s="10"/>
    </row>
    <row r="26" spans="2:33" s="4" customFormat="1" ht="24" customHeight="1" x14ac:dyDescent="0.2">
      <c r="B26" s="36">
        <f t="shared" ca="1" si="1"/>
        <v>48</v>
      </c>
      <c r="C26" s="36">
        <f t="shared" ca="1" si="1"/>
        <v>85</v>
      </c>
      <c r="D26" s="36">
        <f t="shared" ca="1" si="1"/>
        <v>59</v>
      </c>
      <c r="E26" s="36">
        <f t="shared" ca="1" si="1"/>
        <v>70</v>
      </c>
      <c r="F26" s="36">
        <f t="shared" ca="1" si="1"/>
        <v>47</v>
      </c>
      <c r="G26" s="36">
        <f t="shared" ca="1" si="1"/>
        <v>62</v>
      </c>
      <c r="I26" s="180"/>
      <c r="J26" s="25">
        <f ca="1">_xlfn.VAR.S(B5:G40)</f>
        <v>236.94519810508177</v>
      </c>
      <c r="K26" s="21" t="s">
        <v>59</v>
      </c>
      <c r="L26" s="22" t="s">
        <v>69</v>
      </c>
      <c r="M26" s="10"/>
    </row>
    <row r="27" spans="2:33" s="4" customFormat="1" ht="24" customHeight="1" x14ac:dyDescent="0.2">
      <c r="B27" s="36">
        <f t="shared" ca="1" si="1"/>
        <v>57</v>
      </c>
      <c r="C27" s="36">
        <f t="shared" ca="1" si="1"/>
        <v>92</v>
      </c>
      <c r="D27" s="36">
        <f t="shared" ca="1" si="1"/>
        <v>48</v>
      </c>
      <c r="E27" s="36">
        <f t="shared" ca="1" si="1"/>
        <v>46</v>
      </c>
      <c r="F27" s="36">
        <f t="shared" ca="1" si="1"/>
        <v>92</v>
      </c>
      <c r="G27" s="36">
        <f t="shared" ca="1" si="1"/>
        <v>80</v>
      </c>
      <c r="I27" s="181"/>
      <c r="J27" s="26">
        <f ca="1">VARA(B5:G40)</f>
        <v>236.94519810508177</v>
      </c>
      <c r="K27" s="15" t="s">
        <v>21</v>
      </c>
      <c r="L27" s="16" t="s">
        <v>70</v>
      </c>
      <c r="M27" s="10"/>
      <c r="N27" s="49"/>
      <c r="O27" s="49"/>
      <c r="P27" s="49"/>
      <c r="Q27" s="49"/>
      <c r="R27" s="49"/>
    </row>
    <row r="28" spans="2:33" s="4" customFormat="1" ht="15" customHeight="1" x14ac:dyDescent="0.2">
      <c r="B28" s="36">
        <f t="shared" ca="1" si="1"/>
        <v>62</v>
      </c>
      <c r="C28" s="36">
        <f t="shared" ca="1" si="1"/>
        <v>78</v>
      </c>
      <c r="D28" s="36">
        <f t="shared" ca="1" si="1"/>
        <v>85</v>
      </c>
      <c r="E28" s="36">
        <f t="shared" ca="1" si="1"/>
        <v>89</v>
      </c>
      <c r="F28" s="36">
        <f t="shared" ca="1" si="1"/>
        <v>89</v>
      </c>
      <c r="G28" s="36">
        <f t="shared" ca="1" si="1"/>
        <v>49</v>
      </c>
      <c r="I28" s="183" t="s">
        <v>34</v>
      </c>
      <c r="J28" s="17">
        <f ca="1">MODE(B5:G40)</f>
        <v>85</v>
      </c>
      <c r="K28" s="18" t="s">
        <v>60</v>
      </c>
      <c r="L28" s="19" t="s">
        <v>71</v>
      </c>
      <c r="M28" s="10"/>
      <c r="N28" s="4" t="s">
        <v>92</v>
      </c>
    </row>
    <row r="29" spans="2:33" s="4" customFormat="1" ht="15" customHeight="1" x14ac:dyDescent="0.2">
      <c r="B29" s="36">
        <f t="shared" ca="1" si="1"/>
        <v>66</v>
      </c>
      <c r="C29" s="36">
        <f t="shared" ca="1" si="1"/>
        <v>85</v>
      </c>
      <c r="D29" s="36">
        <f t="shared" ca="1" si="1"/>
        <v>50</v>
      </c>
      <c r="E29" s="36">
        <f t="shared" ca="1" si="1"/>
        <v>62</v>
      </c>
      <c r="F29" s="36">
        <f t="shared" ca="1" si="1"/>
        <v>92</v>
      </c>
      <c r="G29" s="36">
        <f t="shared" ca="1" si="1"/>
        <v>63</v>
      </c>
      <c r="I29" s="180"/>
      <c r="J29" s="20">
        <f ca="1">_xlfn.MODE.MULT(B5:G40)</f>
        <v>85</v>
      </c>
      <c r="K29" s="21" t="s">
        <v>59</v>
      </c>
      <c r="L29" s="22" t="s">
        <v>72</v>
      </c>
      <c r="M29" s="10"/>
    </row>
    <row r="30" spans="2:33" ht="15" customHeight="1" x14ac:dyDescent="0.2">
      <c r="B30" s="36">
        <f t="shared" ca="1" si="1"/>
        <v>89</v>
      </c>
      <c r="C30" s="36">
        <f t="shared" ca="1" si="1"/>
        <v>85</v>
      </c>
      <c r="D30" s="36">
        <f t="shared" ca="1" si="1"/>
        <v>52</v>
      </c>
      <c r="E30" s="36">
        <f t="shared" ca="1" si="1"/>
        <v>50</v>
      </c>
      <c r="F30" s="36">
        <f t="shared" ca="1" si="1"/>
        <v>86</v>
      </c>
      <c r="G30" s="36">
        <f t="shared" ca="1" si="1"/>
        <v>84</v>
      </c>
      <c r="I30" s="181"/>
      <c r="J30" s="27">
        <f ca="1">_xlfn.MODE.SNGL(B5:G40)</f>
        <v>85</v>
      </c>
      <c r="K30" s="15" t="s">
        <v>59</v>
      </c>
      <c r="L30" s="16" t="s">
        <v>73</v>
      </c>
      <c r="M30" s="10"/>
    </row>
    <row r="31" spans="2:33" ht="18" customHeight="1" x14ac:dyDescent="0.2">
      <c r="B31" s="36">
        <f t="shared" ref="B31:G40" ca="1" si="5">RANDBETWEEN(45,95)</f>
        <v>60</v>
      </c>
      <c r="C31" s="36">
        <f t="shared" ca="1" si="5"/>
        <v>61</v>
      </c>
      <c r="D31" s="36">
        <f t="shared" ca="1" si="5"/>
        <v>75</v>
      </c>
      <c r="E31" s="36">
        <f t="shared" ca="1" si="5"/>
        <v>92</v>
      </c>
      <c r="F31" s="36">
        <f t="shared" ca="1" si="5"/>
        <v>62</v>
      </c>
      <c r="G31" s="36">
        <f t="shared" ca="1" si="5"/>
        <v>64</v>
      </c>
      <c r="I31" s="177" t="s">
        <v>37</v>
      </c>
      <c r="J31" s="28">
        <f ca="1">QUARTILE(B5:G40,3)</f>
        <v>83</v>
      </c>
      <c r="K31" s="18" t="s">
        <v>60</v>
      </c>
      <c r="L31" s="19" t="s">
        <v>74</v>
      </c>
      <c r="M31" s="10"/>
      <c r="N31" s="51" t="s">
        <v>90</v>
      </c>
    </row>
    <row r="32" spans="2:33" ht="18" customHeight="1" x14ac:dyDescent="0.2">
      <c r="B32" s="36">
        <f t="shared" ca="1" si="5"/>
        <v>49</v>
      </c>
      <c r="C32" s="36">
        <f t="shared" ca="1" si="5"/>
        <v>76</v>
      </c>
      <c r="D32" s="36">
        <f t="shared" ca="1" si="5"/>
        <v>64</v>
      </c>
      <c r="E32" s="36">
        <f t="shared" ca="1" si="5"/>
        <v>51</v>
      </c>
      <c r="F32" s="36">
        <f t="shared" ca="1" si="5"/>
        <v>53</v>
      </c>
      <c r="G32" s="36">
        <f t="shared" ca="1" si="5"/>
        <v>58</v>
      </c>
      <c r="I32" s="178"/>
      <c r="J32" s="29">
        <f ca="1">_xlfn.QUARTILE.EXC(B5:G40,3)</f>
        <v>83</v>
      </c>
      <c r="K32" s="21" t="s">
        <v>59</v>
      </c>
      <c r="L32" s="22" t="s">
        <v>75</v>
      </c>
      <c r="M32" s="10"/>
    </row>
    <row r="33" spans="2:14" ht="18" customHeight="1" x14ac:dyDescent="0.2">
      <c r="B33" s="36">
        <f t="shared" ca="1" si="5"/>
        <v>45</v>
      </c>
      <c r="C33" s="36">
        <f t="shared" ca="1" si="5"/>
        <v>81</v>
      </c>
      <c r="D33" s="36">
        <f t="shared" ca="1" si="5"/>
        <v>56</v>
      </c>
      <c r="E33" s="36">
        <f t="shared" ca="1" si="5"/>
        <v>62</v>
      </c>
      <c r="F33" s="36">
        <f t="shared" ca="1" si="5"/>
        <v>68</v>
      </c>
      <c r="G33" s="36">
        <f t="shared" ca="1" si="5"/>
        <v>51</v>
      </c>
      <c r="I33" s="179"/>
      <c r="J33" s="30">
        <f ca="1">_xlfn.QUARTILE.INC(B5:G40,3)</f>
        <v>83</v>
      </c>
      <c r="K33" s="15" t="s">
        <v>59</v>
      </c>
      <c r="L33" s="16" t="s">
        <v>76</v>
      </c>
      <c r="M33" s="10"/>
    </row>
    <row r="34" spans="2:14" ht="18" customHeight="1" x14ac:dyDescent="0.2">
      <c r="B34" s="36">
        <f t="shared" ca="1" si="5"/>
        <v>94</v>
      </c>
      <c r="C34" s="36">
        <f t="shared" ca="1" si="5"/>
        <v>58</v>
      </c>
      <c r="D34" s="36">
        <f t="shared" ca="1" si="5"/>
        <v>52</v>
      </c>
      <c r="E34" s="36">
        <f t="shared" ca="1" si="5"/>
        <v>77</v>
      </c>
      <c r="F34" s="36">
        <f t="shared" ca="1" si="5"/>
        <v>50</v>
      </c>
      <c r="G34" s="36">
        <f t="shared" ca="1" si="5"/>
        <v>86</v>
      </c>
      <c r="I34" s="177" t="s">
        <v>36</v>
      </c>
      <c r="J34" s="17">
        <f ca="1">PERCENTILE(B5:G40,0.25)</f>
        <v>55</v>
      </c>
      <c r="K34" s="18" t="s">
        <v>60</v>
      </c>
      <c r="L34" s="19" t="s">
        <v>77</v>
      </c>
      <c r="M34" s="10"/>
    </row>
    <row r="35" spans="2:14" ht="18" customHeight="1" x14ac:dyDescent="0.2">
      <c r="B35" s="36">
        <f t="shared" ca="1" si="5"/>
        <v>83</v>
      </c>
      <c r="C35" s="36">
        <f t="shared" ca="1" si="5"/>
        <v>87</v>
      </c>
      <c r="D35" s="36">
        <f t="shared" ca="1" si="5"/>
        <v>58</v>
      </c>
      <c r="E35" s="36">
        <f t="shared" ca="1" si="5"/>
        <v>50</v>
      </c>
      <c r="F35" s="36">
        <f t="shared" ca="1" si="5"/>
        <v>87</v>
      </c>
      <c r="G35" s="36">
        <f t="shared" ca="1" si="5"/>
        <v>45</v>
      </c>
      <c r="I35" s="178"/>
      <c r="J35" s="20">
        <f ca="1">_xlfn.PERCENTILE.EXC(B5:G40,0.25)</f>
        <v>55</v>
      </c>
      <c r="K35" s="21" t="s">
        <v>59</v>
      </c>
      <c r="L35" s="22" t="s">
        <v>78</v>
      </c>
      <c r="M35" s="10"/>
    </row>
    <row r="36" spans="2:14" s="4" customFormat="1" ht="18" customHeight="1" x14ac:dyDescent="0.2">
      <c r="B36" s="36">
        <f t="shared" ca="1" si="5"/>
        <v>77</v>
      </c>
      <c r="C36" s="36">
        <f t="shared" ca="1" si="5"/>
        <v>82</v>
      </c>
      <c r="D36" s="36">
        <f t="shared" ca="1" si="5"/>
        <v>84</v>
      </c>
      <c r="E36" s="36">
        <f t="shared" ca="1" si="5"/>
        <v>77</v>
      </c>
      <c r="F36" s="36">
        <f t="shared" ca="1" si="5"/>
        <v>69</v>
      </c>
      <c r="G36" s="36">
        <f t="shared" ca="1" si="5"/>
        <v>54</v>
      </c>
      <c r="I36" s="179"/>
      <c r="J36" s="14">
        <f ca="1">_xlfn.PERCENTILE.INC(B5:G40,0.25)</f>
        <v>55</v>
      </c>
      <c r="K36" s="15" t="s">
        <v>59</v>
      </c>
      <c r="L36" s="16" t="s">
        <v>79</v>
      </c>
      <c r="M36" s="10"/>
      <c r="N36" s="49"/>
    </row>
    <row r="37" spans="2:14" s="4" customFormat="1" ht="15" customHeight="1" x14ac:dyDescent="0.2">
      <c r="B37" s="36">
        <f t="shared" ca="1" si="5"/>
        <v>45</v>
      </c>
      <c r="C37" s="36">
        <f t="shared" ca="1" si="5"/>
        <v>95</v>
      </c>
      <c r="D37" s="36">
        <f t="shared" ca="1" si="5"/>
        <v>87</v>
      </c>
      <c r="E37" s="36">
        <f t="shared" ca="1" si="5"/>
        <v>75</v>
      </c>
      <c r="F37" s="36">
        <f t="shared" ca="1" si="5"/>
        <v>52</v>
      </c>
      <c r="G37" s="36">
        <f t="shared" ca="1" si="5"/>
        <v>55</v>
      </c>
      <c r="I37" s="17" t="s">
        <v>38</v>
      </c>
      <c r="J37" s="34">
        <f ca="1">TRIMMEAN(B5:G40,0.1)</f>
        <v>68.714285714285708</v>
      </c>
      <c r="K37" s="18" t="s">
        <v>21</v>
      </c>
      <c r="L37" s="19" t="s">
        <v>80</v>
      </c>
      <c r="M37" s="10"/>
    </row>
    <row r="38" spans="2:14" s="4" customFormat="1" ht="15" customHeight="1" x14ac:dyDescent="0.2">
      <c r="B38" s="36">
        <f t="shared" ca="1" si="5"/>
        <v>76</v>
      </c>
      <c r="C38" s="36">
        <f t="shared" ca="1" si="5"/>
        <v>94</v>
      </c>
      <c r="D38" s="36">
        <f t="shared" ca="1" si="5"/>
        <v>72</v>
      </c>
      <c r="E38" s="36">
        <f t="shared" ca="1" si="5"/>
        <v>80</v>
      </c>
      <c r="F38" s="36">
        <f t="shared" ca="1" si="5"/>
        <v>90</v>
      </c>
      <c r="G38" s="36">
        <f t="shared" ca="1" si="5"/>
        <v>79</v>
      </c>
      <c r="I38" s="20" t="s">
        <v>39</v>
      </c>
      <c r="J38" s="35">
        <f ca="1">AVEDEV(B5:G40)</f>
        <v>13.656292866941012</v>
      </c>
      <c r="K38" s="21" t="s">
        <v>21</v>
      </c>
      <c r="L38" s="22" t="s">
        <v>81</v>
      </c>
      <c r="M38" s="10"/>
    </row>
    <row r="39" spans="2:14" s="4" customFormat="1" ht="15" customHeight="1" x14ac:dyDescent="0.2">
      <c r="B39" s="36">
        <f t="shared" ca="1" si="5"/>
        <v>84</v>
      </c>
      <c r="C39" s="36">
        <f t="shared" ca="1" si="5"/>
        <v>89</v>
      </c>
      <c r="D39" s="36">
        <f t="shared" ca="1" si="5"/>
        <v>47</v>
      </c>
      <c r="E39" s="36">
        <f t="shared" ca="1" si="5"/>
        <v>93</v>
      </c>
      <c r="F39" s="36">
        <f t="shared" ca="1" si="5"/>
        <v>50</v>
      </c>
      <c r="G39" s="36">
        <f t="shared" ca="1" si="5"/>
        <v>88</v>
      </c>
      <c r="I39" s="14" t="s">
        <v>40</v>
      </c>
      <c r="J39" s="31">
        <f ca="1">DEVSQ(B5:G40)</f>
        <v>50943.217592592569</v>
      </c>
      <c r="K39" s="15" t="s">
        <v>21</v>
      </c>
      <c r="L39" s="16" t="s">
        <v>82</v>
      </c>
      <c r="M39" s="10"/>
    </row>
    <row r="40" spans="2:14" s="4" customFormat="1" ht="15" customHeight="1" x14ac:dyDescent="0.2">
      <c r="B40" s="36">
        <f t="shared" ca="1" si="5"/>
        <v>93</v>
      </c>
      <c r="C40" s="36">
        <f t="shared" ca="1" si="5"/>
        <v>51</v>
      </c>
      <c r="D40" s="36">
        <f t="shared" ca="1" si="5"/>
        <v>85</v>
      </c>
      <c r="E40" s="36">
        <f t="shared" ca="1" si="5"/>
        <v>60</v>
      </c>
      <c r="F40" s="36">
        <f t="shared" ca="1" si="5"/>
        <v>70</v>
      </c>
      <c r="G40" s="36">
        <f t="shared" ca="1" si="5"/>
        <v>53</v>
      </c>
      <c r="I40" s="17" t="s">
        <v>41</v>
      </c>
      <c r="J40" s="32">
        <f ca="1">KURT(B5:G40)</f>
        <v>-1.3397636344751758</v>
      </c>
      <c r="K40" s="18" t="s">
        <v>21</v>
      </c>
      <c r="L40" s="19" t="s">
        <v>83</v>
      </c>
      <c r="M40" s="10"/>
      <c r="N40" s="50" t="s">
        <v>91</v>
      </c>
    </row>
    <row r="41" spans="2:14" ht="15" customHeight="1" x14ac:dyDescent="0.2">
      <c r="I41" s="14" t="s">
        <v>42</v>
      </c>
      <c r="J41" s="33">
        <f ca="1">SKEW(B5:G40)</f>
        <v>4.6586914317361262E-2</v>
      </c>
      <c r="K41" s="15" t="s">
        <v>21</v>
      </c>
      <c r="L41" s="16" t="s">
        <v>84</v>
      </c>
      <c r="M41" s="10"/>
      <c r="N41" s="50" t="s">
        <v>91</v>
      </c>
    </row>
    <row r="42" spans="2:14" ht="15" customHeight="1" x14ac:dyDescent="0.2">
      <c r="I42" s="174" t="s">
        <v>85</v>
      </c>
      <c r="J42" s="40">
        <f ca="1">AVERAGEA(B5:G40)</f>
        <v>68.81018518518519</v>
      </c>
      <c r="K42" s="41" t="s">
        <v>21</v>
      </c>
      <c r="L42" s="42" t="s">
        <v>86</v>
      </c>
    </row>
    <row r="43" spans="2:14" ht="25.5" customHeight="1" x14ac:dyDescent="0.2">
      <c r="I43" s="175"/>
      <c r="J43" s="45">
        <f ca="1">AVERAGEIF(B5:G40,"&gt;60",B5:G40)</f>
        <v>78.369565217391298</v>
      </c>
      <c r="K43" s="43" t="s">
        <v>21</v>
      </c>
      <c r="L43" s="44" t="s">
        <v>87</v>
      </c>
    </row>
    <row r="44" spans="2:14" ht="25.5" customHeight="1" x14ac:dyDescent="0.2">
      <c r="I44" s="176"/>
      <c r="J44" s="46">
        <f ca="1">AVERAGEIFS(B5:G40,B5:G40,"&gt;60",B5:G40,"&lt;90")</f>
        <v>75.820512820512818</v>
      </c>
      <c r="K44" s="47" t="s">
        <v>21</v>
      </c>
      <c r="L44" s="48" t="s">
        <v>88</v>
      </c>
    </row>
    <row r="45" spans="2:14" x14ac:dyDescent="0.2">
      <c r="J45" s="4"/>
      <c r="K45" s="4"/>
      <c r="L45" s="8"/>
    </row>
    <row r="46" spans="2:14" x14ac:dyDescent="0.2">
      <c r="K46" s="4"/>
      <c r="L46" s="8"/>
    </row>
    <row r="47" spans="2:14" x14ac:dyDescent="0.2">
      <c r="J47" s="4"/>
      <c r="K47" s="4"/>
      <c r="L47" s="8"/>
    </row>
  </sheetData>
  <mergeCells count="12">
    <mergeCell ref="I42:I44"/>
    <mergeCell ref="A1:M1"/>
    <mergeCell ref="A2:M2"/>
    <mergeCell ref="I34:I36"/>
    <mergeCell ref="I31:I33"/>
    <mergeCell ref="I22:I24"/>
    <mergeCell ref="I25:I27"/>
    <mergeCell ref="B4:G4"/>
    <mergeCell ref="I18:I19"/>
    <mergeCell ref="I20:I21"/>
    <mergeCell ref="I28:I30"/>
    <mergeCell ref="I4:L4"/>
  </mergeCells>
  <hyperlinks>
    <hyperlink ref="A2:G2" r:id="rId1" display="http://office.lasakovi.com" xr:uid="{00000000-0004-0000-09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8D770-0B76-4C6A-92C5-E7ACAABD591C}">
  <dimension ref="A1:K26"/>
  <sheetViews>
    <sheetView workbookViewId="0">
      <selection activeCell="N17" sqref="N17"/>
    </sheetView>
  </sheetViews>
  <sheetFormatPr defaultRowHeight="12.75" x14ac:dyDescent="0.2"/>
  <cols>
    <col min="1" max="1" width="3.28515625" customWidth="1"/>
    <col min="2" max="7" width="4.7109375" customWidth="1"/>
    <col min="8" max="8" width="4.42578125" customWidth="1"/>
    <col min="9" max="9" width="9.85546875" customWidth="1"/>
    <col min="10" max="10" width="9.5703125" bestFit="1" customWidth="1"/>
    <col min="11" max="11" width="30.5703125" customWidth="1"/>
  </cols>
  <sheetData>
    <row r="1" spans="1:11" ht="27" customHeight="1" x14ac:dyDescent="0.2">
      <c r="A1" s="185" t="s">
        <v>274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4" spans="1:11" x14ac:dyDescent="0.2">
      <c r="B4" s="182" t="s">
        <v>16</v>
      </c>
      <c r="C4" s="182"/>
      <c r="D4" s="182"/>
      <c r="E4" s="182"/>
      <c r="F4" s="182"/>
      <c r="G4" s="182"/>
      <c r="I4" t="s">
        <v>265</v>
      </c>
      <c r="J4">
        <f>MIN(B5:G7)</f>
        <v>13</v>
      </c>
      <c r="K4" s="148" t="s">
        <v>272</v>
      </c>
    </row>
    <row r="5" spans="1:11" x14ac:dyDescent="0.2">
      <c r="B5" s="36">
        <v>53</v>
      </c>
      <c r="C5" s="36">
        <v>89</v>
      </c>
      <c r="D5" s="36">
        <v>91</v>
      </c>
      <c r="E5" s="36">
        <v>39</v>
      </c>
      <c r="F5" s="36">
        <v>15</v>
      </c>
      <c r="G5" s="36">
        <v>93</v>
      </c>
      <c r="I5" t="s">
        <v>268</v>
      </c>
      <c r="J5" s="147">
        <f>QUARTILE(B5:G7,1)</f>
        <v>28.75</v>
      </c>
      <c r="K5" s="148" t="s">
        <v>267</v>
      </c>
    </row>
    <row r="6" spans="1:11" x14ac:dyDescent="0.2">
      <c r="B6" s="36">
        <v>20</v>
      </c>
      <c r="C6" s="36">
        <v>13</v>
      </c>
      <c r="D6" s="36">
        <v>82</v>
      </c>
      <c r="E6" s="36">
        <v>84</v>
      </c>
      <c r="F6" s="36">
        <v>31</v>
      </c>
      <c r="G6" s="36">
        <v>56</v>
      </c>
      <c r="K6" s="148"/>
    </row>
    <row r="7" spans="1:11" x14ac:dyDescent="0.2">
      <c r="B7" s="36">
        <v>31</v>
      </c>
      <c r="C7" s="36">
        <v>28</v>
      </c>
      <c r="D7" s="36">
        <v>44</v>
      </c>
      <c r="E7" s="36">
        <v>16</v>
      </c>
      <c r="F7" s="36">
        <v>34</v>
      </c>
      <c r="G7" s="36">
        <v>44</v>
      </c>
      <c r="I7" t="s">
        <v>29</v>
      </c>
      <c r="J7" s="147">
        <f>MEDIAN(B5:G7)</f>
        <v>41.5</v>
      </c>
      <c r="K7" s="148"/>
    </row>
    <row r="8" spans="1:11" x14ac:dyDescent="0.2">
      <c r="I8" t="s">
        <v>146</v>
      </c>
      <c r="J8" s="147">
        <f>AVERAGE(B5:G7)</f>
        <v>47.944444444444443</v>
      </c>
      <c r="K8" s="148" t="s">
        <v>271</v>
      </c>
    </row>
    <row r="9" spans="1:11" x14ac:dyDescent="0.2">
      <c r="B9" s="36">
        <v>13</v>
      </c>
      <c r="K9" s="148"/>
    </row>
    <row r="10" spans="1:11" x14ac:dyDescent="0.2">
      <c r="B10" s="36">
        <v>15</v>
      </c>
      <c r="I10" t="s">
        <v>269</v>
      </c>
      <c r="J10" s="147">
        <f>QUARTILE(B5:G7,3)</f>
        <v>75.5</v>
      </c>
      <c r="K10" s="148" t="s">
        <v>270</v>
      </c>
    </row>
    <row r="11" spans="1:11" x14ac:dyDescent="0.2">
      <c r="B11" s="36">
        <v>16</v>
      </c>
      <c r="I11" t="s">
        <v>266</v>
      </c>
      <c r="J11">
        <f>MAX(B5:G7)</f>
        <v>93</v>
      </c>
      <c r="K11" s="148" t="s">
        <v>273</v>
      </c>
    </row>
    <row r="12" spans="1:11" x14ac:dyDescent="0.2">
      <c r="B12" s="36">
        <v>20</v>
      </c>
    </row>
    <row r="13" spans="1:11" x14ac:dyDescent="0.2">
      <c r="B13" s="36">
        <v>28</v>
      </c>
    </row>
    <row r="14" spans="1:11" x14ac:dyDescent="0.2">
      <c r="B14" s="36">
        <v>31</v>
      </c>
    </row>
    <row r="15" spans="1:11" x14ac:dyDescent="0.2">
      <c r="B15" s="36">
        <v>31</v>
      </c>
    </row>
    <row r="16" spans="1:11" x14ac:dyDescent="0.2">
      <c r="B16" s="36">
        <v>34</v>
      </c>
    </row>
    <row r="17" spans="2:2" x14ac:dyDescent="0.2">
      <c r="B17" s="36">
        <v>39</v>
      </c>
    </row>
    <row r="18" spans="2:2" x14ac:dyDescent="0.2">
      <c r="B18" s="36">
        <v>44</v>
      </c>
    </row>
    <row r="19" spans="2:2" x14ac:dyDescent="0.2">
      <c r="B19" s="36">
        <v>44</v>
      </c>
    </row>
    <row r="20" spans="2:2" x14ac:dyDescent="0.2">
      <c r="B20" s="36">
        <v>53</v>
      </c>
    </row>
    <row r="21" spans="2:2" x14ac:dyDescent="0.2">
      <c r="B21" s="36">
        <v>56</v>
      </c>
    </row>
    <row r="22" spans="2:2" x14ac:dyDescent="0.2">
      <c r="B22" s="36">
        <v>82</v>
      </c>
    </row>
    <row r="23" spans="2:2" x14ac:dyDescent="0.2">
      <c r="B23" s="36">
        <v>84</v>
      </c>
    </row>
    <row r="24" spans="2:2" x14ac:dyDescent="0.2">
      <c r="B24" s="36">
        <v>89</v>
      </c>
    </row>
    <row r="25" spans="2:2" x14ac:dyDescent="0.2">
      <c r="B25" s="36">
        <v>91</v>
      </c>
    </row>
    <row r="26" spans="2:2" x14ac:dyDescent="0.2">
      <c r="B26" s="36">
        <v>93</v>
      </c>
    </row>
  </sheetData>
  <sortState xmlns:xlrd2="http://schemas.microsoft.com/office/spreadsheetml/2017/richdata2" ref="B9:B26">
    <sortCondition ref="B26"/>
  </sortState>
  <mergeCells count="2">
    <mergeCell ref="B4:G4"/>
    <mergeCell ref="A1:K1"/>
  </mergeCells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workbookViewId="0">
      <selection activeCell="A26" sqref="A26"/>
    </sheetView>
  </sheetViews>
  <sheetFormatPr defaultRowHeight="12.75" x14ac:dyDescent="0.2"/>
  <sheetData>
    <row r="1" spans="1:5" ht="21" x14ac:dyDescent="0.2">
      <c r="A1" s="165" t="s">
        <v>163</v>
      </c>
      <c r="B1" s="165"/>
      <c r="C1" s="165"/>
      <c r="D1" s="165"/>
      <c r="E1" s="165"/>
    </row>
    <row r="2" spans="1:5" ht="15" x14ac:dyDescent="0.25">
      <c r="A2" s="166" t="s">
        <v>93</v>
      </c>
      <c r="B2" s="167"/>
      <c r="C2" s="167"/>
      <c r="D2" s="167"/>
      <c r="E2" s="167"/>
    </row>
    <row r="4" spans="1:5" x14ac:dyDescent="0.2">
      <c r="A4" t="s">
        <v>155</v>
      </c>
    </row>
    <row r="5" spans="1:5" x14ac:dyDescent="0.2">
      <c r="A5" t="s">
        <v>156</v>
      </c>
    </row>
    <row r="7" spans="1:5" ht="15" x14ac:dyDescent="0.25">
      <c r="A7" s="87" t="s">
        <v>142</v>
      </c>
      <c r="D7" s="87" t="s">
        <v>158</v>
      </c>
    </row>
    <row r="8" spans="1:5" x14ac:dyDescent="0.2">
      <c r="A8" s="88">
        <v>1</v>
      </c>
      <c r="D8">
        <v>10</v>
      </c>
    </row>
    <row r="9" spans="1:5" x14ac:dyDescent="0.2">
      <c r="A9" s="88">
        <v>2</v>
      </c>
      <c r="D9">
        <v>20</v>
      </c>
    </row>
    <row r="10" spans="1:5" x14ac:dyDescent="0.2">
      <c r="A10" s="88">
        <v>4</v>
      </c>
      <c r="D10">
        <v>30</v>
      </c>
    </row>
    <row r="11" spans="1:5" x14ac:dyDescent="0.2">
      <c r="A11" s="88">
        <v>5</v>
      </c>
      <c r="D11">
        <v>40</v>
      </c>
    </row>
    <row r="12" spans="1:5" x14ac:dyDescent="0.2">
      <c r="A12" s="88">
        <v>10</v>
      </c>
    </row>
    <row r="13" spans="1:5" x14ac:dyDescent="0.2">
      <c r="A13" s="89">
        <v>15</v>
      </c>
    </row>
    <row r="14" spans="1:5" x14ac:dyDescent="0.2">
      <c r="A14" s="89">
        <v>20</v>
      </c>
    </row>
    <row r="15" spans="1:5" x14ac:dyDescent="0.2">
      <c r="A15" s="90">
        <v>25</v>
      </c>
    </row>
    <row r="16" spans="1:5" x14ac:dyDescent="0.2">
      <c r="A16" s="90">
        <v>30</v>
      </c>
    </row>
    <row r="17" spans="1:2" x14ac:dyDescent="0.2">
      <c r="A17" s="93">
        <v>45</v>
      </c>
    </row>
    <row r="22" spans="1:2" ht="15" x14ac:dyDescent="0.25">
      <c r="B22" s="95"/>
    </row>
    <row r="24" spans="1:2" x14ac:dyDescent="0.2">
      <c r="A24" s="152" t="s">
        <v>286</v>
      </c>
    </row>
    <row r="25" spans="1:2" x14ac:dyDescent="0.2">
      <c r="A25" t="s">
        <v>287</v>
      </c>
    </row>
  </sheetData>
  <mergeCells count="2">
    <mergeCell ref="A1:E1"/>
    <mergeCell ref="A2:E2"/>
  </mergeCells>
  <hyperlinks>
    <hyperlink ref="A2" r:id="rId1" xr:uid="{00000000-0004-0000-0A00-000000000000}"/>
  </hyperlinks>
  <pageMargins left="0.7" right="0.7" top="0.78740157499999996" bottom="0.78740157499999996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2"/>
  <sheetViews>
    <sheetView workbookViewId="0">
      <selection activeCell="A2" sqref="A1:E2"/>
    </sheetView>
  </sheetViews>
  <sheetFormatPr defaultRowHeight="12.75" x14ac:dyDescent="0.2"/>
  <sheetData>
    <row r="1" spans="1:7" ht="21" x14ac:dyDescent="0.2">
      <c r="A1" s="165" t="s">
        <v>163</v>
      </c>
      <c r="B1" s="165"/>
      <c r="C1" s="165"/>
      <c r="D1" s="165"/>
      <c r="E1" s="165"/>
    </row>
    <row r="2" spans="1:7" ht="15" x14ac:dyDescent="0.25">
      <c r="A2" s="166" t="s">
        <v>93</v>
      </c>
      <c r="B2" s="167"/>
      <c r="C2" s="167"/>
      <c r="D2" s="167"/>
      <c r="E2" s="167"/>
    </row>
    <row r="4" spans="1:7" x14ac:dyDescent="0.2">
      <c r="A4" t="s">
        <v>155</v>
      </c>
    </row>
    <row r="5" spans="1:7" x14ac:dyDescent="0.2">
      <c r="A5" t="s">
        <v>156</v>
      </c>
      <c r="F5" s="79" t="s">
        <v>157</v>
      </c>
      <c r="G5" s="79"/>
    </row>
    <row r="7" spans="1:7" ht="15" x14ac:dyDescent="0.25">
      <c r="A7" s="87" t="s">
        <v>142</v>
      </c>
      <c r="D7" s="87" t="s">
        <v>158</v>
      </c>
    </row>
    <row r="8" spans="1:7" x14ac:dyDescent="0.2">
      <c r="A8" s="88">
        <v>1</v>
      </c>
      <c r="D8">
        <v>10</v>
      </c>
    </row>
    <row r="9" spans="1:7" x14ac:dyDescent="0.2">
      <c r="A9" s="88">
        <v>2</v>
      </c>
      <c r="D9">
        <v>20</v>
      </c>
    </row>
    <row r="10" spans="1:7" x14ac:dyDescent="0.2">
      <c r="A10" s="88">
        <v>4</v>
      </c>
      <c r="D10">
        <v>30</v>
      </c>
    </row>
    <row r="11" spans="1:7" x14ac:dyDescent="0.2">
      <c r="A11" s="88">
        <v>5</v>
      </c>
      <c r="D11">
        <v>40</v>
      </c>
    </row>
    <row r="12" spans="1:7" x14ac:dyDescent="0.2">
      <c r="A12" s="88">
        <v>10</v>
      </c>
    </row>
    <row r="13" spans="1:7" x14ac:dyDescent="0.2">
      <c r="A13" s="89">
        <v>15</v>
      </c>
    </row>
    <row r="14" spans="1:7" ht="15.75" thickBot="1" x14ac:dyDescent="0.3">
      <c r="A14" s="89">
        <v>20</v>
      </c>
      <c r="F14" s="86" t="s">
        <v>159</v>
      </c>
      <c r="G14" s="79"/>
    </row>
    <row r="15" spans="1:7" ht="15" x14ac:dyDescent="0.25">
      <c r="A15" s="90">
        <v>25</v>
      </c>
      <c r="F15" s="91" t="s">
        <v>160</v>
      </c>
      <c r="G15" s="91" t="s">
        <v>161</v>
      </c>
    </row>
    <row r="16" spans="1:7" x14ac:dyDescent="0.2">
      <c r="A16" s="90">
        <v>30</v>
      </c>
      <c r="F16">
        <v>10</v>
      </c>
      <c r="G16" s="92">
        <v>5</v>
      </c>
    </row>
    <row r="17" spans="1:7" x14ac:dyDescent="0.2">
      <c r="A17" s="93">
        <v>45</v>
      </c>
      <c r="F17">
        <v>20</v>
      </c>
      <c r="G17" s="58">
        <v>2</v>
      </c>
    </row>
    <row r="18" spans="1:7" x14ac:dyDescent="0.2">
      <c r="F18">
        <v>30</v>
      </c>
      <c r="G18" s="77">
        <v>2</v>
      </c>
    </row>
    <row r="19" spans="1:7" x14ac:dyDescent="0.2">
      <c r="F19">
        <v>40</v>
      </c>
      <c r="G19">
        <v>0</v>
      </c>
    </row>
    <row r="20" spans="1:7" ht="13.5" thickBot="1" x14ac:dyDescent="0.25">
      <c r="F20" s="84" t="s">
        <v>162</v>
      </c>
      <c r="G20" s="94">
        <v>1</v>
      </c>
    </row>
    <row r="22" spans="1:7" ht="15" x14ac:dyDescent="0.25">
      <c r="B22" s="95"/>
    </row>
  </sheetData>
  <mergeCells count="2">
    <mergeCell ref="A1:E1"/>
    <mergeCell ref="A2:E2"/>
  </mergeCells>
  <hyperlinks>
    <hyperlink ref="A2" r:id="rId1" xr:uid="{00000000-0004-0000-0B00-000000000000}"/>
  </hyperlinks>
  <pageMargins left="0.7" right="0.7" top="0.78740157499999996" bottom="0.78740157499999996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0DF5-05B7-48C0-8099-C36543DE0437}">
  <dimension ref="A1:G27"/>
  <sheetViews>
    <sheetView workbookViewId="0">
      <selection activeCell="G12" sqref="G12"/>
    </sheetView>
  </sheetViews>
  <sheetFormatPr defaultRowHeight="12.75" x14ac:dyDescent="0.2"/>
  <cols>
    <col min="4" max="4" width="14.140625" customWidth="1"/>
  </cols>
  <sheetData>
    <row r="1" spans="1:7" ht="18.75" x14ac:dyDescent="0.2">
      <c r="A1" s="170" t="s">
        <v>288</v>
      </c>
      <c r="B1" s="170"/>
      <c r="C1" s="170"/>
      <c r="D1" s="170"/>
      <c r="E1" s="170"/>
      <c r="F1" s="170"/>
      <c r="G1" s="170"/>
    </row>
    <row r="2" spans="1:7" x14ac:dyDescent="0.2">
      <c r="A2" s="171" t="s">
        <v>0</v>
      </c>
      <c r="B2" s="171"/>
      <c r="C2" s="171"/>
      <c r="D2" s="171"/>
      <c r="E2" s="171"/>
      <c r="F2" s="171"/>
      <c r="G2" s="171"/>
    </row>
    <row r="5" spans="1:7" x14ac:dyDescent="0.2">
      <c r="C5" s="67" t="s">
        <v>277</v>
      </c>
      <c r="D5" s="67" t="s">
        <v>283</v>
      </c>
      <c r="E5" s="67" t="s">
        <v>284</v>
      </c>
    </row>
    <row r="6" spans="1:7" x14ac:dyDescent="0.2">
      <c r="C6" s="68" t="s">
        <v>102</v>
      </c>
      <c r="D6" s="150">
        <v>81</v>
      </c>
      <c r="E6" s="150">
        <v>1</v>
      </c>
    </row>
    <row r="7" spans="1:7" x14ac:dyDescent="0.2">
      <c r="C7" s="68" t="s">
        <v>101</v>
      </c>
      <c r="D7" s="150">
        <v>2</v>
      </c>
      <c r="E7" s="150">
        <v>2</v>
      </c>
    </row>
    <row r="8" spans="1:7" x14ac:dyDescent="0.2">
      <c r="C8" s="68" t="s">
        <v>100</v>
      </c>
      <c r="D8" s="150">
        <v>25</v>
      </c>
      <c r="E8" s="150">
        <v>3</v>
      </c>
    </row>
    <row r="9" spans="1:7" x14ac:dyDescent="0.2">
      <c r="C9" s="68" t="s">
        <v>98</v>
      </c>
      <c r="D9" s="150">
        <v>1</v>
      </c>
      <c r="E9" s="150">
        <v>4</v>
      </c>
    </row>
    <row r="10" spans="1:7" x14ac:dyDescent="0.2">
      <c r="C10" s="68" t="s">
        <v>278</v>
      </c>
      <c r="D10" s="150">
        <v>58</v>
      </c>
      <c r="E10" s="150">
        <v>5</v>
      </c>
    </row>
    <row r="11" spans="1:7" x14ac:dyDescent="0.2">
      <c r="C11" s="68" t="s">
        <v>279</v>
      </c>
      <c r="D11" s="150">
        <v>22</v>
      </c>
      <c r="E11" s="150">
        <v>6</v>
      </c>
    </row>
    <row r="12" spans="1:7" x14ac:dyDescent="0.2">
      <c r="C12" s="68" t="s">
        <v>280</v>
      </c>
      <c r="D12" s="150">
        <v>9</v>
      </c>
      <c r="E12" s="150">
        <v>7</v>
      </c>
    </row>
    <row r="13" spans="1:7" x14ac:dyDescent="0.2">
      <c r="C13" s="71" t="s">
        <v>281</v>
      </c>
      <c r="D13" s="151">
        <v>4</v>
      </c>
      <c r="E13" s="151">
        <v>8</v>
      </c>
    </row>
    <row r="17" spans="2:2" x14ac:dyDescent="0.2">
      <c r="B17" t="s">
        <v>282</v>
      </c>
    </row>
    <row r="19" spans="2:2" x14ac:dyDescent="0.2">
      <c r="B19" s="67" t="s">
        <v>285</v>
      </c>
    </row>
    <row r="20" spans="2:2" x14ac:dyDescent="0.2">
      <c r="B20">
        <v>1</v>
      </c>
    </row>
    <row r="21" spans="2:2" x14ac:dyDescent="0.2">
      <c r="B21">
        <v>2</v>
      </c>
    </row>
    <row r="22" spans="2:2" x14ac:dyDescent="0.2">
      <c r="B22">
        <v>3</v>
      </c>
    </row>
    <row r="23" spans="2:2" x14ac:dyDescent="0.2">
      <c r="B23">
        <v>4</v>
      </c>
    </row>
    <row r="24" spans="2:2" x14ac:dyDescent="0.2">
      <c r="B24">
        <v>5</v>
      </c>
    </row>
    <row r="25" spans="2:2" x14ac:dyDescent="0.2">
      <c r="B25">
        <v>6</v>
      </c>
    </row>
    <row r="26" spans="2:2" x14ac:dyDescent="0.2">
      <c r="B26">
        <v>7</v>
      </c>
    </row>
    <row r="27" spans="2:2" x14ac:dyDescent="0.2">
      <c r="B27">
        <v>8</v>
      </c>
    </row>
  </sheetData>
  <mergeCells count="2">
    <mergeCell ref="A1:G1"/>
    <mergeCell ref="A2:G2"/>
  </mergeCells>
  <conditionalFormatting sqref="D6:D13">
    <cfRule type="duplicateValues" dxfId="2" priority="3"/>
  </conditionalFormatting>
  <conditionalFormatting sqref="C6:C13">
    <cfRule type="duplicateValues" dxfId="1" priority="2"/>
  </conditionalFormatting>
  <conditionalFormatting sqref="E6:E13">
    <cfRule type="duplicateValues" dxfId="0" priority="1"/>
  </conditionalFormatting>
  <hyperlinks>
    <hyperlink ref="A2:G2" r:id="rId1" display="http://office.lasakovi.com" xr:uid="{027F9EDF-466A-417D-B1B0-4A374A5DAF7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95"/>
  <sheetViews>
    <sheetView workbookViewId="0">
      <selection activeCell="B8" sqref="B8"/>
    </sheetView>
  </sheetViews>
  <sheetFormatPr defaultRowHeight="12.75" x14ac:dyDescent="0.2"/>
  <cols>
    <col min="1" max="1" width="4.5703125" customWidth="1"/>
    <col min="2" max="2" width="99.42578125" customWidth="1"/>
    <col min="3" max="3" width="5" customWidth="1"/>
  </cols>
  <sheetData>
    <row r="1" spans="1:3" ht="21" x14ac:dyDescent="0.2">
      <c r="A1" s="165" t="s">
        <v>163</v>
      </c>
      <c r="B1" s="165"/>
      <c r="C1" s="165"/>
    </row>
    <row r="2" spans="1:3" ht="15" x14ac:dyDescent="0.25">
      <c r="A2" s="166" t="s">
        <v>93</v>
      </c>
      <c r="B2" s="167"/>
      <c r="C2" s="167"/>
    </row>
    <row r="6" spans="1:3" ht="15" x14ac:dyDescent="0.2">
      <c r="B6" s="97" t="s">
        <v>164</v>
      </c>
    </row>
    <row r="7" spans="1:3" x14ac:dyDescent="0.2">
      <c r="B7" s="96" t="s">
        <v>165</v>
      </c>
    </row>
    <row r="8" spans="1:3" x14ac:dyDescent="0.2">
      <c r="B8" s="96" t="s">
        <v>166</v>
      </c>
    </row>
    <row r="9" spans="1:3" x14ac:dyDescent="0.2">
      <c r="B9" s="96" t="s">
        <v>167</v>
      </c>
    </row>
    <row r="10" spans="1:3" x14ac:dyDescent="0.2">
      <c r="B10" s="96" t="s">
        <v>168</v>
      </c>
    </row>
    <row r="11" spans="1:3" x14ac:dyDescent="0.2">
      <c r="B11" s="96" t="s">
        <v>169</v>
      </c>
    </row>
    <row r="12" spans="1:3" x14ac:dyDescent="0.2">
      <c r="B12" s="96" t="s">
        <v>170</v>
      </c>
    </row>
    <row r="13" spans="1:3" x14ac:dyDescent="0.2">
      <c r="B13" s="96" t="s">
        <v>171</v>
      </c>
    </row>
    <row r="14" spans="1:3" ht="15" x14ac:dyDescent="0.2">
      <c r="B14" s="97" t="s">
        <v>172</v>
      </c>
    </row>
    <row r="15" spans="1:3" ht="15" x14ac:dyDescent="0.2">
      <c r="B15" s="97" t="s">
        <v>173</v>
      </c>
    </row>
    <row r="16" spans="1:3" ht="15" x14ac:dyDescent="0.2">
      <c r="B16" s="97" t="s">
        <v>174</v>
      </c>
    </row>
    <row r="17" spans="2:2" x14ac:dyDescent="0.2">
      <c r="B17" s="96" t="s">
        <v>175</v>
      </c>
    </row>
    <row r="18" spans="2:2" x14ac:dyDescent="0.2">
      <c r="B18" s="96" t="s">
        <v>176</v>
      </c>
    </row>
    <row r="19" spans="2:2" ht="15" x14ac:dyDescent="0.2">
      <c r="B19" s="97" t="s">
        <v>177</v>
      </c>
    </row>
    <row r="20" spans="2:2" x14ac:dyDescent="0.2">
      <c r="B20" s="96" t="s">
        <v>178</v>
      </c>
    </row>
    <row r="21" spans="2:2" x14ac:dyDescent="0.2">
      <c r="B21" s="96" t="s">
        <v>179</v>
      </c>
    </row>
    <row r="22" spans="2:2" x14ac:dyDescent="0.2">
      <c r="B22" s="96" t="s">
        <v>180</v>
      </c>
    </row>
    <row r="23" spans="2:2" x14ac:dyDescent="0.2">
      <c r="B23" s="96" t="s">
        <v>181</v>
      </c>
    </row>
    <row r="24" spans="2:2" x14ac:dyDescent="0.2">
      <c r="B24" s="96" t="s">
        <v>182</v>
      </c>
    </row>
    <row r="25" spans="2:2" x14ac:dyDescent="0.2">
      <c r="B25" s="96" t="s">
        <v>183</v>
      </c>
    </row>
    <row r="26" spans="2:2" ht="15" x14ac:dyDescent="0.2">
      <c r="B26" s="97" t="s">
        <v>184</v>
      </c>
    </row>
    <row r="27" spans="2:2" x14ac:dyDescent="0.2">
      <c r="B27" s="96" t="s">
        <v>185</v>
      </c>
    </row>
    <row r="28" spans="2:2" x14ac:dyDescent="0.2">
      <c r="B28" s="96" t="s">
        <v>186</v>
      </c>
    </row>
    <row r="29" spans="2:2" x14ac:dyDescent="0.2">
      <c r="B29" s="96" t="s">
        <v>187</v>
      </c>
    </row>
    <row r="30" spans="2:2" x14ac:dyDescent="0.2">
      <c r="B30" s="96" t="s">
        <v>188</v>
      </c>
    </row>
    <row r="31" spans="2:2" ht="15" x14ac:dyDescent="0.2">
      <c r="B31" s="97" t="s">
        <v>189</v>
      </c>
    </row>
    <row r="32" spans="2:2" ht="15" x14ac:dyDescent="0.2">
      <c r="B32" s="97" t="s">
        <v>190</v>
      </c>
    </row>
    <row r="33" spans="2:2" x14ac:dyDescent="0.2">
      <c r="B33" s="96" t="s">
        <v>191</v>
      </c>
    </row>
    <row r="34" spans="2:2" x14ac:dyDescent="0.2">
      <c r="B34" s="96" t="s">
        <v>192</v>
      </c>
    </row>
    <row r="35" spans="2:2" x14ac:dyDescent="0.2">
      <c r="B35" s="96" t="s">
        <v>193</v>
      </c>
    </row>
    <row r="36" spans="2:2" x14ac:dyDescent="0.2">
      <c r="B36" s="96" t="s">
        <v>194</v>
      </c>
    </row>
    <row r="37" spans="2:2" x14ac:dyDescent="0.2">
      <c r="B37" s="96" t="s">
        <v>195</v>
      </c>
    </row>
    <row r="38" spans="2:2" ht="15" x14ac:dyDescent="0.2">
      <c r="B38" s="97" t="s">
        <v>196</v>
      </c>
    </row>
    <row r="39" spans="2:2" ht="15" x14ac:dyDescent="0.2">
      <c r="B39" s="97" t="s">
        <v>197</v>
      </c>
    </row>
    <row r="40" spans="2:2" x14ac:dyDescent="0.2">
      <c r="B40" s="96" t="s">
        <v>198</v>
      </c>
    </row>
    <row r="41" spans="2:2" x14ac:dyDescent="0.2">
      <c r="B41" s="96" t="s">
        <v>199</v>
      </c>
    </row>
    <row r="42" spans="2:2" x14ac:dyDescent="0.2">
      <c r="B42" s="96" t="s">
        <v>200</v>
      </c>
    </row>
    <row r="43" spans="2:2" x14ac:dyDescent="0.2">
      <c r="B43" s="96" t="s">
        <v>201</v>
      </c>
    </row>
    <row r="44" spans="2:2" x14ac:dyDescent="0.2">
      <c r="B44" s="96" t="s">
        <v>202</v>
      </c>
    </row>
    <row r="45" spans="2:2" x14ac:dyDescent="0.2">
      <c r="B45" s="96" t="s">
        <v>203</v>
      </c>
    </row>
    <row r="46" spans="2:2" ht="15" x14ac:dyDescent="0.2">
      <c r="B46" s="97" t="s">
        <v>204</v>
      </c>
    </row>
    <row r="47" spans="2:2" ht="15" x14ac:dyDescent="0.2">
      <c r="B47" s="97" t="s">
        <v>205</v>
      </c>
    </row>
    <row r="48" spans="2:2" ht="15" x14ac:dyDescent="0.2">
      <c r="B48" s="97" t="s">
        <v>206</v>
      </c>
    </row>
    <row r="49" spans="2:2" ht="15" x14ac:dyDescent="0.2">
      <c r="B49" s="97" t="s">
        <v>207</v>
      </c>
    </row>
    <row r="50" spans="2:2" ht="15" x14ac:dyDescent="0.2">
      <c r="B50" s="97" t="s">
        <v>208</v>
      </c>
    </row>
    <row r="51" spans="2:2" x14ac:dyDescent="0.2">
      <c r="B51" s="96" t="s">
        <v>209</v>
      </c>
    </row>
    <row r="52" spans="2:2" x14ac:dyDescent="0.2">
      <c r="B52" s="96" t="s">
        <v>210</v>
      </c>
    </row>
    <row r="53" spans="2:2" ht="15" x14ac:dyDescent="0.2">
      <c r="B53" s="97" t="s">
        <v>211</v>
      </c>
    </row>
    <row r="54" spans="2:2" x14ac:dyDescent="0.2">
      <c r="B54" s="96" t="s">
        <v>212</v>
      </c>
    </row>
    <row r="55" spans="2:2" x14ac:dyDescent="0.2">
      <c r="B55" s="96" t="s">
        <v>213</v>
      </c>
    </row>
    <row r="56" spans="2:2" x14ac:dyDescent="0.2">
      <c r="B56" s="96" t="s">
        <v>214</v>
      </c>
    </row>
    <row r="57" spans="2:2" x14ac:dyDescent="0.2">
      <c r="B57" s="96" t="s">
        <v>215</v>
      </c>
    </row>
    <row r="58" spans="2:2" x14ac:dyDescent="0.2">
      <c r="B58" s="96" t="s">
        <v>216</v>
      </c>
    </row>
    <row r="59" spans="2:2" x14ac:dyDescent="0.2">
      <c r="B59" s="96" t="s">
        <v>217</v>
      </c>
    </row>
    <row r="60" spans="2:2" x14ac:dyDescent="0.2">
      <c r="B60" s="96" t="s">
        <v>218</v>
      </c>
    </row>
    <row r="61" spans="2:2" ht="15" x14ac:dyDescent="0.2">
      <c r="B61" s="97" t="s">
        <v>219</v>
      </c>
    </row>
    <row r="62" spans="2:2" ht="15" x14ac:dyDescent="0.2">
      <c r="B62" s="97" t="s">
        <v>220</v>
      </c>
    </row>
    <row r="63" spans="2:2" x14ac:dyDescent="0.2">
      <c r="B63" s="96" t="s">
        <v>221</v>
      </c>
    </row>
    <row r="64" spans="2:2" x14ac:dyDescent="0.2">
      <c r="B64" s="96" t="s">
        <v>222</v>
      </c>
    </row>
    <row r="65" spans="2:2" ht="15" x14ac:dyDescent="0.2">
      <c r="B65" s="97" t="s">
        <v>223</v>
      </c>
    </row>
    <row r="66" spans="2:2" x14ac:dyDescent="0.2">
      <c r="B66" s="96" t="s">
        <v>224</v>
      </c>
    </row>
    <row r="67" spans="2:2" x14ac:dyDescent="0.2">
      <c r="B67" s="96" t="s">
        <v>225</v>
      </c>
    </row>
    <row r="68" spans="2:2" x14ac:dyDescent="0.2">
      <c r="B68" s="146" t="s">
        <v>264</v>
      </c>
    </row>
    <row r="69" spans="2:2" ht="15" x14ac:dyDescent="0.2">
      <c r="B69" s="97" t="s">
        <v>226</v>
      </c>
    </row>
    <row r="70" spans="2:2" ht="15" x14ac:dyDescent="0.2">
      <c r="B70" s="97" t="s">
        <v>227</v>
      </c>
    </row>
    <row r="71" spans="2:2" ht="15" x14ac:dyDescent="0.2">
      <c r="B71" s="97" t="s">
        <v>228</v>
      </c>
    </row>
    <row r="72" spans="2:2" x14ac:dyDescent="0.2">
      <c r="B72" s="96" t="s">
        <v>229</v>
      </c>
    </row>
    <row r="73" spans="2:2" ht="15" x14ac:dyDescent="0.2">
      <c r="B73" s="97" t="s">
        <v>230</v>
      </c>
    </row>
    <row r="74" spans="2:2" x14ac:dyDescent="0.2">
      <c r="B74" s="96" t="s">
        <v>231</v>
      </c>
    </row>
    <row r="75" spans="2:2" ht="15" x14ac:dyDescent="0.2">
      <c r="B75" s="97" t="s">
        <v>232</v>
      </c>
    </row>
    <row r="76" spans="2:2" x14ac:dyDescent="0.2">
      <c r="B76" s="96" t="s">
        <v>233</v>
      </c>
    </row>
    <row r="77" spans="2:2" x14ac:dyDescent="0.2">
      <c r="B77" s="96" t="s">
        <v>234</v>
      </c>
    </row>
    <row r="78" spans="2:2" ht="15" x14ac:dyDescent="0.2">
      <c r="B78" s="97" t="s">
        <v>235</v>
      </c>
    </row>
    <row r="79" spans="2:2" ht="15" x14ac:dyDescent="0.2">
      <c r="B79" s="97" t="s">
        <v>236</v>
      </c>
    </row>
    <row r="80" spans="2:2" x14ac:dyDescent="0.2">
      <c r="B80" s="96" t="s">
        <v>237</v>
      </c>
    </row>
    <row r="81" spans="2:2" x14ac:dyDescent="0.2">
      <c r="B81" s="96" t="s">
        <v>238</v>
      </c>
    </row>
    <row r="82" spans="2:2" x14ac:dyDescent="0.2">
      <c r="B82" s="96" t="s">
        <v>239</v>
      </c>
    </row>
    <row r="83" spans="2:2" x14ac:dyDescent="0.2">
      <c r="B83" s="96" t="s">
        <v>240</v>
      </c>
    </row>
    <row r="84" spans="2:2" x14ac:dyDescent="0.2">
      <c r="B84" s="96" t="s">
        <v>241</v>
      </c>
    </row>
    <row r="85" spans="2:2" x14ac:dyDescent="0.2">
      <c r="B85" s="96" t="s">
        <v>242</v>
      </c>
    </row>
    <row r="86" spans="2:2" x14ac:dyDescent="0.2">
      <c r="B86" s="96" t="s">
        <v>243</v>
      </c>
    </row>
    <row r="87" spans="2:2" x14ac:dyDescent="0.2">
      <c r="B87" s="96" t="s">
        <v>244</v>
      </c>
    </row>
    <row r="88" spans="2:2" x14ac:dyDescent="0.2">
      <c r="B88" s="96" t="s">
        <v>245</v>
      </c>
    </row>
    <row r="89" spans="2:2" x14ac:dyDescent="0.2">
      <c r="B89" s="96" t="s">
        <v>246</v>
      </c>
    </row>
    <row r="90" spans="2:2" x14ac:dyDescent="0.2">
      <c r="B90" s="96" t="s">
        <v>247</v>
      </c>
    </row>
    <row r="91" spans="2:2" x14ac:dyDescent="0.2">
      <c r="B91" s="96" t="s">
        <v>248</v>
      </c>
    </row>
    <row r="92" spans="2:2" ht="15" x14ac:dyDescent="0.2">
      <c r="B92" s="97" t="s">
        <v>249</v>
      </c>
    </row>
    <row r="93" spans="2:2" ht="15" x14ac:dyDescent="0.2">
      <c r="B93" s="97" t="s">
        <v>250</v>
      </c>
    </row>
    <row r="94" spans="2:2" x14ac:dyDescent="0.2">
      <c r="B94" s="96" t="s">
        <v>251</v>
      </c>
    </row>
    <row r="95" spans="2:2" x14ac:dyDescent="0.2">
      <c r="B95" s="96" t="s">
        <v>252</v>
      </c>
    </row>
  </sheetData>
  <mergeCells count="2">
    <mergeCell ref="A1:C1"/>
    <mergeCell ref="A2:C2"/>
  </mergeCells>
  <hyperlinks>
    <hyperlink ref="A2" r:id="rId1" xr:uid="{00000000-0004-0000-0C00-000000000000}"/>
    <hyperlink ref="B6" r:id="rId2" location="AVERAGEA" tooltip="AVERAGEA" display="http://office.lasakovi.com/excel/funkce/ms-excel-funkce-statisticke/ - AVERAGEA" xr:uid="{00000000-0004-0000-0C00-000001000000}"/>
    <hyperlink ref="B14" r:id="rId3" location="COUNTBLANK" tooltip="COUNTBLANK" display="http://office.lasakovi.com/excel/funkce/ms-excel-funkce-statisticke/ - COUNTBLANK" xr:uid="{00000000-0004-0000-0C00-000002000000}"/>
    <hyperlink ref="B15" r:id="rId4" location="COUNTIF" tooltip="COUNTIF" display="http://office.lasakovi.com/excel/funkce/ms-excel-funkce-statisticke/ - COUNTIF" xr:uid="{00000000-0004-0000-0C00-000003000000}"/>
    <hyperlink ref="B16" r:id="rId5" location="COUNTIFS" tooltip="COUNTIFS" display="http://office.lasakovi.com/excel/funkce/ms-excel-funkce-statisticke/ - COUNTIFS" xr:uid="{00000000-0004-0000-0C00-000004000000}"/>
    <hyperlink ref="B19" r:id="rId6" location="CETNOSTI" tooltip="ČETNOSTI" display="CETNOSTI" xr:uid="{00000000-0004-0000-0C00-000005000000}"/>
    <hyperlink ref="B26" r:id="rId7" location="FORECAST" tooltip="FORECAST" display="http://office.lasakovi.com/excel/funkce/ms-excel-funkce-statisticke/ - FORECAST" xr:uid="{00000000-0004-0000-0C00-000006000000}"/>
    <hyperlink ref="B31" r:id="rId8" location="GEOMEAN" tooltip="GEOMEAN" display="http://office.lasakovi.com/excel/funkce/ms-excel-funkce-statisticke/ - GEOMEAN" xr:uid="{00000000-0004-0000-0C00-000007000000}"/>
    <hyperlink ref="B32" r:id="rId9" location="HARMEAN" tooltip="HARMEAN" display="http://office.lasakovi.com/excel/funkce/ms-excel-funkce-statisticke/ - HARMEAN" xr:uid="{00000000-0004-0000-0C00-000008000000}"/>
    <hyperlink ref="B38" r:id="rId10" location="KURT" tooltip="Funkce KURT" display="http://office.lasakovi.com/excel/funkce/ms-excel-funkce-statisticke/ - KURT" xr:uid="{00000000-0004-0000-0C00-000009000000}"/>
    <hyperlink ref="B39" r:id="rId11" location="LARGE" tooltip="LARGE" display="http://office.lasakovi.com/excel/funkce/ms-excel-funkce-statisticke/ - LARGE" xr:uid="{00000000-0004-0000-0C00-00000A000000}"/>
    <hyperlink ref="B46" r:id="rId12" location="MAX" tooltip="MAX" display="http://office.lasakovi.com/excel/funkce/ms-excel-funkce-statisticke/ - MAX" xr:uid="{00000000-0004-0000-0C00-00000B000000}"/>
    <hyperlink ref="B47" r:id="rId13" location="MAXA" tooltip="MAXA" display="http://office.lasakovi.com/excel/funkce/ms-excel-funkce-statisticke/ - MAXA" xr:uid="{00000000-0004-0000-0C00-00000C000000}"/>
    <hyperlink ref="B48" r:id="rId14" location="MEDIAN" tooltip="MEDIAN" display="http://office.lasakovi.com/excel/funkce/ms-excel-funkce-statisticke/ - MEDIAN" xr:uid="{00000000-0004-0000-0C00-00000D000000}"/>
    <hyperlink ref="B49" r:id="rId15" location="MIN" tooltip="MIN" display="http://office.lasakovi.com/excel/funkce/ms-excel-funkce-statisticke/ - MIN" xr:uid="{00000000-0004-0000-0C00-00000E000000}"/>
    <hyperlink ref="B50" r:id="rId16" location="MINA" tooltip="MINA" display="http://office.lasakovi.com/excel/funkce/ms-excel-funkce-statisticke/ - MINA" xr:uid="{00000000-0004-0000-0C00-00000F000000}"/>
    <hyperlink ref="B53" r:id="rId17" location="NORMDIST" tooltip="NORMDIST NORM.DIST" display="http://office.lasakovi.com/excel/funkce/ms-excel-funkce-statisticke/ - NORMDIST" xr:uid="{00000000-0004-0000-0C00-000010000000}"/>
    <hyperlink ref="B61" r:id="rId18" location="POČET" tooltip="POČET" display="http://office.lasakovi.com/excel/funkce/ms-excel-funkce-statisticke/ - POČET" xr:uid="{00000000-0004-0000-0C00-000011000000}"/>
    <hyperlink ref="B62" r:id="rId19" location="POČET2" tooltip="POČET2" display="http://office.lasakovi.com/excel/funkce/ms-excel-funkce-statisticke/ - POČET2" xr:uid="{00000000-0004-0000-0C00-000012000000}"/>
    <hyperlink ref="B65" r:id="rId20" location="PRŮMĚR" tooltip="PRUMER" display="http://office.lasakovi.com/excel/funkce/ms-excel-funkce-statisticke/ - PRŮMĚR" xr:uid="{00000000-0004-0000-0C00-000013000000}"/>
    <hyperlink ref="B69" r:id="rId21" location="RANK" tooltip="RANK" display="http://office.lasakovi.com/excel/funkce/ms-excel-funkce-statisticke/ - RANK" xr:uid="{00000000-0004-0000-0C00-000014000000}"/>
    <hyperlink ref="B70" r:id="rId22" location="RANKEQ" tooltip="RANK.EQ" display="http://office.lasakovi.com/excel/funkce/ms-excel-funkce-statisticke/ - RANKEQ" xr:uid="{00000000-0004-0000-0C00-000015000000}"/>
    <hyperlink ref="B71" r:id="rId23" location="RANKAVG" tooltip="RANK.AVG" display="http://office.lasakovi.com/excel/funkce/ms-excel-funkce-statisticke/ - RANKAVG" xr:uid="{00000000-0004-0000-0C00-000016000000}"/>
    <hyperlink ref="B73" r:id="rId24" location="SKEW" tooltip="Funkce SKEW" display="http://office.lasakovi.com/excel/funkce/ms-excel-funkce-statisticke/ - SKEW" xr:uid="{00000000-0004-0000-0C00-000017000000}"/>
    <hyperlink ref="B75" r:id="rId25" location="SMALL" tooltip="SMALL" display="http://office.lasakovi.com/excel/funkce/ms-excel-funkce-statisticke/ - SMALL" xr:uid="{00000000-0004-0000-0C00-000018000000}"/>
    <hyperlink ref="B78" r:id="rId26" location="SMODCH" tooltip="SMALL" display="http://office.lasakovi.com/excel/funkce/ms-excel-funkce-statisticke/ - SMODCH" xr:uid="{00000000-0004-0000-0C00-000019000000}"/>
    <hyperlink ref="B79" r:id="rId27" location="SMODCH-VYBER" tooltip="SMODCH.VÝBĚR" display="http://office.lasakovi.com/excel/funkce/ms-excel-funkce-statisticke/ - SMODCH-VYBER" xr:uid="{00000000-0004-0000-0C00-00001A000000}"/>
    <hyperlink ref="B92" r:id="rId28" location="VAR" tooltip="VAR" display="http://office.lasakovi.com/excel/funkce/ms-excel-funkce-statisticke/ - VAR" xr:uid="{00000000-0004-0000-0C00-00001B000000}"/>
    <hyperlink ref="B93" r:id="rId29" location="VAR-VYBERL" tooltip="VAR.VÝBĚR" display="http://office.lasakovi.com/excel/funkce/ms-excel-funkce-statisticke/ - VAR-VYBERL" xr:uid="{00000000-0004-0000-0C00-00001C000000}"/>
  </hyperlinks>
  <pageMargins left="0.7" right="0.7" top="0.78740157499999996" bottom="0.78740157499999996" header="0.3" footer="0.3"/>
  <pageSetup paperSize="9" orientation="portrait" horizontalDpi="0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workbookViewId="0">
      <selection activeCell="C15" sqref="C15"/>
    </sheetView>
  </sheetViews>
  <sheetFormatPr defaultRowHeight="12.75" x14ac:dyDescent="0.2"/>
  <cols>
    <col min="1" max="1" width="2.85546875" customWidth="1"/>
    <col min="2" max="2" width="12.140625" customWidth="1"/>
    <col min="3" max="3" width="26.85546875" customWidth="1"/>
    <col min="4" max="4" width="14" customWidth="1"/>
    <col min="5" max="5" width="2.5703125" customWidth="1"/>
  </cols>
  <sheetData>
    <row r="1" spans="1:5" ht="22.5" customHeight="1" x14ac:dyDescent="0.2">
      <c r="A1" s="154" t="s">
        <v>15</v>
      </c>
      <c r="B1" s="154"/>
      <c r="C1" s="154"/>
      <c r="D1" s="154"/>
      <c r="E1" s="154"/>
    </row>
    <row r="2" spans="1:5" ht="15" customHeight="1" x14ac:dyDescent="0.2">
      <c r="A2" s="155" t="s">
        <v>15</v>
      </c>
      <c r="B2" s="155"/>
      <c r="C2" s="155"/>
      <c r="D2" s="155"/>
      <c r="E2" s="155"/>
    </row>
    <row r="3" spans="1:5" ht="6.75" customHeight="1" x14ac:dyDescent="0.2"/>
    <row r="4" spans="1:5" ht="17.25" customHeight="1" x14ac:dyDescent="0.2">
      <c r="B4" s="7" t="s">
        <v>1</v>
      </c>
    </row>
    <row r="5" spans="1:5" x14ac:dyDescent="0.2">
      <c r="B5" s="2">
        <v>80</v>
      </c>
    </row>
    <row r="6" spans="1:5" x14ac:dyDescent="0.2">
      <c r="B6" s="2">
        <v>85</v>
      </c>
    </row>
    <row r="7" spans="1:5" x14ac:dyDescent="0.2">
      <c r="B7" s="2">
        <v>90</v>
      </c>
    </row>
    <row r="8" spans="1:5" ht="6.75" customHeight="1" x14ac:dyDescent="0.2"/>
    <row r="9" spans="1:5" s="4" customFormat="1" ht="18" hidden="1" customHeight="1" x14ac:dyDescent="0.2">
      <c r="B9" s="5">
        <f>STDEVP(B5:B7)</f>
        <v>4.0824829046386304</v>
      </c>
      <c r="C9" s="6" t="s">
        <v>2</v>
      </c>
      <c r="D9" s="156" t="s">
        <v>11</v>
      </c>
    </row>
    <row r="10" spans="1:5" s="4" customFormat="1" ht="18" hidden="1" customHeight="1" x14ac:dyDescent="0.2">
      <c r="B10" s="5">
        <f>STDEV(B5:B7)</f>
        <v>5</v>
      </c>
      <c r="C10" s="6" t="s">
        <v>3</v>
      </c>
      <c r="D10" s="156"/>
    </row>
    <row r="11" spans="1:5" s="4" customFormat="1" ht="18" hidden="1" customHeight="1" x14ac:dyDescent="0.2">
      <c r="B11" s="5">
        <f>_xlfn.STDEV.P(B5:B7)</f>
        <v>4.0824829046386304</v>
      </c>
      <c r="C11" s="6" t="s">
        <v>4</v>
      </c>
      <c r="D11" s="156" t="s">
        <v>10</v>
      </c>
    </row>
    <row r="12" spans="1:5" s="4" customFormat="1" ht="18" hidden="1" customHeight="1" x14ac:dyDescent="0.2">
      <c r="B12" s="5">
        <f>_xlfn.STDEV.S(B5:B7)</f>
        <v>5</v>
      </c>
      <c r="C12" s="6" t="s">
        <v>5</v>
      </c>
      <c r="D12" s="156"/>
    </row>
    <row r="13" spans="1:5" ht="7.5" hidden="1" customHeight="1" x14ac:dyDescent="0.2"/>
    <row r="14" spans="1:5" hidden="1" x14ac:dyDescent="0.2">
      <c r="B14" s="5">
        <f>VARP(B5:B7)</f>
        <v>16.666666666666668</v>
      </c>
      <c r="C14" s="6" t="s">
        <v>6</v>
      </c>
      <c r="D14" s="156" t="s">
        <v>11</v>
      </c>
    </row>
    <row r="15" spans="1:5" ht="21.75" customHeight="1" x14ac:dyDescent="0.2">
      <c r="B15" s="5">
        <f>VAR(B5:B7)</f>
        <v>25</v>
      </c>
      <c r="C15" s="6" t="s">
        <v>7</v>
      </c>
      <c r="D15" s="156"/>
    </row>
    <row r="16" spans="1:5" ht="21.75" hidden="1" customHeight="1" x14ac:dyDescent="0.2">
      <c r="B16" s="5">
        <f>_xlfn.VAR.P(B5:B7)</f>
        <v>16.666666666666668</v>
      </c>
      <c r="C16" s="6" t="s">
        <v>8</v>
      </c>
      <c r="D16" s="156" t="s">
        <v>10</v>
      </c>
    </row>
    <row r="17" spans="1:9" ht="21.75" customHeight="1" x14ac:dyDescent="0.2">
      <c r="B17" s="5">
        <f>_xlfn.VAR.S(B5:B7)</f>
        <v>25</v>
      </c>
      <c r="C17" s="6" t="s">
        <v>9</v>
      </c>
      <c r="D17" s="156"/>
    </row>
    <row r="19" spans="1:9" x14ac:dyDescent="0.2">
      <c r="A19" s="153" t="s">
        <v>12</v>
      </c>
      <c r="B19" s="153"/>
      <c r="C19" s="153"/>
      <c r="D19" s="153"/>
      <c r="E19" s="153"/>
    </row>
    <row r="23" spans="1:9" x14ac:dyDescent="0.2">
      <c r="B23" t="s">
        <v>13</v>
      </c>
    </row>
    <row r="31" spans="1:9" x14ac:dyDescent="0.2">
      <c r="G31" s="3">
        <f>SQRT(B14)</f>
        <v>4.0824829046386304</v>
      </c>
    </row>
    <row r="32" spans="1:9" x14ac:dyDescent="0.2">
      <c r="G32" s="3">
        <f>SQRT(B15)</f>
        <v>5</v>
      </c>
      <c r="I32">
        <f>VARA(B5:B7)</f>
        <v>25</v>
      </c>
    </row>
    <row r="33" spans="7:9" x14ac:dyDescent="0.2">
      <c r="G33" s="3">
        <f>SQRT(B16)</f>
        <v>4.0824829046386304</v>
      </c>
      <c r="I33">
        <f>VARPA(B5:B7)</f>
        <v>16.666666666666668</v>
      </c>
    </row>
    <row r="34" spans="7:9" x14ac:dyDescent="0.2">
      <c r="G34" s="3">
        <f>SQRT(B17)</f>
        <v>5</v>
      </c>
    </row>
    <row r="37" spans="7:9" x14ac:dyDescent="0.2">
      <c r="G37" s="1" t="s">
        <v>1</v>
      </c>
    </row>
  </sheetData>
  <mergeCells count="7">
    <mergeCell ref="A19:E19"/>
    <mergeCell ref="A1:E1"/>
    <mergeCell ref="A2:E2"/>
    <mergeCell ref="D9:D10"/>
    <mergeCell ref="D11:D12"/>
    <mergeCell ref="D14:D15"/>
    <mergeCell ref="D16:D17"/>
  </mergeCells>
  <hyperlinks>
    <hyperlink ref="A2:E2" r:id="rId1" display="http://office.lasakovi.com" xr:uid="{00000000-0004-0000-0100-000000000000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4"/>
  <sheetViews>
    <sheetView showGridLines="0" tabSelected="1" workbookViewId="0">
      <selection activeCell="E9" sqref="E9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158" t="s">
        <v>253</v>
      </c>
      <c r="D2" s="158"/>
      <c r="E2" s="158"/>
      <c r="F2" s="158"/>
      <c r="G2" s="158"/>
      <c r="H2" s="158"/>
      <c r="I2" s="158"/>
      <c r="J2" s="158"/>
      <c r="K2" s="98"/>
      <c r="L2" s="98"/>
    </row>
    <row r="3" spans="3:16" ht="31.5" customHeight="1" x14ac:dyDescent="0.2">
      <c r="C3" s="159" t="s">
        <v>254</v>
      </c>
      <c r="D3" s="159"/>
      <c r="E3" s="159"/>
      <c r="F3" s="159"/>
      <c r="G3" s="159"/>
      <c r="H3" s="159"/>
      <c r="I3" s="159"/>
      <c r="J3" s="159"/>
    </row>
    <row r="4" spans="3:16" ht="17.25" customHeight="1" thickBot="1" x14ac:dyDescent="0.25">
      <c r="C4" s="99"/>
      <c r="D4" s="99"/>
      <c r="E4" s="99"/>
      <c r="F4" s="99"/>
      <c r="G4" s="99"/>
      <c r="H4" s="99"/>
      <c r="I4" s="99"/>
      <c r="J4" s="99"/>
    </row>
    <row r="5" spans="3:16" ht="11.25" customHeight="1" thickTop="1" x14ac:dyDescent="0.2">
      <c r="C5" s="100"/>
      <c r="D5" s="101"/>
      <c r="E5" s="101"/>
      <c r="F5" s="101"/>
      <c r="G5" s="101"/>
      <c r="H5" s="101"/>
      <c r="I5" s="101"/>
      <c r="J5" s="102"/>
    </row>
    <row r="6" spans="3:16" ht="27.75" customHeight="1" x14ac:dyDescent="0.35">
      <c r="C6" s="103"/>
      <c r="D6" s="104" t="s">
        <v>255</v>
      </c>
      <c r="E6" s="105"/>
      <c r="F6" s="105"/>
      <c r="G6" s="106"/>
      <c r="H6" s="105"/>
      <c r="I6" s="105"/>
      <c r="J6" s="107"/>
    </row>
    <row r="7" spans="3:16" s="112" customFormat="1" ht="20.25" customHeight="1" x14ac:dyDescent="0.25">
      <c r="C7" s="108"/>
      <c r="D7" s="109"/>
      <c r="E7" s="109" t="s">
        <v>260</v>
      </c>
      <c r="F7" s="109"/>
      <c r="G7" s="110"/>
      <c r="H7" s="109"/>
      <c r="I7" s="109"/>
      <c r="J7" s="111"/>
    </row>
    <row r="8" spans="3:16" s="112" customFormat="1" ht="20.25" customHeight="1" x14ac:dyDescent="0.25">
      <c r="C8" s="108"/>
      <c r="D8" s="109"/>
      <c r="E8" s="109" t="s">
        <v>275</v>
      </c>
      <c r="F8" s="109"/>
      <c r="G8" s="109"/>
      <c r="H8" s="109"/>
      <c r="I8" s="109"/>
      <c r="J8" s="111"/>
    </row>
    <row r="9" spans="3:16" s="112" customFormat="1" ht="20.25" customHeight="1" x14ac:dyDescent="0.25">
      <c r="C9" s="108"/>
      <c r="D9" s="109"/>
      <c r="E9" s="109"/>
      <c r="F9" s="109"/>
      <c r="G9" s="109"/>
      <c r="H9" s="109"/>
      <c r="I9" s="109"/>
      <c r="J9" s="111"/>
    </row>
    <row r="10" spans="3:16" ht="13.5" thickBot="1" x14ac:dyDescent="0.25">
      <c r="C10" s="113"/>
      <c r="D10" s="114"/>
      <c r="E10" s="114"/>
      <c r="F10" s="114"/>
      <c r="G10" s="114"/>
      <c r="H10" s="114"/>
      <c r="I10" s="114"/>
      <c r="J10" s="115"/>
    </row>
    <row r="11" spans="3:16" ht="14.25" thickTop="1" thickBot="1" x14ac:dyDescent="0.25"/>
    <row r="12" spans="3:16" ht="15.75" customHeight="1" thickTop="1" x14ac:dyDescent="0.2">
      <c r="C12" s="116"/>
      <c r="D12" s="117"/>
      <c r="E12" s="117"/>
      <c r="F12" s="117"/>
      <c r="G12" s="117"/>
      <c r="H12" s="117"/>
      <c r="I12" s="117"/>
      <c r="J12" s="118"/>
    </row>
    <row r="13" spans="3:16" ht="22.5" customHeight="1" x14ac:dyDescent="0.2">
      <c r="C13" s="160" t="s">
        <v>256</v>
      </c>
      <c r="D13" s="161"/>
      <c r="E13" s="161"/>
      <c r="F13" s="161"/>
      <c r="G13" s="161"/>
      <c r="H13" s="119"/>
      <c r="I13" s="119"/>
      <c r="J13" s="120"/>
      <c r="P13" s="74"/>
    </row>
    <row r="14" spans="3:16" ht="22.5" customHeight="1" x14ac:dyDescent="0.2">
      <c r="C14" s="160"/>
      <c r="D14" s="161"/>
      <c r="E14" s="161"/>
      <c r="F14" s="161"/>
      <c r="G14" s="161"/>
      <c r="H14" s="119"/>
      <c r="I14" s="119"/>
      <c r="J14" s="120"/>
      <c r="P14" s="74"/>
    </row>
    <row r="15" spans="3:16" ht="13.5" customHeight="1" x14ac:dyDescent="0.2">
      <c r="C15" s="121"/>
      <c r="D15" s="122"/>
      <c r="E15" s="122"/>
      <c r="F15" s="122"/>
      <c r="G15" s="122"/>
      <c r="H15" s="119"/>
      <c r="I15" s="119"/>
      <c r="J15" s="120"/>
      <c r="P15" s="74"/>
    </row>
    <row r="16" spans="3:16" ht="18" customHeight="1" x14ac:dyDescent="0.2">
      <c r="C16" s="123"/>
      <c r="D16" s="162" t="s">
        <v>257</v>
      </c>
      <c r="E16" s="162"/>
      <c r="F16" s="162"/>
      <c r="G16" s="162"/>
      <c r="H16" s="124"/>
      <c r="I16" s="124"/>
      <c r="J16" s="125"/>
    </row>
    <row r="17" spans="1:12" ht="36.75" customHeight="1" x14ac:dyDescent="0.2">
      <c r="C17" s="123"/>
      <c r="D17" s="162"/>
      <c r="E17" s="162"/>
      <c r="F17" s="162"/>
      <c r="G17" s="162"/>
      <c r="H17" s="163">
        <v>5002722</v>
      </c>
      <c r="I17" s="163"/>
      <c r="J17" s="164"/>
    </row>
    <row r="18" spans="1:12" ht="12" customHeight="1" thickBot="1" x14ac:dyDescent="0.25">
      <c r="C18" s="126"/>
      <c r="D18" s="127"/>
      <c r="E18" s="127"/>
      <c r="F18" s="127"/>
      <c r="G18" s="127"/>
      <c r="H18" s="127"/>
      <c r="I18" s="127"/>
      <c r="J18" s="128"/>
    </row>
    <row r="19" spans="1:12" ht="14.25" thickTop="1" thickBot="1" x14ac:dyDescent="0.25"/>
    <row r="20" spans="1:12" ht="10.5" customHeight="1" thickTop="1" x14ac:dyDescent="0.25">
      <c r="C20" s="129"/>
      <c r="D20" s="130"/>
      <c r="E20" s="130"/>
      <c r="F20" s="130"/>
      <c r="G20" s="130"/>
      <c r="H20" s="130"/>
      <c r="I20" s="130"/>
      <c r="J20" s="131"/>
    </row>
    <row r="21" spans="1:12" ht="27" customHeight="1" x14ac:dyDescent="0.35">
      <c r="C21" s="132"/>
      <c r="D21" s="133" t="s">
        <v>258</v>
      </c>
      <c r="E21" s="134"/>
      <c r="F21" s="134"/>
      <c r="G21" s="134"/>
      <c r="H21" s="134"/>
      <c r="I21" s="134"/>
      <c r="J21" s="135"/>
    </row>
    <row r="22" spans="1:12" s="4" customFormat="1" ht="19.5" customHeight="1" x14ac:dyDescent="0.2">
      <c r="C22" s="136"/>
      <c r="D22" s="137"/>
      <c r="E22" s="145" t="s">
        <v>261</v>
      </c>
      <c r="F22" s="137"/>
      <c r="G22" s="137"/>
      <c r="H22" s="137"/>
      <c r="I22" s="137"/>
      <c r="J22" s="138"/>
    </row>
    <row r="23" spans="1:12" s="4" customFormat="1" ht="19.5" hidden="1" customHeight="1" x14ac:dyDescent="0.2">
      <c r="C23" s="139"/>
      <c r="D23" s="137"/>
      <c r="E23" s="137"/>
      <c r="F23" s="137"/>
      <c r="G23" s="137"/>
      <c r="H23" s="137"/>
      <c r="I23" s="137"/>
      <c r="J23" s="138"/>
    </row>
    <row r="24" spans="1:12" s="4" customFormat="1" ht="19.5" hidden="1" customHeight="1" x14ac:dyDescent="0.2">
      <c r="C24" s="139"/>
      <c r="D24" s="137"/>
      <c r="E24" s="137"/>
      <c r="F24" s="137"/>
      <c r="G24" s="137"/>
      <c r="H24" s="137"/>
      <c r="I24" s="137"/>
      <c r="J24" s="138"/>
    </row>
    <row r="25" spans="1:12" s="4" customFormat="1" ht="19.5" hidden="1" customHeight="1" x14ac:dyDescent="0.2">
      <c r="C25" s="139"/>
      <c r="D25" s="137"/>
      <c r="E25" s="137"/>
      <c r="F25" s="137"/>
      <c r="G25" s="137"/>
      <c r="H25" s="137"/>
      <c r="I25" s="137"/>
      <c r="J25" s="138"/>
    </row>
    <row r="26" spans="1:12" s="4" customFormat="1" ht="19.5" hidden="1" customHeight="1" x14ac:dyDescent="0.2">
      <c r="C26" s="139"/>
      <c r="D26" s="137"/>
      <c r="E26" s="137"/>
      <c r="F26" s="137"/>
      <c r="G26" s="137"/>
      <c r="H26" s="137"/>
      <c r="I26" s="137"/>
      <c r="J26" s="138"/>
    </row>
    <row r="27" spans="1:12" s="4" customFormat="1" ht="19.5" hidden="1" customHeight="1" x14ac:dyDescent="0.2">
      <c r="C27" s="139"/>
      <c r="D27" s="137"/>
      <c r="E27" s="137"/>
      <c r="F27" s="137"/>
      <c r="G27" s="137"/>
      <c r="H27" s="137"/>
      <c r="I27" s="137"/>
      <c r="J27" s="138"/>
    </row>
    <row r="28" spans="1:12" ht="15.75" thickBot="1" x14ac:dyDescent="0.3">
      <c r="C28" s="140"/>
      <c r="D28" s="141"/>
      <c r="E28" s="142"/>
      <c r="F28" s="141"/>
      <c r="G28" s="141"/>
      <c r="H28" s="141"/>
      <c r="I28" s="141"/>
      <c r="J28" s="143"/>
    </row>
    <row r="29" spans="1:12" ht="15.75" thickTop="1" x14ac:dyDescent="0.25">
      <c r="A29" s="144"/>
      <c r="C29" s="95"/>
    </row>
    <row r="30" spans="1:12" ht="12.75" x14ac:dyDescent="0.2">
      <c r="B30" s="157" t="s">
        <v>259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</sheetData>
  <mergeCells count="6">
    <mergeCell ref="B30:L30"/>
    <mergeCell ref="C2:J2"/>
    <mergeCell ref="C3:J3"/>
    <mergeCell ref="C13:G14"/>
    <mergeCell ref="D16:G17"/>
    <mergeCell ref="H17:J17"/>
  </mergeCells>
  <hyperlinks>
    <hyperlink ref="E22" r:id="rId1" xr:uid="{00000000-0004-0000-0200-000000000000}"/>
  </hyperlinks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G5" sqref="G5"/>
    </sheetView>
  </sheetViews>
  <sheetFormatPr defaultRowHeight="12.75" x14ac:dyDescent="0.2"/>
  <cols>
    <col min="2" max="3" width="18.85546875" customWidth="1"/>
  </cols>
  <sheetData>
    <row r="1" spans="1:7" ht="21" x14ac:dyDescent="0.2">
      <c r="A1" s="165" t="s">
        <v>108</v>
      </c>
      <c r="B1" s="165"/>
      <c r="C1" s="165"/>
      <c r="D1" s="165"/>
      <c r="E1" s="165"/>
    </row>
    <row r="2" spans="1:7" ht="15" x14ac:dyDescent="0.25">
      <c r="A2" s="166" t="s">
        <v>93</v>
      </c>
      <c r="B2" s="167"/>
      <c r="C2" s="167"/>
      <c r="D2" s="167"/>
      <c r="E2" s="167"/>
    </row>
    <row r="3" spans="1:7" ht="15" x14ac:dyDescent="0.25">
      <c r="A3" s="53"/>
      <c r="B3" s="52"/>
      <c r="C3" s="52"/>
      <c r="D3" s="52"/>
      <c r="E3" s="52"/>
    </row>
    <row r="4" spans="1:7" x14ac:dyDescent="0.2">
      <c r="A4" s="168" t="s">
        <v>94</v>
      </c>
      <c r="B4" s="168"/>
      <c r="C4" s="168"/>
      <c r="D4" s="168"/>
      <c r="E4" s="168"/>
      <c r="G4" t="s">
        <v>276</v>
      </c>
    </row>
    <row r="5" spans="1:7" ht="18" x14ac:dyDescent="0.2">
      <c r="A5" s="54" t="s">
        <v>109</v>
      </c>
      <c r="B5" s="55"/>
      <c r="C5" s="56"/>
      <c r="D5" s="56"/>
      <c r="E5" s="57" t="s">
        <v>110</v>
      </c>
    </row>
    <row r="6" spans="1:7" ht="15" x14ac:dyDescent="0.25">
      <c r="A6" s="53"/>
      <c r="B6" s="52"/>
      <c r="C6" s="52"/>
      <c r="D6" s="52"/>
      <c r="E6" s="52"/>
    </row>
    <row r="7" spans="1:7" x14ac:dyDescent="0.2">
      <c r="A7" s="58"/>
      <c r="B7" s="59" t="s">
        <v>95</v>
      </c>
      <c r="C7" s="58"/>
      <c r="D7" s="58"/>
      <c r="E7" s="58"/>
    </row>
    <row r="8" spans="1:7" x14ac:dyDescent="0.2">
      <c r="B8" s="60" t="s">
        <v>96</v>
      </c>
      <c r="C8" s="60" t="s">
        <v>97</v>
      </c>
    </row>
    <row r="9" spans="1:7" x14ac:dyDescent="0.2">
      <c r="A9" s="4"/>
      <c r="B9" s="4" t="s">
        <v>98</v>
      </c>
      <c r="C9" s="61">
        <v>20000</v>
      </c>
      <c r="D9" s="4"/>
      <c r="E9" s="4"/>
    </row>
    <row r="10" spans="1:7" x14ac:dyDescent="0.2">
      <c r="A10" s="4"/>
      <c r="B10" s="4" t="s">
        <v>99</v>
      </c>
      <c r="C10" s="61">
        <v>15000</v>
      </c>
      <c r="D10" s="4"/>
      <c r="E10" s="4"/>
    </row>
    <row r="11" spans="1:7" x14ac:dyDescent="0.2">
      <c r="A11" s="4"/>
      <c r="B11" s="4" t="s">
        <v>100</v>
      </c>
      <c r="C11" s="61">
        <v>25000</v>
      </c>
      <c r="D11" s="4"/>
      <c r="E11" s="4"/>
    </row>
    <row r="12" spans="1:7" x14ac:dyDescent="0.2">
      <c r="A12" s="4"/>
      <c r="B12" s="4" t="s">
        <v>101</v>
      </c>
      <c r="C12" s="61">
        <v>19000</v>
      </c>
      <c r="D12" s="4"/>
      <c r="E12" s="4"/>
    </row>
    <row r="13" spans="1:7" x14ac:dyDescent="0.2">
      <c r="A13" s="4"/>
      <c r="B13" s="4" t="s">
        <v>102</v>
      </c>
      <c r="C13" s="61">
        <v>21000</v>
      </c>
      <c r="D13" s="4"/>
      <c r="E13" s="4"/>
    </row>
    <row r="15" spans="1:7" x14ac:dyDescent="0.2">
      <c r="A15" s="4"/>
      <c r="B15" s="62" t="s">
        <v>103</v>
      </c>
      <c r="C15" s="63"/>
      <c r="D15" s="4"/>
      <c r="E15" s="4"/>
    </row>
    <row r="17" spans="1:5" x14ac:dyDescent="0.2">
      <c r="A17" s="58"/>
      <c r="B17" s="59" t="s">
        <v>104</v>
      </c>
      <c r="C17" s="58"/>
      <c r="D17" s="58"/>
      <c r="E17" s="58"/>
    </row>
    <row r="18" spans="1:5" x14ac:dyDescent="0.2">
      <c r="A18" s="4"/>
      <c r="B18" s="60" t="s">
        <v>96</v>
      </c>
      <c r="C18" s="60" t="s">
        <v>97</v>
      </c>
      <c r="D18" s="4"/>
      <c r="E18" s="4"/>
    </row>
    <row r="19" spans="1:5" x14ac:dyDescent="0.2">
      <c r="A19" s="4"/>
      <c r="B19" s="4" t="s">
        <v>98</v>
      </c>
      <c r="C19" s="64">
        <v>120000</v>
      </c>
      <c r="D19" s="4"/>
      <c r="E19" s="4"/>
    </row>
    <row r="20" spans="1:5" x14ac:dyDescent="0.2">
      <c r="A20" s="4"/>
      <c r="B20" s="4" t="s">
        <v>99</v>
      </c>
      <c r="C20" s="61">
        <v>15000</v>
      </c>
      <c r="D20" s="4"/>
      <c r="E20" s="4"/>
    </row>
    <row r="21" spans="1:5" x14ac:dyDescent="0.2">
      <c r="A21" s="4"/>
      <c r="B21" s="4" t="s">
        <v>100</v>
      </c>
      <c r="C21" s="61">
        <v>25000</v>
      </c>
      <c r="D21" s="4"/>
      <c r="E21" s="4"/>
    </row>
    <row r="22" spans="1:5" x14ac:dyDescent="0.2">
      <c r="A22" s="4"/>
      <c r="B22" s="4" t="s">
        <v>101</v>
      </c>
      <c r="C22" s="61">
        <v>19000</v>
      </c>
      <c r="D22" s="4"/>
      <c r="E22" s="4"/>
    </row>
    <row r="23" spans="1:5" x14ac:dyDescent="0.2">
      <c r="A23" s="4"/>
      <c r="B23" s="4" t="s">
        <v>102</v>
      </c>
      <c r="C23" s="61">
        <v>21000</v>
      </c>
      <c r="D23" s="4"/>
      <c r="E23" s="4"/>
    </row>
    <row r="25" spans="1:5" x14ac:dyDescent="0.2">
      <c r="A25" s="4"/>
      <c r="B25" s="62" t="s">
        <v>103</v>
      </c>
      <c r="C25" s="63"/>
      <c r="D25" s="4"/>
      <c r="E25" s="4"/>
    </row>
    <row r="27" spans="1:5" x14ac:dyDescent="0.2">
      <c r="B27" t="s">
        <v>105</v>
      </c>
    </row>
    <row r="30" spans="1:5" x14ac:dyDescent="0.2">
      <c r="A30" s="169" t="s">
        <v>106</v>
      </c>
      <c r="B30" s="169"/>
      <c r="C30" s="169"/>
      <c r="D30" s="169"/>
      <c r="E30" s="169"/>
    </row>
  </sheetData>
  <mergeCells count="4">
    <mergeCell ref="A1:E1"/>
    <mergeCell ref="A2:E2"/>
    <mergeCell ref="A4:E4"/>
    <mergeCell ref="A30:E30"/>
  </mergeCells>
  <hyperlinks>
    <hyperlink ref="A2" r:id="rId1" xr:uid="{00000000-0004-0000-0300-0000000000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topLeftCell="A2" workbookViewId="0">
      <selection activeCell="G16" sqref="G16"/>
    </sheetView>
  </sheetViews>
  <sheetFormatPr defaultRowHeight="12.75" x14ac:dyDescent="0.2"/>
  <cols>
    <col min="2" max="2" width="21" customWidth="1"/>
    <col min="3" max="3" width="16.5703125" customWidth="1"/>
  </cols>
  <sheetData>
    <row r="1" spans="1:5" ht="21" x14ac:dyDescent="0.2">
      <c r="A1" s="165" t="s">
        <v>107</v>
      </c>
      <c r="B1" s="165"/>
      <c r="C1" s="165"/>
      <c r="D1" s="165"/>
      <c r="E1" s="165"/>
    </row>
    <row r="2" spans="1:5" ht="15" x14ac:dyDescent="0.25">
      <c r="A2" s="166" t="s">
        <v>93</v>
      </c>
      <c r="B2" s="167"/>
      <c r="C2" s="167"/>
      <c r="D2" s="167"/>
      <c r="E2" s="167"/>
    </row>
    <row r="3" spans="1:5" ht="15" x14ac:dyDescent="0.25">
      <c r="A3" s="53"/>
      <c r="B3" s="52"/>
      <c r="C3" s="52"/>
      <c r="D3" s="52"/>
      <c r="E3" s="52"/>
    </row>
    <row r="4" spans="1:5" x14ac:dyDescent="0.2">
      <c r="A4" s="168" t="s">
        <v>94</v>
      </c>
      <c r="B4" s="168"/>
      <c r="C4" s="168"/>
      <c r="D4" s="168"/>
      <c r="E4" s="168"/>
    </row>
    <row r="5" spans="1:5" ht="18" x14ac:dyDescent="0.2">
      <c r="A5" s="54" t="s">
        <v>262</v>
      </c>
      <c r="B5" s="55"/>
      <c r="C5" s="56"/>
      <c r="D5" s="56"/>
      <c r="E5" s="57"/>
    </row>
    <row r="6" spans="1:5" ht="15" x14ac:dyDescent="0.25">
      <c r="A6" s="53"/>
      <c r="B6" s="52"/>
      <c r="C6" s="52"/>
      <c r="D6" s="52"/>
      <c r="E6" s="52"/>
    </row>
    <row r="7" spans="1:5" x14ac:dyDescent="0.2">
      <c r="A7" s="58"/>
      <c r="B7" s="59" t="s">
        <v>95</v>
      </c>
      <c r="C7" s="58"/>
      <c r="D7" s="58"/>
      <c r="E7" s="58"/>
    </row>
    <row r="8" spans="1:5" x14ac:dyDescent="0.2">
      <c r="B8" s="60" t="s">
        <v>96</v>
      </c>
      <c r="C8" s="60" t="s">
        <v>97</v>
      </c>
    </row>
    <row r="9" spans="1:5" x14ac:dyDescent="0.2">
      <c r="A9" s="4"/>
      <c r="B9" s="4" t="s">
        <v>98</v>
      </c>
      <c r="C9" s="61">
        <v>20000</v>
      </c>
      <c r="D9" s="4"/>
      <c r="E9" s="4"/>
    </row>
    <row r="10" spans="1:5" x14ac:dyDescent="0.2">
      <c r="A10" s="4"/>
      <c r="B10" s="4" t="s">
        <v>99</v>
      </c>
      <c r="C10" s="61">
        <v>15000</v>
      </c>
      <c r="D10" s="4"/>
      <c r="E10" s="4"/>
    </row>
    <row r="11" spans="1:5" x14ac:dyDescent="0.2">
      <c r="A11" s="4"/>
      <c r="B11" s="4" t="s">
        <v>100</v>
      </c>
      <c r="C11" s="61">
        <v>25000</v>
      </c>
      <c r="D11" s="4"/>
      <c r="E11" s="4"/>
    </row>
    <row r="12" spans="1:5" x14ac:dyDescent="0.2">
      <c r="A12" s="4"/>
      <c r="B12" s="4" t="s">
        <v>101</v>
      </c>
      <c r="C12" s="61">
        <v>19000</v>
      </c>
      <c r="D12" s="4"/>
      <c r="E12" s="4"/>
    </row>
    <row r="13" spans="1:5" x14ac:dyDescent="0.2">
      <c r="A13" s="4"/>
      <c r="B13" s="4" t="s">
        <v>102</v>
      </c>
      <c r="C13" s="61">
        <v>21000</v>
      </c>
      <c r="D13" s="4"/>
      <c r="E13" s="4"/>
    </row>
    <row r="15" spans="1:5" x14ac:dyDescent="0.2">
      <c r="A15" s="4"/>
      <c r="B15" s="62" t="s">
        <v>103</v>
      </c>
      <c r="C15" s="63"/>
      <c r="D15" s="4"/>
      <c r="E15" s="4"/>
    </row>
    <row r="17" spans="1:5" x14ac:dyDescent="0.2">
      <c r="A17" s="58"/>
      <c r="B17" s="59" t="s">
        <v>104</v>
      </c>
      <c r="C17" s="58"/>
      <c r="D17" s="58"/>
      <c r="E17" s="58"/>
    </row>
    <row r="18" spans="1:5" x14ac:dyDescent="0.2">
      <c r="A18" s="4"/>
      <c r="B18" s="60" t="s">
        <v>96</v>
      </c>
      <c r="C18" s="60" t="s">
        <v>97</v>
      </c>
      <c r="D18" s="4"/>
      <c r="E18" s="4"/>
    </row>
    <row r="19" spans="1:5" x14ac:dyDescent="0.2">
      <c r="A19" s="4"/>
      <c r="B19" s="4" t="s">
        <v>98</v>
      </c>
      <c r="C19" s="64">
        <v>120000</v>
      </c>
      <c r="D19" s="4"/>
      <c r="E19" s="4"/>
    </row>
    <row r="20" spans="1:5" x14ac:dyDescent="0.2">
      <c r="A20" s="4"/>
      <c r="B20" s="4" t="s">
        <v>99</v>
      </c>
      <c r="C20" s="61">
        <v>15000</v>
      </c>
      <c r="D20" s="4"/>
      <c r="E20" s="4"/>
    </row>
    <row r="21" spans="1:5" x14ac:dyDescent="0.2">
      <c r="A21" s="4"/>
      <c r="B21" s="4" t="s">
        <v>100</v>
      </c>
      <c r="C21" s="61">
        <v>25000</v>
      </c>
      <c r="D21" s="4"/>
      <c r="E21" s="4"/>
    </row>
    <row r="22" spans="1:5" x14ac:dyDescent="0.2">
      <c r="A22" s="4"/>
      <c r="B22" s="4" t="s">
        <v>101</v>
      </c>
      <c r="C22" s="61">
        <v>19000</v>
      </c>
      <c r="D22" s="4"/>
      <c r="E22" s="4"/>
    </row>
    <row r="23" spans="1:5" x14ac:dyDescent="0.2">
      <c r="A23" s="4"/>
      <c r="B23" s="4" t="s">
        <v>102</v>
      </c>
      <c r="C23" s="61">
        <v>21000</v>
      </c>
      <c r="D23" s="4"/>
      <c r="E23" s="4"/>
    </row>
    <row r="25" spans="1:5" x14ac:dyDescent="0.2">
      <c r="A25" s="4"/>
      <c r="B25" s="62" t="s">
        <v>103</v>
      </c>
      <c r="C25" s="63"/>
      <c r="D25" s="4"/>
      <c r="E25" s="4"/>
    </row>
    <row r="27" spans="1:5" x14ac:dyDescent="0.2">
      <c r="B27" t="s">
        <v>105</v>
      </c>
    </row>
    <row r="30" spans="1:5" x14ac:dyDescent="0.2">
      <c r="A30" s="169" t="s">
        <v>106</v>
      </c>
      <c r="B30" s="169"/>
      <c r="C30" s="169"/>
      <c r="D30" s="169"/>
      <c r="E30" s="169"/>
    </row>
  </sheetData>
  <mergeCells count="4">
    <mergeCell ref="A1:E1"/>
    <mergeCell ref="A2:E2"/>
    <mergeCell ref="A4:E4"/>
    <mergeCell ref="A30:E30"/>
  </mergeCells>
  <hyperlinks>
    <hyperlink ref="A2" r:id="rId1" xr:uid="{00000000-0004-0000-0400-000000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0"/>
  <sheetViews>
    <sheetView workbookViewId="0">
      <selection activeCell="A6" sqref="A6"/>
    </sheetView>
  </sheetViews>
  <sheetFormatPr defaultRowHeight="12.75" x14ac:dyDescent="0.2"/>
  <cols>
    <col min="2" max="2" width="21.42578125" customWidth="1"/>
    <col min="3" max="3" width="16.5703125" customWidth="1"/>
  </cols>
  <sheetData>
    <row r="1" spans="1:5" ht="21" x14ac:dyDescent="0.2">
      <c r="A1" s="165" t="s">
        <v>111</v>
      </c>
      <c r="B1" s="165"/>
      <c r="C1" s="165"/>
      <c r="D1" s="165"/>
      <c r="E1" s="165"/>
    </row>
    <row r="2" spans="1:5" ht="15" x14ac:dyDescent="0.25">
      <c r="A2" s="166" t="s">
        <v>93</v>
      </c>
      <c r="B2" s="167"/>
      <c r="C2" s="167"/>
      <c r="D2" s="167"/>
      <c r="E2" s="167"/>
    </row>
    <row r="3" spans="1:5" ht="15" x14ac:dyDescent="0.25">
      <c r="A3" s="53"/>
      <c r="B3" s="52"/>
      <c r="C3" s="52"/>
      <c r="D3" s="52"/>
      <c r="E3" s="52"/>
    </row>
    <row r="4" spans="1:5" x14ac:dyDescent="0.2">
      <c r="A4" s="168" t="s">
        <v>94</v>
      </c>
      <c r="B4" s="168"/>
      <c r="C4" s="168"/>
      <c r="D4" s="168"/>
      <c r="E4" s="168"/>
    </row>
    <row r="5" spans="1:5" ht="18" x14ac:dyDescent="0.2">
      <c r="A5" s="54" t="s">
        <v>263</v>
      </c>
      <c r="B5" s="55"/>
      <c r="C5" s="56"/>
      <c r="D5" s="56"/>
      <c r="E5" s="57"/>
    </row>
    <row r="6" spans="1:5" ht="15" x14ac:dyDescent="0.25">
      <c r="A6" s="53"/>
      <c r="B6" s="52"/>
      <c r="C6" s="52"/>
      <c r="D6" s="52"/>
      <c r="E6" s="52"/>
    </row>
    <row r="7" spans="1:5" x14ac:dyDescent="0.2">
      <c r="A7" s="58"/>
      <c r="B7" s="59" t="s">
        <v>95</v>
      </c>
      <c r="C7" s="58"/>
      <c r="D7" s="58"/>
      <c r="E7" s="58"/>
    </row>
    <row r="8" spans="1:5" x14ac:dyDescent="0.2">
      <c r="B8" s="60" t="s">
        <v>96</v>
      </c>
      <c r="C8" s="60" t="s">
        <v>97</v>
      </c>
    </row>
    <row r="9" spans="1:5" x14ac:dyDescent="0.2">
      <c r="A9" s="4"/>
      <c r="B9" s="4" t="s">
        <v>98</v>
      </c>
      <c r="C9" s="61">
        <v>20000</v>
      </c>
      <c r="D9" s="4"/>
      <c r="E9" s="4"/>
    </row>
    <row r="10" spans="1:5" x14ac:dyDescent="0.2">
      <c r="A10" s="4"/>
      <c r="B10" s="4" t="s">
        <v>99</v>
      </c>
      <c r="C10" s="61">
        <v>15000</v>
      </c>
      <c r="D10" s="4"/>
      <c r="E10" s="4"/>
    </row>
    <row r="11" spans="1:5" x14ac:dyDescent="0.2">
      <c r="A11" s="4"/>
      <c r="B11" s="4" t="s">
        <v>100</v>
      </c>
      <c r="C11" s="61">
        <v>25000</v>
      </c>
      <c r="D11" s="4"/>
      <c r="E11" s="4"/>
    </row>
    <row r="12" spans="1:5" x14ac:dyDescent="0.2">
      <c r="A12" s="4"/>
      <c r="B12" s="4" t="s">
        <v>101</v>
      </c>
      <c r="C12" s="61">
        <v>19000</v>
      </c>
      <c r="D12" s="4"/>
      <c r="E12" s="4"/>
    </row>
    <row r="13" spans="1:5" x14ac:dyDescent="0.2">
      <c r="A13" s="4"/>
      <c r="B13" s="4" t="s">
        <v>102</v>
      </c>
      <c r="C13" s="61">
        <v>21000</v>
      </c>
      <c r="D13" s="4"/>
      <c r="E13" s="4"/>
    </row>
    <row r="15" spans="1:5" x14ac:dyDescent="0.2">
      <c r="A15" s="4"/>
      <c r="B15" s="62" t="s">
        <v>103</v>
      </c>
      <c r="C15" s="63"/>
      <c r="D15" s="4"/>
      <c r="E15" s="4"/>
    </row>
    <row r="17" spans="1:5" x14ac:dyDescent="0.2">
      <c r="A17" s="58"/>
      <c r="B17" s="59" t="s">
        <v>104</v>
      </c>
      <c r="C17" s="58"/>
      <c r="D17" s="58"/>
      <c r="E17" s="58"/>
    </row>
    <row r="18" spans="1:5" x14ac:dyDescent="0.2">
      <c r="A18" s="4"/>
      <c r="B18" s="60" t="s">
        <v>96</v>
      </c>
      <c r="C18" s="60" t="s">
        <v>97</v>
      </c>
      <c r="D18" s="4"/>
      <c r="E18" s="4"/>
    </row>
    <row r="19" spans="1:5" x14ac:dyDescent="0.2">
      <c r="A19" s="4"/>
      <c r="B19" s="4" t="s">
        <v>98</v>
      </c>
      <c r="C19" s="64">
        <v>120000</v>
      </c>
      <c r="D19" s="4"/>
      <c r="E19" s="4"/>
    </row>
    <row r="20" spans="1:5" x14ac:dyDescent="0.2">
      <c r="A20" s="4"/>
      <c r="B20" s="4" t="s">
        <v>99</v>
      </c>
      <c r="C20" s="61">
        <v>15000</v>
      </c>
      <c r="D20" s="4"/>
      <c r="E20" s="4"/>
    </row>
    <row r="21" spans="1:5" x14ac:dyDescent="0.2">
      <c r="A21" s="4"/>
      <c r="B21" s="4" t="s">
        <v>100</v>
      </c>
      <c r="C21" s="61">
        <v>25000</v>
      </c>
      <c r="D21" s="4"/>
      <c r="E21" s="4"/>
    </row>
    <row r="22" spans="1:5" x14ac:dyDescent="0.2">
      <c r="A22" s="4"/>
      <c r="B22" s="4" t="s">
        <v>101</v>
      </c>
      <c r="C22" s="61">
        <v>19000</v>
      </c>
      <c r="D22" s="4"/>
      <c r="E22" s="4"/>
    </row>
    <row r="23" spans="1:5" x14ac:dyDescent="0.2">
      <c r="A23" s="4"/>
      <c r="B23" s="4" t="s">
        <v>102</v>
      </c>
      <c r="C23" s="61">
        <v>21000</v>
      </c>
      <c r="D23" s="4"/>
      <c r="E23" s="4"/>
    </row>
    <row r="25" spans="1:5" x14ac:dyDescent="0.2">
      <c r="A25" s="4"/>
      <c r="B25" s="62" t="s">
        <v>103</v>
      </c>
      <c r="C25" s="63"/>
      <c r="D25" s="4"/>
      <c r="E25" s="4"/>
    </row>
    <row r="27" spans="1:5" x14ac:dyDescent="0.2">
      <c r="B27" t="s">
        <v>105</v>
      </c>
    </row>
    <row r="30" spans="1:5" x14ac:dyDescent="0.2">
      <c r="A30" s="169" t="s">
        <v>106</v>
      </c>
      <c r="B30" s="169"/>
      <c r="C30" s="169"/>
      <c r="D30" s="169"/>
      <c r="E30" s="169"/>
    </row>
  </sheetData>
  <mergeCells count="4">
    <mergeCell ref="A1:E1"/>
    <mergeCell ref="A2:E2"/>
    <mergeCell ref="A4:E4"/>
    <mergeCell ref="A30:E30"/>
  </mergeCells>
  <hyperlinks>
    <hyperlink ref="A2" r:id="rId1" xr:uid="{00000000-0004-0000-0500-000000000000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"/>
  <sheetViews>
    <sheetView workbookViewId="0">
      <selection activeCell="G8" sqref="G8"/>
    </sheetView>
  </sheetViews>
  <sheetFormatPr defaultRowHeight="12.75" x14ac:dyDescent="0.2"/>
  <cols>
    <col min="2" max="3" width="16.5703125" customWidth="1"/>
    <col min="4" max="4" width="11.42578125" customWidth="1"/>
    <col min="5" max="5" width="16.5703125" customWidth="1"/>
    <col min="6" max="6" width="19.140625" customWidth="1"/>
  </cols>
  <sheetData>
    <row r="1" spans="1:6" ht="21" x14ac:dyDescent="0.2">
      <c r="A1" s="165" t="s">
        <v>112</v>
      </c>
      <c r="B1" s="165"/>
      <c r="C1" s="165"/>
      <c r="D1" s="165"/>
      <c r="E1" s="165"/>
    </row>
    <row r="2" spans="1:6" ht="15" x14ac:dyDescent="0.25">
      <c r="A2" s="166" t="s">
        <v>93</v>
      </c>
      <c r="B2" s="167"/>
      <c r="C2" s="167"/>
      <c r="D2" s="167"/>
      <c r="E2" s="167"/>
    </row>
    <row r="3" spans="1:6" ht="15" x14ac:dyDescent="0.25">
      <c r="A3" s="53"/>
      <c r="B3" s="52"/>
      <c r="C3" s="52"/>
      <c r="D3" s="52"/>
      <c r="E3" s="52"/>
    </row>
    <row r="4" spans="1:6" x14ac:dyDescent="0.2">
      <c r="A4" s="168" t="s">
        <v>94</v>
      </c>
      <c r="B4" s="168"/>
      <c r="C4" s="168"/>
      <c r="D4" s="168"/>
      <c r="E4" s="168"/>
    </row>
    <row r="5" spans="1:6" ht="18" x14ac:dyDescent="0.2">
      <c r="A5" s="54" t="s">
        <v>113</v>
      </c>
      <c r="B5" s="55"/>
      <c r="C5" s="56"/>
      <c r="D5" s="56"/>
      <c r="E5" s="57" t="s">
        <v>114</v>
      </c>
    </row>
    <row r="6" spans="1:6" ht="15" x14ac:dyDescent="0.25">
      <c r="A6" s="53"/>
      <c r="B6" s="52"/>
      <c r="C6" s="52"/>
      <c r="D6" s="52"/>
      <c r="E6" s="52"/>
    </row>
    <row r="7" spans="1:6" x14ac:dyDescent="0.2">
      <c r="A7" s="58"/>
      <c r="B7" s="59" t="s">
        <v>115</v>
      </c>
      <c r="C7" s="58"/>
      <c r="D7" s="58"/>
      <c r="E7" s="58"/>
    </row>
    <row r="8" spans="1:6" x14ac:dyDescent="0.2">
      <c r="B8" s="60" t="s">
        <v>96</v>
      </c>
      <c r="C8" s="60" t="s">
        <v>97</v>
      </c>
    </row>
    <row r="9" spans="1:6" x14ac:dyDescent="0.2">
      <c r="A9" s="4"/>
      <c r="B9" s="4" t="s">
        <v>98</v>
      </c>
      <c r="C9" s="61">
        <v>20000</v>
      </c>
      <c r="D9" s="4"/>
      <c r="E9" s="4"/>
      <c r="F9" s="65" t="s">
        <v>116</v>
      </c>
    </row>
    <row r="10" spans="1:6" x14ac:dyDescent="0.2">
      <c r="A10" s="4"/>
      <c r="B10" s="4" t="s">
        <v>99</v>
      </c>
      <c r="C10" s="61">
        <v>15000</v>
      </c>
      <c r="D10" s="4"/>
      <c r="E10" s="4"/>
      <c r="F10" s="66">
        <f>AVERAGE(C9:C13)</f>
        <v>20000</v>
      </c>
    </row>
    <row r="11" spans="1:6" x14ac:dyDescent="0.2">
      <c r="A11" s="4"/>
      <c r="B11" s="4" t="s">
        <v>100</v>
      </c>
      <c r="C11" s="61">
        <v>25000</v>
      </c>
      <c r="D11" s="4"/>
      <c r="E11" s="4"/>
      <c r="F11" s="4"/>
    </row>
    <row r="12" spans="1:6" x14ac:dyDescent="0.2">
      <c r="A12" s="4"/>
      <c r="B12" s="4" t="s">
        <v>101</v>
      </c>
      <c r="C12" s="61">
        <v>19000</v>
      </c>
      <c r="D12" s="4"/>
      <c r="E12" s="4"/>
      <c r="F12" s="4"/>
    </row>
    <row r="13" spans="1:6" x14ac:dyDescent="0.2">
      <c r="A13" s="4"/>
      <c r="B13" s="4" t="s">
        <v>102</v>
      </c>
      <c r="C13" s="61">
        <v>21000</v>
      </c>
      <c r="D13" s="4"/>
      <c r="E13" s="4"/>
      <c r="F13" s="4"/>
    </row>
    <row r="15" spans="1:6" x14ac:dyDescent="0.2">
      <c r="A15" s="4"/>
      <c r="B15" s="62" t="s">
        <v>117</v>
      </c>
      <c r="C15" s="63"/>
      <c r="D15" s="4"/>
      <c r="E15" s="4"/>
      <c r="F15" s="4"/>
    </row>
    <row r="17" spans="1:6" x14ac:dyDescent="0.2">
      <c r="A17" s="58"/>
      <c r="B17" s="59" t="s">
        <v>118</v>
      </c>
      <c r="C17" s="58"/>
      <c r="D17" s="58"/>
      <c r="E17" s="58"/>
    </row>
    <row r="18" spans="1:6" x14ac:dyDescent="0.2">
      <c r="A18" s="4"/>
      <c r="B18" s="60" t="s">
        <v>96</v>
      </c>
      <c r="C18" s="60" t="s">
        <v>97</v>
      </c>
      <c r="D18" s="4"/>
      <c r="E18" s="4"/>
      <c r="F18" s="4"/>
    </row>
    <row r="19" spans="1:6" x14ac:dyDescent="0.2">
      <c r="A19" s="4"/>
      <c r="B19" s="4" t="s">
        <v>98</v>
      </c>
      <c r="C19" s="64">
        <v>120000</v>
      </c>
      <c r="D19" s="4"/>
      <c r="E19" s="4"/>
      <c r="F19" s="65" t="s">
        <v>116</v>
      </c>
    </row>
    <row r="20" spans="1:6" x14ac:dyDescent="0.2">
      <c r="A20" s="4"/>
      <c r="B20" s="4" t="s">
        <v>99</v>
      </c>
      <c r="C20" s="61">
        <v>15000</v>
      </c>
      <c r="D20" s="4"/>
      <c r="E20" s="4"/>
      <c r="F20" s="66">
        <f>AVERAGE(C19:C23)</f>
        <v>40000</v>
      </c>
    </row>
    <row r="21" spans="1:6" x14ac:dyDescent="0.2">
      <c r="A21" s="4"/>
      <c r="B21" s="4" t="s">
        <v>100</v>
      </c>
      <c r="C21" s="61">
        <v>25000</v>
      </c>
      <c r="D21" s="4"/>
      <c r="E21" s="4"/>
      <c r="F21" s="4"/>
    </row>
    <row r="22" spans="1:6" x14ac:dyDescent="0.2">
      <c r="A22" s="4"/>
      <c r="B22" s="4" t="s">
        <v>101</v>
      </c>
      <c r="C22" s="61">
        <v>19000</v>
      </c>
      <c r="D22" s="4"/>
      <c r="E22" s="4"/>
      <c r="F22" s="4"/>
    </row>
    <row r="23" spans="1:6" x14ac:dyDescent="0.2">
      <c r="A23" s="4"/>
      <c r="B23" s="4" t="s">
        <v>102</v>
      </c>
      <c r="C23" s="61">
        <v>21000</v>
      </c>
      <c r="D23" s="4"/>
      <c r="E23" s="4"/>
      <c r="F23" s="4"/>
    </row>
    <row r="25" spans="1:6" x14ac:dyDescent="0.2">
      <c r="A25" s="4"/>
      <c r="B25" s="62" t="s">
        <v>117</v>
      </c>
      <c r="C25" s="63"/>
      <c r="D25" s="4"/>
      <c r="E25" s="4"/>
      <c r="F25" s="4"/>
    </row>
    <row r="27" spans="1:6" x14ac:dyDescent="0.2">
      <c r="B27" t="s">
        <v>105</v>
      </c>
    </row>
    <row r="30" spans="1:6" x14ac:dyDescent="0.2">
      <c r="A30" s="169" t="s">
        <v>106</v>
      </c>
      <c r="B30" s="169"/>
      <c r="C30" s="169"/>
      <c r="D30" s="169"/>
      <c r="E30" s="169"/>
    </row>
  </sheetData>
  <mergeCells count="4">
    <mergeCell ref="A1:E1"/>
    <mergeCell ref="A2:E2"/>
    <mergeCell ref="A4:E4"/>
    <mergeCell ref="A30:E30"/>
  </mergeCells>
  <hyperlinks>
    <hyperlink ref="A2" r:id="rId1" xr:uid="{00000000-0004-0000-0600-000000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2"/>
  <sheetViews>
    <sheetView workbookViewId="0">
      <selection activeCell="R20" sqref="R20"/>
    </sheetView>
  </sheetViews>
  <sheetFormatPr defaultRowHeight="12.75" x14ac:dyDescent="0.2"/>
  <sheetData>
    <row r="1" spans="1:15" ht="18.75" x14ac:dyDescent="0.2">
      <c r="A1" s="170" t="s">
        <v>119</v>
      </c>
      <c r="B1" s="170"/>
      <c r="C1" s="170"/>
      <c r="D1" s="170"/>
      <c r="E1" s="170"/>
      <c r="F1" s="170"/>
      <c r="G1" s="170"/>
      <c r="I1" s="170" t="s">
        <v>120</v>
      </c>
      <c r="J1" s="170"/>
      <c r="K1" s="170"/>
      <c r="L1" s="170"/>
      <c r="M1" s="170"/>
      <c r="N1" s="170"/>
      <c r="O1" s="170"/>
    </row>
    <row r="2" spans="1:15" x14ac:dyDescent="0.2">
      <c r="A2" s="171" t="s">
        <v>0</v>
      </c>
      <c r="B2" s="171"/>
      <c r="C2" s="171"/>
      <c r="D2" s="171"/>
      <c r="E2" s="171"/>
      <c r="F2" s="171"/>
      <c r="G2" s="171"/>
      <c r="I2" s="171" t="s">
        <v>0</v>
      </c>
      <c r="J2" s="171"/>
      <c r="K2" s="171"/>
      <c r="L2" s="171"/>
      <c r="M2" s="171"/>
      <c r="N2" s="171"/>
      <c r="O2" s="171"/>
    </row>
    <row r="4" spans="1:15" x14ac:dyDescent="0.2">
      <c r="A4" s="168" t="s">
        <v>94</v>
      </c>
      <c r="B4" s="168"/>
      <c r="C4" s="168"/>
      <c r="D4" s="168"/>
      <c r="E4" s="168"/>
      <c r="F4" s="168"/>
      <c r="G4" s="168"/>
      <c r="I4" s="168" t="s">
        <v>94</v>
      </c>
      <c r="J4" s="168"/>
      <c r="K4" s="168"/>
      <c r="L4" s="168"/>
      <c r="M4" s="168"/>
      <c r="N4" s="168"/>
      <c r="O4" s="168"/>
    </row>
    <row r="5" spans="1:15" ht="18" x14ac:dyDescent="0.2">
      <c r="A5" s="54" t="s">
        <v>121</v>
      </c>
      <c r="B5" s="55"/>
      <c r="C5" s="56"/>
      <c r="D5" s="56"/>
      <c r="E5" s="56"/>
      <c r="F5" s="56"/>
      <c r="G5" s="57" t="s">
        <v>122</v>
      </c>
      <c r="I5" s="54" t="s">
        <v>123</v>
      </c>
      <c r="J5" s="55"/>
      <c r="K5" s="56"/>
      <c r="L5" s="56"/>
      <c r="M5" s="56"/>
      <c r="N5" s="56"/>
      <c r="O5" s="57" t="s">
        <v>124</v>
      </c>
    </row>
    <row r="7" spans="1:15" x14ac:dyDescent="0.2">
      <c r="A7" s="172" t="s">
        <v>125</v>
      </c>
      <c r="B7" s="172"/>
      <c r="C7" s="172"/>
      <c r="D7" s="172"/>
      <c r="E7" s="172"/>
      <c r="F7" s="172"/>
      <c r="G7" s="172"/>
      <c r="I7" s="172" t="s">
        <v>126</v>
      </c>
      <c r="J7" s="172"/>
      <c r="K7" s="172"/>
      <c r="L7" s="172"/>
      <c r="M7" s="172"/>
      <c r="N7" s="172"/>
      <c r="O7" s="172"/>
    </row>
    <row r="8" spans="1:15" x14ac:dyDescent="0.2">
      <c r="B8" s="67" t="s">
        <v>1</v>
      </c>
      <c r="J8" s="67" t="s">
        <v>1</v>
      </c>
    </row>
    <row r="9" spans="1:15" x14ac:dyDescent="0.2">
      <c r="B9" s="68">
        <v>81</v>
      </c>
      <c r="E9" s="69" t="s">
        <v>127</v>
      </c>
      <c r="F9" s="70"/>
      <c r="J9" s="68">
        <v>81</v>
      </c>
      <c r="M9" s="69" t="s">
        <v>127</v>
      </c>
      <c r="N9" s="70"/>
    </row>
    <row r="10" spans="1:15" x14ac:dyDescent="0.2">
      <c r="B10" s="68">
        <v>-2</v>
      </c>
      <c r="E10" s="69" t="s">
        <v>128</v>
      </c>
      <c r="F10" s="70"/>
      <c r="J10" s="68">
        <v>-2</v>
      </c>
      <c r="M10" s="69" t="s">
        <v>128</v>
      </c>
      <c r="N10" s="70"/>
    </row>
    <row r="11" spans="1:15" x14ac:dyDescent="0.2">
      <c r="B11" s="68">
        <v>25</v>
      </c>
      <c r="J11" s="68">
        <v>25</v>
      </c>
    </row>
    <row r="12" spans="1:15" x14ac:dyDescent="0.2">
      <c r="B12" s="68">
        <v>1</v>
      </c>
      <c r="J12" s="68">
        <v>1</v>
      </c>
    </row>
    <row r="13" spans="1:15" x14ac:dyDescent="0.2">
      <c r="B13" s="68">
        <v>58</v>
      </c>
      <c r="J13" s="68">
        <v>58</v>
      </c>
    </row>
    <row r="14" spans="1:15" x14ac:dyDescent="0.2">
      <c r="B14" s="68">
        <v>-21</v>
      </c>
      <c r="J14" s="68">
        <v>-21</v>
      </c>
    </row>
    <row r="15" spans="1:15" x14ac:dyDescent="0.2">
      <c r="B15" s="68">
        <v>9</v>
      </c>
      <c r="J15" s="68">
        <v>9</v>
      </c>
    </row>
    <row r="16" spans="1:15" x14ac:dyDescent="0.2">
      <c r="B16" s="71">
        <v>4</v>
      </c>
      <c r="J16" s="71">
        <v>4</v>
      </c>
    </row>
    <row r="19" spans="1:15" x14ac:dyDescent="0.2">
      <c r="A19" s="172" t="s">
        <v>129</v>
      </c>
      <c r="B19" s="172"/>
      <c r="C19" s="172"/>
      <c r="D19" s="172"/>
      <c r="E19" s="172"/>
      <c r="F19" s="172"/>
      <c r="G19" s="172"/>
      <c r="I19" s="172" t="s">
        <v>130</v>
      </c>
      <c r="J19" s="172"/>
      <c r="K19" s="172"/>
      <c r="L19" s="172"/>
      <c r="M19" s="172"/>
      <c r="N19" s="172"/>
      <c r="O19" s="172"/>
    </row>
    <row r="20" spans="1:15" x14ac:dyDescent="0.2">
      <c r="B20" s="67" t="s">
        <v>1</v>
      </c>
      <c r="D20" s="173" t="s">
        <v>131</v>
      </c>
      <c r="E20" s="173"/>
      <c r="J20" s="72" t="s">
        <v>1</v>
      </c>
      <c r="L20" s="173" t="s">
        <v>132</v>
      </c>
      <c r="M20" s="173"/>
    </row>
    <row r="21" spans="1:15" x14ac:dyDescent="0.2">
      <c r="B21" s="68">
        <v>81</v>
      </c>
      <c r="D21">
        <v>1</v>
      </c>
      <c r="E21" s="73"/>
      <c r="F21" s="74"/>
      <c r="J21" s="68">
        <v>81</v>
      </c>
      <c r="L21">
        <v>1</v>
      </c>
      <c r="M21" s="73"/>
      <c r="N21" s="74"/>
    </row>
    <row r="22" spans="1:15" x14ac:dyDescent="0.2">
      <c r="B22" s="68">
        <v>-2</v>
      </c>
      <c r="D22">
        <v>2</v>
      </c>
      <c r="E22" s="73"/>
      <c r="J22" s="68">
        <v>-2</v>
      </c>
      <c r="L22">
        <v>2</v>
      </c>
      <c r="M22" s="73"/>
    </row>
    <row r="23" spans="1:15" x14ac:dyDescent="0.2">
      <c r="B23" s="68">
        <v>25</v>
      </c>
      <c r="D23">
        <v>3</v>
      </c>
      <c r="E23" s="73"/>
      <c r="J23" s="68">
        <v>25</v>
      </c>
      <c r="L23">
        <v>3</v>
      </c>
      <c r="M23" s="73"/>
    </row>
    <row r="24" spans="1:15" x14ac:dyDescent="0.2">
      <c r="B24" s="68">
        <v>1</v>
      </c>
      <c r="D24">
        <v>4</v>
      </c>
      <c r="E24" s="73"/>
      <c r="J24" s="68">
        <v>1</v>
      </c>
      <c r="L24">
        <v>4</v>
      </c>
      <c r="M24" s="73"/>
    </row>
    <row r="25" spans="1:15" x14ac:dyDescent="0.2">
      <c r="B25" s="68">
        <v>58</v>
      </c>
      <c r="D25">
        <v>5</v>
      </c>
      <c r="E25" s="73"/>
      <c r="J25" s="68">
        <v>58</v>
      </c>
      <c r="L25">
        <v>5</v>
      </c>
      <c r="M25" s="73"/>
    </row>
    <row r="26" spans="1:15" x14ac:dyDescent="0.2">
      <c r="B26" s="68">
        <v>-21</v>
      </c>
      <c r="D26">
        <v>6</v>
      </c>
      <c r="E26" s="73"/>
      <c r="J26" s="68">
        <v>-21</v>
      </c>
      <c r="L26">
        <v>6</v>
      </c>
      <c r="M26" s="73"/>
    </row>
    <row r="27" spans="1:15" x14ac:dyDescent="0.2">
      <c r="B27" s="68">
        <v>9</v>
      </c>
      <c r="D27">
        <v>7</v>
      </c>
      <c r="E27" s="73"/>
      <c r="J27" s="68">
        <v>9</v>
      </c>
      <c r="L27">
        <v>7</v>
      </c>
      <c r="M27" s="73"/>
    </row>
    <row r="28" spans="1:15" x14ac:dyDescent="0.2">
      <c r="B28" s="71">
        <v>4</v>
      </c>
      <c r="D28">
        <v>8</v>
      </c>
      <c r="E28" s="73"/>
      <c r="J28" s="71">
        <v>4</v>
      </c>
      <c r="L28">
        <v>8</v>
      </c>
      <c r="M28" s="73"/>
    </row>
    <row r="31" spans="1:15" x14ac:dyDescent="0.2">
      <c r="A31" s="75"/>
      <c r="B31" s="76" t="s">
        <v>133</v>
      </c>
      <c r="C31" s="77"/>
      <c r="D31" s="77"/>
      <c r="E31" s="77"/>
      <c r="F31" s="77"/>
      <c r="G31" s="77"/>
      <c r="I31" s="77"/>
      <c r="J31" s="76" t="s">
        <v>133</v>
      </c>
      <c r="K31" s="77"/>
      <c r="L31" s="77"/>
      <c r="M31" s="77"/>
      <c r="N31" s="77"/>
      <c r="O31" s="77"/>
    </row>
    <row r="32" spans="1:15" x14ac:dyDescent="0.2">
      <c r="B32" s="78" t="s">
        <v>134</v>
      </c>
      <c r="J32" s="78" t="s">
        <v>135</v>
      </c>
    </row>
  </sheetData>
  <mergeCells count="12">
    <mergeCell ref="A7:G7"/>
    <mergeCell ref="I7:O7"/>
    <mergeCell ref="A19:G19"/>
    <mergeCell ref="I19:O19"/>
    <mergeCell ref="D20:E20"/>
    <mergeCell ref="L20:M20"/>
    <mergeCell ref="A1:G1"/>
    <mergeCell ref="I1:O1"/>
    <mergeCell ref="A2:G2"/>
    <mergeCell ref="I2:O2"/>
    <mergeCell ref="A4:G4"/>
    <mergeCell ref="I4:O4"/>
  </mergeCells>
  <hyperlinks>
    <hyperlink ref="A2:G2" r:id="rId1" display="http://office.lasakovi.com" xr:uid="{00000000-0004-0000-0700-000000000000}"/>
    <hyperlink ref="I2:O2" r:id="rId2" display="http://office.lasakovi.com" xr:uid="{00000000-0004-0000-0700-000001000000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1"/>
  <sheetViews>
    <sheetView topLeftCell="A7" workbookViewId="0">
      <selection activeCell="D29" sqref="D29"/>
    </sheetView>
  </sheetViews>
  <sheetFormatPr defaultRowHeight="12.75" x14ac:dyDescent="0.2"/>
  <cols>
    <col min="1" max="6" width="23.7109375" customWidth="1"/>
  </cols>
  <sheetData>
    <row r="1" spans="1:5" ht="21" x14ac:dyDescent="0.2">
      <c r="A1" s="165" t="s">
        <v>136</v>
      </c>
      <c r="B1" s="165"/>
      <c r="C1" s="165"/>
      <c r="D1" s="165"/>
      <c r="E1" s="165"/>
    </row>
    <row r="2" spans="1:5" ht="15" x14ac:dyDescent="0.25">
      <c r="A2" s="166" t="s">
        <v>93</v>
      </c>
      <c r="B2" s="166"/>
      <c r="C2" s="166"/>
      <c r="D2" s="166"/>
      <c r="E2" s="166"/>
    </row>
    <row r="3" spans="1:5" x14ac:dyDescent="0.2">
      <c r="A3" t="s">
        <v>137</v>
      </c>
    </row>
    <row r="5" spans="1:5" x14ac:dyDescent="0.2">
      <c r="A5" s="168" t="s">
        <v>94</v>
      </c>
      <c r="B5" s="168"/>
      <c r="C5" s="168"/>
      <c r="D5" s="168"/>
      <c r="E5" s="168"/>
    </row>
    <row r="6" spans="1:5" ht="18" x14ac:dyDescent="0.2">
      <c r="A6" s="54" t="s">
        <v>138</v>
      </c>
      <c r="B6" s="55"/>
      <c r="C6" s="56"/>
      <c r="D6" s="56"/>
      <c r="E6" s="57"/>
    </row>
    <row r="7" spans="1:5" ht="18" x14ac:dyDescent="0.2">
      <c r="A7" s="54" t="s">
        <v>139</v>
      </c>
      <c r="B7" s="55"/>
      <c r="C7" s="56"/>
      <c r="D7" s="56"/>
      <c r="E7" s="57"/>
    </row>
    <row r="9" spans="1:5" x14ac:dyDescent="0.2">
      <c r="A9" s="79" t="s">
        <v>140</v>
      </c>
      <c r="B9" s="79"/>
      <c r="C9" s="79"/>
      <c r="D9" s="79"/>
      <c r="E9" s="79"/>
    </row>
    <row r="10" spans="1:5" x14ac:dyDescent="0.2">
      <c r="A10" t="s">
        <v>141</v>
      </c>
    </row>
    <row r="13" spans="1:5" ht="15" x14ac:dyDescent="0.25">
      <c r="B13" s="80" t="s">
        <v>142</v>
      </c>
    </row>
    <row r="14" spans="1:5" x14ac:dyDescent="0.2">
      <c r="B14" s="81">
        <v>5</v>
      </c>
    </row>
    <row r="15" spans="1:5" x14ac:dyDescent="0.2">
      <c r="B15" s="81">
        <v>10</v>
      </c>
    </row>
    <row r="18" spans="1:5" ht="15.75" x14ac:dyDescent="0.2">
      <c r="A18" s="149" t="s">
        <v>154</v>
      </c>
      <c r="B18" s="82"/>
      <c r="C18" s="83">
        <f>STDEVP(B14:B15)</f>
        <v>2.5</v>
      </c>
      <c r="D18" s="82"/>
      <c r="E18" s="82"/>
    </row>
    <row r="19" spans="1:5" ht="15.75" x14ac:dyDescent="0.2">
      <c r="A19" s="82" t="s">
        <v>144</v>
      </c>
      <c r="B19" s="82"/>
      <c r="C19" s="83">
        <f>STDEV(B14:B15)</f>
        <v>3.5355339059327378</v>
      </c>
      <c r="D19" s="82"/>
      <c r="E19" s="82"/>
    </row>
    <row r="23" spans="1:5" ht="13.5" thickBot="1" x14ac:dyDescent="0.25">
      <c r="A23" s="84"/>
      <c r="B23" s="84"/>
      <c r="C23" s="84"/>
      <c r="D23" s="84"/>
      <c r="E23" s="84"/>
    </row>
    <row r="24" spans="1:5" ht="15" x14ac:dyDescent="0.25">
      <c r="A24" s="85" t="s">
        <v>145</v>
      </c>
    </row>
    <row r="26" spans="1:5" x14ac:dyDescent="0.2">
      <c r="A26" t="s">
        <v>143</v>
      </c>
      <c r="C26" t="s">
        <v>144</v>
      </c>
    </row>
    <row r="32" spans="1:5" ht="15" x14ac:dyDescent="0.25">
      <c r="A32" s="85" t="s">
        <v>146</v>
      </c>
      <c r="B32" s="85"/>
      <c r="C32" s="85">
        <f>AVERAGE(B14:B15)</f>
        <v>7.5</v>
      </c>
    </row>
    <row r="33" spans="1:4" x14ac:dyDescent="0.2">
      <c r="B33" t="s">
        <v>147</v>
      </c>
      <c r="C33" t="s">
        <v>148</v>
      </c>
    </row>
    <row r="34" spans="1:4" x14ac:dyDescent="0.2">
      <c r="A34" t="s">
        <v>149</v>
      </c>
      <c r="B34">
        <f>$C$32-B14</f>
        <v>2.5</v>
      </c>
      <c r="C34">
        <f>B34*B34</f>
        <v>6.25</v>
      </c>
    </row>
    <row r="35" spans="1:4" x14ac:dyDescent="0.2">
      <c r="A35" t="s">
        <v>150</v>
      </c>
      <c r="B35">
        <f>$C$32-B15</f>
        <v>-2.5</v>
      </c>
      <c r="C35">
        <f>B35*B35</f>
        <v>6.25</v>
      </c>
    </row>
    <row r="36" spans="1:4" ht="15" x14ac:dyDescent="0.25">
      <c r="A36" s="85" t="s">
        <v>151</v>
      </c>
      <c r="B36" s="85"/>
      <c r="C36" s="85">
        <f>SUM(C34:C35)</f>
        <v>12.5</v>
      </c>
    </row>
    <row r="38" spans="1:4" x14ac:dyDescent="0.2">
      <c r="A38" t="s">
        <v>152</v>
      </c>
    </row>
    <row r="40" spans="1:4" x14ac:dyDescent="0.2">
      <c r="A40" t="s">
        <v>153</v>
      </c>
      <c r="B40">
        <f>SUM(C34:C35)/2</f>
        <v>6.25</v>
      </c>
      <c r="C40" t="s">
        <v>153</v>
      </c>
      <c r="D40">
        <f>SUM(C34:C35)</f>
        <v>12.5</v>
      </c>
    </row>
    <row r="41" spans="1:4" ht="15" x14ac:dyDescent="0.25">
      <c r="A41" s="86" t="s">
        <v>154</v>
      </c>
      <c r="B41" s="86">
        <f>SQRT(B40)</f>
        <v>2.5</v>
      </c>
      <c r="C41" s="86" t="s">
        <v>154</v>
      </c>
      <c r="D41" s="86">
        <f>SQRT(D40)</f>
        <v>3.5355339059327378</v>
      </c>
    </row>
  </sheetData>
  <mergeCells count="3">
    <mergeCell ref="A1:E1"/>
    <mergeCell ref="A2:E2"/>
    <mergeCell ref="A5:E5"/>
  </mergeCells>
  <hyperlinks>
    <hyperlink ref="A2" r:id="rId1" xr:uid="{00000000-0004-0000-0800-000000000000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VAR 2</vt:lpstr>
      <vt:lpstr>VARVYBER (2)</vt:lpstr>
      <vt:lpstr>Úvod</vt:lpstr>
      <vt:lpstr>Průměr</vt:lpstr>
      <vt:lpstr>Harmonicky</vt:lpstr>
      <vt:lpstr>Geometricky</vt:lpstr>
      <vt:lpstr>MEDIAN</vt:lpstr>
      <vt:lpstr>SMALL LARGE</vt:lpstr>
      <vt:lpstr>Sm odchylka</vt:lpstr>
      <vt:lpstr>STATISTIKA</vt:lpstr>
      <vt:lpstr>Statistika - graf</vt:lpstr>
      <vt:lpstr>Četnosti</vt:lpstr>
      <vt:lpstr>Četnosti-resen</vt:lpstr>
      <vt:lpstr>Úkol</vt:lpstr>
      <vt:lpstr>Další informace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</cp:lastModifiedBy>
  <dcterms:created xsi:type="dcterms:W3CDTF">2015-01-07T07:01:46Z</dcterms:created>
  <dcterms:modified xsi:type="dcterms:W3CDTF">2020-03-24T09:17:25Z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7c2632d2-3f6d-4b40-b069-3fd7aea49ba1</vt:lpwstr>
  </property>
</Properties>
</file>