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5970\Desktop\"/>
    </mc:Choice>
  </mc:AlternateContent>
  <bookViews>
    <workbookView xWindow="0" yWindow="0" windowWidth="28800" windowHeight="141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1" l="1"/>
  <c r="M38" i="1"/>
  <c r="M36" i="1"/>
  <c r="M34" i="1"/>
  <c r="M31" i="1"/>
  <c r="M27" i="1"/>
  <c r="Q33" i="1"/>
  <c r="Q31" i="1"/>
  <c r="Q30" i="1"/>
  <c r="Q28" i="1"/>
  <c r="Q27" i="1"/>
  <c r="O28" i="1"/>
  <c r="O27" i="1"/>
  <c r="M29" i="1"/>
  <c r="M24" i="1"/>
  <c r="M23" i="1"/>
  <c r="N22" i="1"/>
  <c r="O22" i="1"/>
  <c r="P22" i="1"/>
  <c r="Q22" i="1"/>
  <c r="R22" i="1"/>
  <c r="M22" i="1"/>
  <c r="M19" i="1"/>
  <c r="M18" i="1"/>
  <c r="N17" i="1"/>
  <c r="O17" i="1"/>
  <c r="P17" i="1"/>
  <c r="Q17" i="1"/>
  <c r="R17" i="1"/>
  <c r="M17" i="1"/>
  <c r="M15" i="1"/>
  <c r="M14" i="1"/>
  <c r="M12" i="1"/>
  <c r="N11" i="1"/>
  <c r="O11" i="1"/>
  <c r="P11" i="1"/>
  <c r="Q11" i="1"/>
  <c r="R11" i="1"/>
  <c r="M11" i="1"/>
  <c r="M10" i="1"/>
  <c r="N9" i="1"/>
  <c r="O9" i="1"/>
  <c r="P9" i="1"/>
  <c r="Q9" i="1"/>
  <c r="R9" i="1"/>
  <c r="M9" i="1"/>
  <c r="M8" i="1"/>
  <c r="N7" i="1"/>
  <c r="O7" i="1"/>
  <c r="P7" i="1"/>
  <c r="Q7" i="1"/>
  <c r="R7" i="1"/>
  <c r="M7" i="1"/>
  <c r="R6" i="1"/>
  <c r="O6" i="1"/>
  <c r="P6" i="1" s="1"/>
  <c r="Q6" i="1" s="1"/>
  <c r="N6" i="1"/>
  <c r="M6" i="1"/>
</calcChain>
</file>

<file path=xl/sharedStrings.xml><?xml version="1.0" encoding="utf-8"?>
<sst xmlns="http://schemas.openxmlformats.org/spreadsheetml/2006/main" count="25" uniqueCount="25">
  <si>
    <t>roky</t>
  </si>
  <si>
    <t>CF</t>
  </si>
  <si>
    <t>DCF</t>
  </si>
  <si>
    <t>t*DCF</t>
  </si>
  <si>
    <t>t*(1+t)*DCF</t>
  </si>
  <si>
    <t>P0</t>
  </si>
  <si>
    <t>Durace(roky)</t>
  </si>
  <si>
    <t>CX</t>
  </si>
  <si>
    <t>MD</t>
  </si>
  <si>
    <t>$D</t>
  </si>
  <si>
    <t>P1</t>
  </si>
  <si>
    <t>aproxim_MD</t>
  </si>
  <si>
    <t>P2</t>
  </si>
  <si>
    <t>aprox_MD</t>
  </si>
  <si>
    <t>delta_P</t>
  </si>
  <si>
    <t>aprox_CX</t>
  </si>
  <si>
    <t>nominal</t>
  </si>
  <si>
    <t>ytm0</t>
  </si>
  <si>
    <t>kupon</t>
  </si>
  <si>
    <t>ytm1</t>
  </si>
  <si>
    <t>ytm2</t>
  </si>
  <si>
    <t>delta_P(ytm1)</t>
  </si>
  <si>
    <t>delta_P(ytm2)</t>
  </si>
  <si>
    <t>aprox_P1 (s CX)</t>
  </si>
  <si>
    <t>aprox_P2(s CX)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</si>
</sst>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4:R39"/>
  <sheetViews>
    <sheetView tabSelected="1" topLeftCell="H13" zoomScale="160" zoomScaleNormal="160" workbookViewId="0">
      <selection activeCell="N37" sqref="N37"/>
    </sheetView>
  </sheetViews>
  <sheetFormatPr defaultRowHeight="15" x14ac:dyDescent="0.25"/>
  <cols>
    <col min="12" max="12" width="12.42578125" bestFit="1" customWidth="1"/>
  </cols>
  <sheetData>
    <row r="4" spans="9:18" x14ac:dyDescent="0.25">
      <c r="I4" t="s">
        <v>16</v>
      </c>
      <c r="J4">
        <v>1000</v>
      </c>
    </row>
    <row r="5" spans="9:18" x14ac:dyDescent="0.25">
      <c r="I5" t="s">
        <v>18</v>
      </c>
      <c r="J5">
        <v>7.0000000000000007E-2</v>
      </c>
      <c r="L5" t="s">
        <v>0</v>
      </c>
      <c r="M5">
        <v>1</v>
      </c>
      <c r="N5">
        <v>2</v>
      </c>
      <c r="O5">
        <v>3</v>
      </c>
      <c r="P5">
        <v>4</v>
      </c>
      <c r="Q5">
        <v>5</v>
      </c>
      <c r="R5">
        <v>6</v>
      </c>
    </row>
    <row r="6" spans="9:18" x14ac:dyDescent="0.25">
      <c r="I6" t="s">
        <v>17</v>
      </c>
      <c r="J6">
        <v>0.08</v>
      </c>
      <c r="L6" t="s">
        <v>1</v>
      </c>
      <c r="M6">
        <f>J4*J5</f>
        <v>70</v>
      </c>
      <c r="N6">
        <f>M6</f>
        <v>70</v>
      </c>
      <c r="O6">
        <f t="shared" ref="O6:R6" si="0">N6</f>
        <v>70</v>
      </c>
      <c r="P6">
        <f t="shared" si="0"/>
        <v>70</v>
      </c>
      <c r="Q6">
        <f t="shared" si="0"/>
        <v>70</v>
      </c>
      <c r="R6">
        <f>Q6+J4</f>
        <v>1070</v>
      </c>
    </row>
    <row r="7" spans="9:18" x14ac:dyDescent="0.25">
      <c r="I7" t="s">
        <v>19</v>
      </c>
      <c r="J7">
        <v>0.09</v>
      </c>
      <c r="L7" t="s">
        <v>2</v>
      </c>
      <c r="M7">
        <f>M6/(1+$J$6)^M5</f>
        <v>64.81481481481481</v>
      </c>
      <c r="N7">
        <f t="shared" ref="N7:R7" si="1">N6/(1+$J$6)^N5</f>
        <v>60.013717421124824</v>
      </c>
      <c r="O7">
        <f t="shared" si="1"/>
        <v>55.568256871411869</v>
      </c>
      <c r="P7">
        <f t="shared" si="1"/>
        <v>51.452089695751731</v>
      </c>
      <c r="Q7">
        <f t="shared" si="1"/>
        <v>47.64082379236271</v>
      </c>
      <c r="R7">
        <f t="shared" si="1"/>
        <v>674.28150076492193</v>
      </c>
    </row>
    <row r="8" spans="9:18" x14ac:dyDescent="0.25">
      <c r="I8" t="s">
        <v>20</v>
      </c>
      <c r="J8">
        <v>7.0000000000000007E-2</v>
      </c>
      <c r="L8" t="s">
        <v>5</v>
      </c>
      <c r="M8" s="1">
        <f>SUM(M7:R7)</f>
        <v>953.77120336038786</v>
      </c>
    </row>
    <row r="9" spans="9:18" x14ac:dyDescent="0.25">
      <c r="L9" t="s">
        <v>3</v>
      </c>
      <c r="M9">
        <f>M5*M7</f>
        <v>64.81481481481481</v>
      </c>
      <c r="N9">
        <f t="shared" ref="N9:R9" si="2">N5*N7</f>
        <v>120.02743484224965</v>
      </c>
      <c r="O9">
        <f t="shared" si="2"/>
        <v>166.7047706142356</v>
      </c>
      <c r="P9">
        <f t="shared" si="2"/>
        <v>205.80835878300692</v>
      </c>
      <c r="Q9">
        <f t="shared" si="2"/>
        <v>238.20411896181355</v>
      </c>
      <c r="R9">
        <f t="shared" si="2"/>
        <v>4045.6890045895316</v>
      </c>
    </row>
    <row r="10" spans="9:18" x14ac:dyDescent="0.25">
      <c r="L10" t="s">
        <v>6</v>
      </c>
      <c r="M10">
        <f>SUM(M9:R9)/M8</f>
        <v>5.0759013121266978</v>
      </c>
    </row>
    <row r="11" spans="9:18" x14ac:dyDescent="0.25">
      <c r="L11" t="s">
        <v>4</v>
      </c>
      <c r="M11">
        <f>M5*(1+M5)*M7</f>
        <v>129.62962962962962</v>
      </c>
      <c r="N11">
        <f t="shared" ref="N11:R11" si="3">N5*(1+N5)*N7</f>
        <v>360.08230452674894</v>
      </c>
      <c r="O11">
        <f t="shared" si="3"/>
        <v>666.8190824569424</v>
      </c>
      <c r="P11">
        <f t="shared" si="3"/>
        <v>1029.0417939150345</v>
      </c>
      <c r="Q11">
        <f t="shared" si="3"/>
        <v>1429.2247137708814</v>
      </c>
      <c r="R11">
        <f t="shared" si="3"/>
        <v>28319.823032126722</v>
      </c>
    </row>
    <row r="12" spans="9:18" x14ac:dyDescent="0.25">
      <c r="L12" t="s">
        <v>7</v>
      </c>
      <c r="M12">
        <f>SUM(M11:R11)/M8</f>
        <v>33.482475088272594</v>
      </c>
    </row>
    <row r="14" spans="9:18" x14ac:dyDescent="0.25">
      <c r="L14" t="s">
        <v>8</v>
      </c>
      <c r="M14">
        <f>-M10/(1+J6)</f>
        <v>-4.6999086223395343</v>
      </c>
    </row>
    <row r="15" spans="9:18" x14ac:dyDescent="0.25">
      <c r="L15" s="3" t="s">
        <v>9</v>
      </c>
      <c r="M15" s="3">
        <f>M14/100*M8</f>
        <v>-44.826375024126406</v>
      </c>
    </row>
    <row r="17" spans="12:18" x14ac:dyDescent="0.25">
      <c r="M17">
        <f>M6/(1+$J$7)^M5</f>
        <v>64.220183486238525</v>
      </c>
      <c r="N17">
        <f t="shared" ref="N17:R17" si="4">N6/(1+$J$7)^N5</f>
        <v>58.917599528659196</v>
      </c>
      <c r="O17">
        <f t="shared" si="4"/>
        <v>54.052843604274493</v>
      </c>
      <c r="P17">
        <f t="shared" si="4"/>
        <v>49.589764774563754</v>
      </c>
      <c r="Q17">
        <f t="shared" si="4"/>
        <v>45.495197040884172</v>
      </c>
      <c r="R17">
        <f t="shared" si="4"/>
        <v>638.00603976076093</v>
      </c>
    </row>
    <row r="18" spans="12:18" x14ac:dyDescent="0.25">
      <c r="L18" t="s">
        <v>10</v>
      </c>
      <c r="M18" s="2">
        <f>SUM(M17:R17)</f>
        <v>910.28162819538102</v>
      </c>
    </row>
    <row r="19" spans="12:18" x14ac:dyDescent="0.25">
      <c r="L19" t="s">
        <v>11</v>
      </c>
      <c r="M19" s="2">
        <f>M8+M15</f>
        <v>908.94482833626148</v>
      </c>
    </row>
    <row r="22" spans="12:18" x14ac:dyDescent="0.25">
      <c r="M22">
        <f>M6/(1+$J$8)^M5</f>
        <v>65.420560747663544</v>
      </c>
      <c r="N22">
        <f t="shared" ref="N22:R22" si="5">N6/(1+$J$8)^N5</f>
        <v>61.140710979124812</v>
      </c>
      <c r="O22">
        <f t="shared" si="5"/>
        <v>57.140851382359635</v>
      </c>
      <c r="P22">
        <f t="shared" si="5"/>
        <v>53.402664843326768</v>
      </c>
      <c r="Q22">
        <f t="shared" si="5"/>
        <v>49.909032563856783</v>
      </c>
      <c r="R22">
        <f t="shared" si="5"/>
        <v>712.98617948366837</v>
      </c>
    </row>
    <row r="23" spans="12:18" x14ac:dyDescent="0.25">
      <c r="L23" t="s">
        <v>12</v>
      </c>
      <c r="M23" s="4">
        <f>SUM(M22:R22)</f>
        <v>999.99999999999989</v>
      </c>
    </row>
    <row r="24" spans="12:18" x14ac:dyDescent="0.25">
      <c r="L24" t="s">
        <v>13</v>
      </c>
      <c r="M24" s="4">
        <f>M8-M15</f>
        <v>998.59757838451424</v>
      </c>
    </row>
    <row r="27" spans="12:18" x14ac:dyDescent="0.25">
      <c r="L27" t="s">
        <v>14</v>
      </c>
      <c r="M27">
        <f>M14*M8*(J6-J7)-1/2*M8*M12*(J6-J7)^2</f>
        <v>43.229643996305079</v>
      </c>
      <c r="O27">
        <f>M14*(J6-J7)+1/2*M12*(J6-J7)^2</f>
        <v>4.8673209977808947E-2</v>
      </c>
      <c r="Q27">
        <f>1/2*M12*(J6-J7)^2</f>
        <v>1.6741237544136279E-3</v>
      </c>
    </row>
    <row r="28" spans="12:18" x14ac:dyDescent="0.25">
      <c r="O28">
        <f>O27*M8</f>
        <v>46.423106051947677</v>
      </c>
      <c r="Q28">
        <f>Q27*M8</f>
        <v>1.5967310278212963</v>
      </c>
    </row>
    <row r="29" spans="12:18" x14ac:dyDescent="0.25">
      <c r="L29" t="s">
        <v>15</v>
      </c>
      <c r="M29">
        <f>M8-M27</f>
        <v>910.54155936408279</v>
      </c>
    </row>
    <row r="30" spans="12:18" x14ac:dyDescent="0.25">
      <c r="Q30">
        <f>M15+Q28</f>
        <v>-43.229643996305107</v>
      </c>
    </row>
    <row r="31" spans="12:18" x14ac:dyDescent="0.25">
      <c r="M31">
        <f>M8-M27</f>
        <v>910.54155936408279</v>
      </c>
      <c r="Q31" s="1">
        <f>M8+Q30</f>
        <v>910.54155936408279</v>
      </c>
    </row>
    <row r="33" spans="12:17" x14ac:dyDescent="0.25">
      <c r="Q33">
        <f>M8-M15+Q28</f>
        <v>1000.1943094123355</v>
      </c>
    </row>
    <row r="34" spans="12:17" x14ac:dyDescent="0.25">
      <c r="L34" t="s">
        <v>21</v>
      </c>
      <c r="M34">
        <f>-M14*M8*(J6-J7)+1/2*M12*M8*(J6-J7)^2</f>
        <v>-43.229643996305079</v>
      </c>
    </row>
    <row r="36" spans="12:17" x14ac:dyDescent="0.25">
      <c r="L36" t="s">
        <v>23</v>
      </c>
      <c r="M36" s="2">
        <f>M8+M34</f>
        <v>910.54155936408279</v>
      </c>
    </row>
    <row r="38" spans="12:17" x14ac:dyDescent="0.25">
      <c r="L38" t="s">
        <v>22</v>
      </c>
      <c r="M38">
        <f>-M14*M8*(J6-J8)+1/2*M12*M8*(J6-J8)^2</f>
        <v>46.423106051947677</v>
      </c>
    </row>
    <row r="39" spans="12:17" x14ac:dyDescent="0.25">
      <c r="L39" t="s">
        <v>24</v>
      </c>
      <c r="M39" s="4">
        <f>M8+M38</f>
        <v>1000.1943094123355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Ekonomicko-správní fakulta Masarykovy univerzity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csystem</dc:creator>
  <cp:lastModifiedBy>csystem</cp:lastModifiedBy>
  <dcterms:created xsi:type="dcterms:W3CDTF">2019-04-02T08:28:29Z</dcterms:created>
  <dcterms:modified xsi:type="dcterms:W3CDTF">2019-04-02T09:08:08Z</dcterms:modified>
</cp:coreProperties>
</file>