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5970\Desktop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N33" i="1"/>
  <c r="N28" i="1"/>
  <c r="L30" i="1"/>
  <c r="L28" i="1"/>
  <c r="L25" i="1"/>
  <c r="L22" i="1"/>
  <c r="L21" i="1"/>
  <c r="M20" i="1"/>
  <c r="N20" i="1"/>
  <c r="O20" i="1"/>
  <c r="P20" i="1"/>
  <c r="L20" i="1"/>
  <c r="L19" i="1"/>
  <c r="M18" i="1"/>
  <c r="N18" i="1"/>
  <c r="O18" i="1"/>
  <c r="P18" i="1"/>
  <c r="L18" i="1"/>
  <c r="P17" i="1"/>
  <c r="L12" i="1"/>
  <c r="L11" i="1"/>
  <c r="L9" i="1"/>
  <c r="M10" i="1"/>
  <c r="N10" i="1"/>
  <c r="O10" i="1"/>
  <c r="P10" i="1"/>
  <c r="Q10" i="1"/>
  <c r="L10" i="1"/>
  <c r="M8" i="1"/>
  <c r="N8" i="1"/>
  <c r="O8" i="1"/>
  <c r="P8" i="1"/>
  <c r="Q8" i="1"/>
  <c r="L8" i="1"/>
  <c r="E39" i="1"/>
  <c r="E38" i="1"/>
  <c r="D22" i="1"/>
  <c r="D36" i="1"/>
  <c r="D20" i="1"/>
  <c r="D19" i="1"/>
  <c r="E18" i="1"/>
  <c r="F18" i="1"/>
  <c r="G18" i="1"/>
  <c r="H18" i="1"/>
  <c r="D18" i="1"/>
  <c r="D17" i="1"/>
  <c r="E17" i="1"/>
  <c r="F17" i="1"/>
  <c r="G17" i="1"/>
  <c r="H17" i="1"/>
  <c r="C17" i="1"/>
  <c r="E31" i="1"/>
  <c r="F31" i="1"/>
  <c r="G31" i="1"/>
  <c r="H31" i="1"/>
  <c r="D31" i="1"/>
  <c r="H30" i="1"/>
  <c r="G30" i="1"/>
  <c r="F30" i="1"/>
  <c r="E30" i="1"/>
  <c r="D30" i="1"/>
  <c r="D27" i="1"/>
  <c r="D14" i="1"/>
  <c r="D13" i="1"/>
  <c r="D12" i="1"/>
  <c r="D11" i="1"/>
  <c r="E10" i="1"/>
  <c r="F10" i="1"/>
  <c r="G10" i="1"/>
  <c r="H10" i="1"/>
  <c r="D10" i="1"/>
  <c r="D9" i="1"/>
  <c r="E8" i="1"/>
  <c r="F8" i="1"/>
  <c r="G8" i="1"/>
  <c r="H8" i="1"/>
  <c r="D8" i="1"/>
  <c r="H7" i="1"/>
  <c r="E7" i="1"/>
  <c r="F7" i="1"/>
  <c r="G7" i="1"/>
  <c r="D7" i="1"/>
  <c r="D32" i="1" l="1"/>
</calcChain>
</file>

<file path=xl/sharedStrings.xml><?xml version="1.0" encoding="utf-8"?>
<sst xmlns="http://schemas.openxmlformats.org/spreadsheetml/2006/main" count="38" uniqueCount="28">
  <si>
    <t>NH</t>
  </si>
  <si>
    <t>c</t>
  </si>
  <si>
    <t>ytm</t>
  </si>
  <si>
    <t>T</t>
  </si>
  <si>
    <t>CF</t>
  </si>
  <si>
    <t>dCF</t>
  </si>
  <si>
    <t>P</t>
  </si>
  <si>
    <t>durace</t>
  </si>
  <si>
    <t>suma_dCF</t>
  </si>
  <si>
    <t>Dm</t>
  </si>
  <si>
    <t>letech</t>
  </si>
  <si>
    <t>MD</t>
  </si>
  <si>
    <t>%</t>
  </si>
  <si>
    <t>$D</t>
  </si>
  <si>
    <t>aprox. Ceny</t>
  </si>
  <si>
    <t>P´</t>
  </si>
  <si>
    <t>za predpokladu, ze ytm se zvysi o 1%</t>
  </si>
  <si>
    <t>skutecna cena dluhopisu</t>
  </si>
  <si>
    <t>ytm2</t>
  </si>
  <si>
    <t>koncept konvexity</t>
  </si>
  <si>
    <t>t*(t+1)*dCF</t>
  </si>
  <si>
    <t>CX</t>
  </si>
  <si>
    <t>delta_P</t>
  </si>
  <si>
    <t>odhad ceny podle MD,CX</t>
  </si>
  <si>
    <t>P´´</t>
  </si>
  <si>
    <t>IMUNIZACE</t>
  </si>
  <si>
    <t>suma</t>
  </si>
  <si>
    <t>obligace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</si>
</sst>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abSelected="1" workbookViewId="0">
      <selection activeCell="N39" sqref="N39"/>
    </sheetView>
  </sheetViews>
  <sheetFormatPr defaultRowHeight="15" x14ac:dyDescent="0.25"/>
  <sheetData>
    <row r="2" spans="1:17" x14ac:dyDescent="0.25">
      <c r="A2" t="s">
        <v>0</v>
      </c>
      <c r="B2">
        <v>1000</v>
      </c>
    </row>
    <row r="3" spans="1:17" x14ac:dyDescent="0.25">
      <c r="A3" t="s">
        <v>1</v>
      </c>
      <c r="B3">
        <v>0.1</v>
      </c>
      <c r="L3" t="s">
        <v>25</v>
      </c>
    </row>
    <row r="4" spans="1:17" x14ac:dyDescent="0.25">
      <c r="A4" t="s">
        <v>2</v>
      </c>
      <c r="B4">
        <v>7.0000000000000007E-2</v>
      </c>
    </row>
    <row r="5" spans="1:17" x14ac:dyDescent="0.25">
      <c r="A5" t="s">
        <v>3</v>
      </c>
      <c r="B5">
        <v>5</v>
      </c>
    </row>
    <row r="6" spans="1:17" x14ac:dyDescent="0.25">
      <c r="A6" t="s">
        <v>18</v>
      </c>
      <c r="B6">
        <v>0.08</v>
      </c>
      <c r="D6">
        <v>1</v>
      </c>
      <c r="E6">
        <v>2</v>
      </c>
      <c r="F6">
        <v>3</v>
      </c>
      <c r="G6">
        <v>4</v>
      </c>
      <c r="H6">
        <v>5</v>
      </c>
      <c r="L6">
        <v>1</v>
      </c>
      <c r="M6">
        <v>2</v>
      </c>
      <c r="N6">
        <v>3</v>
      </c>
      <c r="O6">
        <v>4</v>
      </c>
      <c r="P6">
        <v>5</v>
      </c>
      <c r="Q6">
        <v>6</v>
      </c>
    </row>
    <row r="7" spans="1:17" x14ac:dyDescent="0.25">
      <c r="C7" t="s">
        <v>4</v>
      </c>
      <c r="D7">
        <f>$B$3*$B$2</f>
        <v>100</v>
      </c>
      <c r="E7">
        <f t="shared" ref="E7:H7" si="0">$B$3*$B$2</f>
        <v>100</v>
      </c>
      <c r="F7">
        <f t="shared" si="0"/>
        <v>100</v>
      </c>
      <c r="G7">
        <f t="shared" si="0"/>
        <v>100</v>
      </c>
      <c r="H7">
        <f>$B$3*$B$2+B2</f>
        <v>1100</v>
      </c>
      <c r="K7" t="s">
        <v>4</v>
      </c>
      <c r="L7">
        <v>10000</v>
      </c>
      <c r="M7">
        <v>10000</v>
      </c>
      <c r="N7">
        <v>10000</v>
      </c>
      <c r="O7">
        <v>10000</v>
      </c>
      <c r="P7">
        <v>10000</v>
      </c>
      <c r="Q7">
        <v>10000</v>
      </c>
    </row>
    <row r="8" spans="1:17" x14ac:dyDescent="0.25">
      <c r="C8" t="s">
        <v>5</v>
      </c>
      <c r="D8">
        <f>D7/(1+$B$4)^D6</f>
        <v>93.457943925233636</v>
      </c>
      <c r="E8">
        <f t="shared" ref="E8:H8" si="1">E7/(1+$B$4)^E6</f>
        <v>87.343872827321164</v>
      </c>
      <c r="F8">
        <f t="shared" si="1"/>
        <v>81.629787689085191</v>
      </c>
      <c r="G8">
        <f t="shared" si="1"/>
        <v>76.289521204752518</v>
      </c>
      <c r="H8">
        <f t="shared" si="1"/>
        <v>784.28479743203513</v>
      </c>
      <c r="K8" t="s">
        <v>5</v>
      </c>
      <c r="L8">
        <f>L7/1.09^L6</f>
        <v>9174.3119266055037</v>
      </c>
      <c r="M8">
        <f t="shared" ref="M8:Q8" si="2">M7/1.09^M6</f>
        <v>8416.799932665599</v>
      </c>
      <c r="N8">
        <f t="shared" si="2"/>
        <v>7721.8348006106417</v>
      </c>
      <c r="O8">
        <f t="shared" si="2"/>
        <v>7084.2521106519644</v>
      </c>
      <c r="P8">
        <f t="shared" si="2"/>
        <v>6499.313862983453</v>
      </c>
      <c r="Q8">
        <f t="shared" si="2"/>
        <v>5962.6732687921585</v>
      </c>
    </row>
    <row r="9" spans="1:17" x14ac:dyDescent="0.25">
      <c r="C9" t="s">
        <v>6</v>
      </c>
      <c r="D9">
        <f>SUM(D8:H8)</f>
        <v>1123.0059230784277</v>
      </c>
      <c r="K9" t="s">
        <v>26</v>
      </c>
      <c r="L9">
        <f>SUM(L8:Q8)</f>
        <v>44859.18590230932</v>
      </c>
    </row>
    <row r="10" spans="1:17" x14ac:dyDescent="0.25">
      <c r="C10" t="s">
        <v>7</v>
      </c>
      <c r="D10">
        <f>D6*D8</f>
        <v>93.457943925233636</v>
      </c>
      <c r="E10">
        <f t="shared" ref="E10:H10" si="3">E6*E8</f>
        <v>174.68774565464233</v>
      </c>
      <c r="F10">
        <f t="shared" si="3"/>
        <v>244.88936306725557</v>
      </c>
      <c r="G10">
        <f t="shared" si="3"/>
        <v>305.15808481901007</v>
      </c>
      <c r="H10">
        <f t="shared" si="3"/>
        <v>3921.4239871601758</v>
      </c>
      <c r="L10">
        <f>L6*L8</f>
        <v>9174.3119266055037</v>
      </c>
      <c r="M10">
        <f t="shared" ref="M10:Q10" si="4">M6*M8</f>
        <v>16833.599865331198</v>
      </c>
      <c r="N10">
        <f t="shared" si="4"/>
        <v>23165.504401831924</v>
      </c>
      <c r="O10">
        <f t="shared" si="4"/>
        <v>28337.008442607857</v>
      </c>
      <c r="P10">
        <f t="shared" si="4"/>
        <v>32496.569314917266</v>
      </c>
      <c r="Q10">
        <f t="shared" si="4"/>
        <v>35776.039612752953</v>
      </c>
    </row>
    <row r="11" spans="1:17" x14ac:dyDescent="0.25">
      <c r="C11" t="s">
        <v>8</v>
      </c>
      <c r="D11">
        <f>SUM(D10:H10)</f>
        <v>4739.6171246263175</v>
      </c>
      <c r="L11">
        <f>SUM(L10:Q10)</f>
        <v>145783.03356404672</v>
      </c>
    </row>
    <row r="12" spans="1:17" x14ac:dyDescent="0.25">
      <c r="C12" t="s">
        <v>9</v>
      </c>
      <c r="D12">
        <f>D11/D9</f>
        <v>4.2204738436587173</v>
      </c>
      <c r="E12" t="s">
        <v>10</v>
      </c>
      <c r="K12" t="s">
        <v>9</v>
      </c>
      <c r="L12">
        <f>L11/L9</f>
        <v>3.2497922249753071</v>
      </c>
    </row>
    <row r="13" spans="1:17" x14ac:dyDescent="0.25">
      <c r="C13" t="s">
        <v>11</v>
      </c>
      <c r="D13">
        <f>D12/(1+B4)</f>
        <v>3.9443680781857169</v>
      </c>
      <c r="E13" t="s">
        <v>12</v>
      </c>
    </row>
    <row r="14" spans="1:17" x14ac:dyDescent="0.25">
      <c r="C14" t="s">
        <v>13</v>
      </c>
      <c r="D14">
        <f>D13/100*D9</f>
        <v>44.295487146040351</v>
      </c>
    </row>
    <row r="16" spans="1:17" x14ac:dyDescent="0.25">
      <c r="C16" t="s">
        <v>19</v>
      </c>
      <c r="K16" t="s">
        <v>27</v>
      </c>
      <c r="L16">
        <v>1</v>
      </c>
      <c r="M16">
        <v>2</v>
      </c>
      <c r="N16">
        <v>3</v>
      </c>
      <c r="O16">
        <v>4</v>
      </c>
      <c r="P16">
        <v>5</v>
      </c>
    </row>
    <row r="17" spans="3:16" x14ac:dyDescent="0.25">
      <c r="C17" t="str">
        <f>C8</f>
        <v>dCF</v>
      </c>
      <c r="D17">
        <f t="shared" ref="D17:H17" si="5">D8</f>
        <v>93.457943925233636</v>
      </c>
      <c r="E17">
        <f t="shared" si="5"/>
        <v>87.343872827321164</v>
      </c>
      <c r="F17">
        <f t="shared" si="5"/>
        <v>81.629787689085191</v>
      </c>
      <c r="G17">
        <f t="shared" si="5"/>
        <v>76.289521204752518</v>
      </c>
      <c r="H17">
        <f t="shared" si="5"/>
        <v>784.28479743203513</v>
      </c>
      <c r="K17" t="s">
        <v>4</v>
      </c>
      <c r="L17">
        <v>70</v>
      </c>
      <c r="M17">
        <v>70</v>
      </c>
      <c r="N17">
        <v>70</v>
      </c>
      <c r="O17">
        <v>70</v>
      </c>
      <c r="P17">
        <f>70+1000</f>
        <v>1070</v>
      </c>
    </row>
    <row r="18" spans="3:16" x14ac:dyDescent="0.25">
      <c r="C18" t="s">
        <v>20</v>
      </c>
      <c r="D18">
        <f>D6*(D6+1)*D17</f>
        <v>186.91588785046727</v>
      </c>
      <c r="E18">
        <f t="shared" ref="E18:H18" si="6">E6*(E6+1)*E17</f>
        <v>524.06323696392701</v>
      </c>
      <c r="F18">
        <f t="shared" si="6"/>
        <v>979.55745226902229</v>
      </c>
      <c r="G18">
        <f t="shared" si="6"/>
        <v>1525.7904240950504</v>
      </c>
      <c r="H18">
        <f t="shared" si="6"/>
        <v>23528.543922961053</v>
      </c>
      <c r="K18" t="s">
        <v>5</v>
      </c>
      <c r="L18">
        <f>L17/1.09^L16</f>
        <v>64.220183486238525</v>
      </c>
      <c r="M18">
        <f t="shared" ref="M18:P18" si="7">M17/1.09^M16</f>
        <v>58.917599528659196</v>
      </c>
      <c r="N18">
        <f t="shared" si="7"/>
        <v>54.052843604274493</v>
      </c>
      <c r="O18">
        <f t="shared" si="7"/>
        <v>49.589764774563754</v>
      </c>
      <c r="P18">
        <f t="shared" si="7"/>
        <v>695.42658333922941</v>
      </c>
    </row>
    <row r="19" spans="3:16" x14ac:dyDescent="0.25">
      <c r="D19">
        <f>SUM(D18:H18)</f>
        <v>26744.870924139519</v>
      </c>
      <c r="K19" t="s">
        <v>26</v>
      </c>
      <c r="L19">
        <f>SUM(L18:P18)</f>
        <v>922.20697473296536</v>
      </c>
    </row>
    <row r="20" spans="3:16" x14ac:dyDescent="0.25">
      <c r="C20" t="s">
        <v>21</v>
      </c>
      <c r="D20">
        <f>D19/D9</f>
        <v>23.815431757319171</v>
      </c>
      <c r="L20">
        <f>L16*L18</f>
        <v>64.220183486238525</v>
      </c>
      <c r="M20">
        <f t="shared" ref="M20:P20" si="8">M16*M18</f>
        <v>117.83519905731839</v>
      </c>
      <c r="N20">
        <f t="shared" si="8"/>
        <v>162.15853081282347</v>
      </c>
      <c r="O20">
        <f t="shared" si="8"/>
        <v>198.35905909825502</v>
      </c>
      <c r="P20">
        <f t="shared" si="8"/>
        <v>3477.1329166961468</v>
      </c>
    </row>
    <row r="21" spans="3:16" x14ac:dyDescent="0.25">
      <c r="L21">
        <f>SUM(L20:P20)</f>
        <v>4019.7058891507822</v>
      </c>
    </row>
    <row r="22" spans="3:16" x14ac:dyDescent="0.25">
      <c r="C22" t="s">
        <v>22</v>
      </c>
      <c r="D22">
        <f>-D13*D9*(-0.07+0.08)+1/2*D20*(0.01)^2*D9</f>
        <v>-42.958243599833352</v>
      </c>
      <c r="K22" t="s">
        <v>9</v>
      </c>
      <c r="L22">
        <f>L21/L19</f>
        <v>4.3587892949028388</v>
      </c>
    </row>
    <row r="25" spans="3:16" x14ac:dyDescent="0.25">
      <c r="L25">
        <f>(L12-1)/(L22-1)</f>
        <v>0.66982237569635572</v>
      </c>
    </row>
    <row r="26" spans="3:16" x14ac:dyDescent="0.25">
      <c r="C26" t="s">
        <v>14</v>
      </c>
    </row>
    <row r="27" spans="3:16" x14ac:dyDescent="0.25">
      <c r="C27" s="2" t="s">
        <v>15</v>
      </c>
      <c r="D27" s="2">
        <f>D9-D14</f>
        <v>1078.7104359323873</v>
      </c>
      <c r="E27" t="s">
        <v>16</v>
      </c>
    </row>
    <row r="28" spans="3:16" x14ac:dyDescent="0.25">
      <c r="C28" t="s">
        <v>17</v>
      </c>
      <c r="L28">
        <f>L9*L25</f>
        <v>30047.686472889298</v>
      </c>
      <c r="N28">
        <f>L28/L19</f>
        <v>32.582367403575446</v>
      </c>
    </row>
    <row r="29" spans="3:16" x14ac:dyDescent="0.25">
      <c r="D29">
        <v>1</v>
      </c>
      <c r="E29">
        <v>2</v>
      </c>
      <c r="F29">
        <v>3</v>
      </c>
      <c r="G29">
        <v>4</v>
      </c>
      <c r="H29">
        <v>5</v>
      </c>
    </row>
    <row r="30" spans="3:16" x14ac:dyDescent="0.25">
      <c r="C30" t="s">
        <v>4</v>
      </c>
      <c r="D30">
        <f>$B$3*$B$2</f>
        <v>100</v>
      </c>
      <c r="E30">
        <f t="shared" ref="E30:H30" si="9">$B$3*$B$2</f>
        <v>100</v>
      </c>
      <c r="F30">
        <f t="shared" si="9"/>
        <v>100</v>
      </c>
      <c r="G30">
        <f t="shared" si="9"/>
        <v>100</v>
      </c>
      <c r="H30">
        <f>$B$3*$B$2+B2</f>
        <v>1100</v>
      </c>
      <c r="L30">
        <f>L9-L28</f>
        <v>14811.499429420022</v>
      </c>
    </row>
    <row r="31" spans="3:16" x14ac:dyDescent="0.25">
      <c r="C31" t="s">
        <v>5</v>
      </c>
      <c r="D31">
        <f>D30/(1+$B$6)^D29</f>
        <v>92.592592592592581</v>
      </c>
      <c r="E31">
        <f t="shared" ref="E31:H31" si="10">E30/(1+$B$6)^E29</f>
        <v>85.733882030178322</v>
      </c>
      <c r="F31">
        <f t="shared" si="10"/>
        <v>79.383224102016953</v>
      </c>
      <c r="G31">
        <f t="shared" si="10"/>
        <v>73.50298527964533</v>
      </c>
      <c r="H31">
        <f t="shared" si="10"/>
        <v>748.64151673712831</v>
      </c>
    </row>
    <row r="32" spans="3:16" x14ac:dyDescent="0.25">
      <c r="C32" t="s">
        <v>6</v>
      </c>
      <c r="D32" s="1">
        <f>SUM(D31:H31)</f>
        <v>1079.8542007415615</v>
      </c>
    </row>
    <row r="33" spans="3:14" x14ac:dyDescent="0.25">
      <c r="N33">
        <f>(1.03^4/1.015^2)^0.5-1</f>
        <v>4.5221674876847473E-2</v>
      </c>
    </row>
    <row r="35" spans="3:14" x14ac:dyDescent="0.25">
      <c r="C35" t="s">
        <v>23</v>
      </c>
    </row>
    <row r="36" spans="3:14" x14ac:dyDescent="0.25">
      <c r="C36" t="s">
        <v>24</v>
      </c>
      <c r="D36">
        <f>D9+D22</f>
        <v>1080.0476794785943</v>
      </c>
    </row>
    <row r="38" spans="3:14" x14ac:dyDescent="0.25">
      <c r="E38">
        <f>D32-D27</f>
        <v>1.1437648091741721</v>
      </c>
      <c r="N38">
        <f>1.122^4/1.12^3-1</f>
        <v>0.12802145409302135</v>
      </c>
    </row>
    <row r="39" spans="3:14" x14ac:dyDescent="0.25">
      <c r="E39">
        <f>D32-D36</f>
        <v>-0.19347873703281948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Benada Ludek</dc:creator>
  <cp:lastModifiedBy>Benada Ludek</cp:lastModifiedBy>
  <dcterms:created xsi:type="dcterms:W3CDTF">2019-05-10T10:31:19Z</dcterms:created>
  <dcterms:modified xsi:type="dcterms:W3CDTF">2019-05-10T12:33:59Z</dcterms:modified>
</cp:coreProperties>
</file>