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Tepo_MPF\"/>
    </mc:Choice>
  </mc:AlternateContent>
  <xr:revisionPtr revIDLastSave="0" documentId="8_{98025CF6-4DF2-4E0D-982C-4E957C7F50FD}" xr6:coauthVersionLast="45" xr6:coauthVersionMax="45" xr10:uidLastSave="{00000000-0000-0000-0000-000000000000}"/>
  <bookViews>
    <workbookView xWindow="-120" yWindow="-120" windowWidth="20730" windowHeight="11160" activeTab="3" xr2:uid="{0BE38326-34D7-4E6C-87A8-C38187562172}"/>
  </bookViews>
  <sheets>
    <sheet name="Pr01" sheetId="1" r:id="rId1"/>
    <sheet name="Pr02" sheetId="2" r:id="rId2"/>
    <sheet name="Pr03" sheetId="3" r:id="rId3"/>
    <sheet name="Pr04" sheetId="4" r:id="rId4"/>
  </sheets>
  <definedNames>
    <definedName name="OLE_LINK2" localSheetId="2">'Pr03'!$C$4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" l="1"/>
  <c r="E29" i="4"/>
  <c r="F29" i="4"/>
  <c r="G29" i="4"/>
  <c r="H29" i="4"/>
  <c r="D30" i="4"/>
  <c r="E30" i="4"/>
  <c r="F30" i="4"/>
  <c r="G30" i="4"/>
  <c r="H30" i="4"/>
  <c r="D31" i="4"/>
  <c r="E31" i="4"/>
  <c r="F31" i="4"/>
  <c r="G31" i="4"/>
  <c r="H31" i="4"/>
  <c r="E28" i="4"/>
  <c r="F28" i="4"/>
  <c r="G28" i="4"/>
  <c r="H28" i="4"/>
  <c r="D28" i="4"/>
  <c r="E25" i="4"/>
  <c r="F25" i="4"/>
  <c r="G25" i="4"/>
  <c r="H25" i="4"/>
  <c r="D25" i="4"/>
  <c r="E24" i="4"/>
  <c r="F24" i="4"/>
  <c r="G24" i="4"/>
  <c r="H24" i="4"/>
  <c r="D24" i="4"/>
  <c r="E23" i="4"/>
  <c r="F23" i="4"/>
  <c r="G23" i="4"/>
  <c r="H23" i="4"/>
  <c r="D23" i="4"/>
  <c r="E22" i="4"/>
  <c r="F22" i="4"/>
  <c r="G22" i="4"/>
  <c r="H22" i="4"/>
  <c r="E18" i="4"/>
  <c r="F18" i="4"/>
  <c r="G18" i="4"/>
  <c r="H18" i="4"/>
  <c r="D18" i="4"/>
  <c r="D22" i="4"/>
  <c r="E17" i="4"/>
  <c r="F17" i="4"/>
  <c r="G17" i="4"/>
  <c r="H17" i="4"/>
  <c r="D17" i="4"/>
  <c r="E16" i="4"/>
  <c r="F16" i="4"/>
  <c r="G16" i="4"/>
  <c r="H16" i="4"/>
  <c r="D16" i="4"/>
  <c r="E15" i="4"/>
  <c r="F15" i="4"/>
  <c r="G15" i="4"/>
  <c r="H15" i="4"/>
  <c r="D15" i="4"/>
  <c r="E21" i="4"/>
  <c r="F21" i="4"/>
  <c r="G21" i="4"/>
  <c r="H21" i="4"/>
  <c r="D21" i="4"/>
  <c r="E14" i="4"/>
  <c r="F14" i="4"/>
  <c r="G14" i="4"/>
  <c r="H14" i="4"/>
  <c r="D14" i="4"/>
  <c r="S49" i="3"/>
  <c r="R25" i="3"/>
  <c r="Q48" i="3" a="1"/>
  <c r="Q48" i="3" s="1"/>
  <c r="R48" i="3" s="1"/>
  <c r="P44" i="3" a="1"/>
  <c r="P44" i="3" s="1"/>
  <c r="P42" i="3" a="1"/>
  <c r="P42" i="3" s="1"/>
  <c r="R42" i="3"/>
  <c r="S42" i="3"/>
  <c r="V42" i="3"/>
  <c r="P48" i="3"/>
  <c r="N58" i="3"/>
  <c r="N47" i="3" a="1"/>
  <c r="N47" i="3" s="1"/>
  <c r="D47" i="3" a="1"/>
  <c r="D47" i="3" s="1"/>
  <c r="D44" i="3" a="1"/>
  <c r="G44" i="3" s="1"/>
  <c r="L37" i="3"/>
  <c r="L38" i="3"/>
  <c r="L39" i="3"/>
  <c r="L40" i="3"/>
  <c r="L41" i="3"/>
  <c r="L42" i="3"/>
  <c r="L36" i="3"/>
  <c r="D37" i="3"/>
  <c r="E37" i="3"/>
  <c r="F37" i="3"/>
  <c r="G37" i="3"/>
  <c r="H37" i="3"/>
  <c r="I37" i="3"/>
  <c r="J37" i="3"/>
  <c r="K37" i="3"/>
  <c r="D38" i="3"/>
  <c r="E38" i="3"/>
  <c r="F38" i="3"/>
  <c r="G38" i="3"/>
  <c r="H38" i="3"/>
  <c r="I38" i="3"/>
  <c r="J38" i="3"/>
  <c r="K38" i="3"/>
  <c r="D39" i="3"/>
  <c r="E39" i="3"/>
  <c r="F39" i="3"/>
  <c r="G39" i="3"/>
  <c r="H39" i="3"/>
  <c r="I39" i="3"/>
  <c r="J39" i="3"/>
  <c r="K39" i="3"/>
  <c r="D40" i="3"/>
  <c r="E40" i="3"/>
  <c r="F40" i="3"/>
  <c r="G40" i="3"/>
  <c r="H40" i="3"/>
  <c r="I40" i="3"/>
  <c r="J40" i="3"/>
  <c r="K40" i="3"/>
  <c r="D41" i="3"/>
  <c r="E41" i="3"/>
  <c r="F41" i="3"/>
  <c r="G41" i="3"/>
  <c r="H41" i="3"/>
  <c r="I41" i="3"/>
  <c r="J41" i="3"/>
  <c r="K41" i="3"/>
  <c r="D42" i="3"/>
  <c r="E42" i="3"/>
  <c r="F42" i="3"/>
  <c r="G42" i="3"/>
  <c r="H42" i="3"/>
  <c r="I42" i="3"/>
  <c r="J42" i="3"/>
  <c r="K42" i="3"/>
  <c r="D43" i="3"/>
  <c r="E43" i="3"/>
  <c r="F43" i="3"/>
  <c r="G43" i="3"/>
  <c r="H43" i="3"/>
  <c r="I43" i="3"/>
  <c r="J43" i="3"/>
  <c r="K43" i="3"/>
  <c r="E36" i="3"/>
  <c r="F36" i="3"/>
  <c r="G36" i="3"/>
  <c r="H36" i="3"/>
  <c r="I36" i="3"/>
  <c r="J36" i="3"/>
  <c r="K36" i="3"/>
  <c r="D36" i="3"/>
  <c r="Q24" i="3"/>
  <c r="P24" i="3" a="1"/>
  <c r="P24" i="3"/>
  <c r="O15" i="3" a="1"/>
  <c r="O15" i="3"/>
  <c r="P15" i="3"/>
  <c r="Q15" i="3"/>
  <c r="R15" i="3"/>
  <c r="S15" i="3"/>
  <c r="T15" i="3"/>
  <c r="U15" i="3"/>
  <c r="O11" i="3" a="1"/>
  <c r="O11" i="3" s="1"/>
  <c r="O24" i="3"/>
  <c r="M33" i="3"/>
  <c r="M24" i="3" a="1"/>
  <c r="M24" i="3" s="1"/>
  <c r="D24" i="3" a="1"/>
  <c r="D24" i="3" s="1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E14" i="3"/>
  <c r="F14" i="3"/>
  <c r="G14" i="3"/>
  <c r="H14" i="3"/>
  <c r="I14" i="3"/>
  <c r="J14" i="3"/>
  <c r="D14" i="3"/>
  <c r="P30" i="2"/>
  <c r="K47" i="2" a="1"/>
  <c r="K47" i="2" s="1"/>
  <c r="D47" i="2" a="1"/>
  <c r="D47" i="2" s="1"/>
  <c r="G44" i="2"/>
  <c r="H44" i="2"/>
  <c r="H43" i="2"/>
  <c r="H40" i="2" a="1"/>
  <c r="H40" i="2" s="1"/>
  <c r="H41" i="2"/>
  <c r="H42" i="2"/>
  <c r="E44" i="2"/>
  <c r="F44" i="2"/>
  <c r="D44" i="2"/>
  <c r="D41" i="2"/>
  <c r="E41" i="2"/>
  <c r="F41" i="2"/>
  <c r="G41" i="2"/>
  <c r="D42" i="2"/>
  <c r="E42" i="2"/>
  <c r="F42" i="2"/>
  <c r="G42" i="2"/>
  <c r="D43" i="2"/>
  <c r="E43" i="2"/>
  <c r="F43" i="2"/>
  <c r="G43" i="2"/>
  <c r="E40" i="2"/>
  <c r="F40" i="2"/>
  <c r="G40" i="2"/>
  <c r="D40" i="2"/>
  <c r="D36" i="2"/>
  <c r="E36" i="2"/>
  <c r="F36" i="2"/>
  <c r="D37" i="2"/>
  <c r="E37" i="2"/>
  <c r="F37" i="2"/>
  <c r="E35" i="2"/>
  <c r="F35" i="2"/>
  <c r="D35" i="2"/>
  <c r="C34" i="2"/>
  <c r="F13" i="2"/>
  <c r="D18" i="2"/>
  <c r="E18" i="2"/>
  <c r="F18" i="2"/>
  <c r="D19" i="2"/>
  <c r="F19" i="2"/>
  <c r="E17" i="2"/>
  <c r="F17" i="2"/>
  <c r="D17" i="2"/>
  <c r="E14" i="2"/>
  <c r="E19" i="2" s="1"/>
  <c r="D22" i="2" s="1" a="1"/>
  <c r="D22" i="2" s="1"/>
  <c r="D13" i="2" a="1"/>
  <c r="D13" i="2" s="1"/>
  <c r="F12" i="2"/>
  <c r="E12" i="2"/>
  <c r="E13" i="2"/>
  <c r="F14" i="2"/>
  <c r="D12" i="2"/>
  <c r="O7" i="1"/>
  <c r="O8" i="1"/>
  <c r="O6" i="1"/>
  <c r="N8" i="1"/>
  <c r="M8" i="1"/>
  <c r="N7" i="1"/>
  <c r="M7" i="1"/>
  <c r="K63" i="1"/>
  <c r="F51" i="1"/>
  <c r="E52" i="1" s="1"/>
  <c r="E56" i="1" s="1"/>
  <c r="F52" i="1"/>
  <c r="E51" i="1"/>
  <c r="K45" i="1"/>
  <c r="F33" i="1"/>
  <c r="E34" i="1" s="1"/>
  <c r="E38" i="1" s="1"/>
  <c r="F34" i="1"/>
  <c r="F38" i="1" s="1"/>
  <c r="E33" i="1"/>
  <c r="E37" i="1" s="1"/>
  <c r="F55" i="1"/>
  <c r="N6" i="1"/>
  <c r="M6" i="1"/>
  <c r="M27" i="1"/>
  <c r="L27" i="1"/>
  <c r="K27" i="1"/>
  <c r="I31" i="1"/>
  <c r="I27" i="1" a="1"/>
  <c r="I27" i="1" s="1"/>
  <c r="E27" i="1" a="1"/>
  <c r="E27" i="1" s="1"/>
  <c r="E23" i="1" a="1"/>
  <c r="E24" i="1" s="1"/>
  <c r="E20" i="1"/>
  <c r="F20" i="1"/>
  <c r="F19" i="1"/>
  <c r="E19" i="1"/>
  <c r="E16" i="1"/>
  <c r="F15" i="1"/>
  <c r="F16" i="1"/>
  <c r="E15" i="1"/>
  <c r="S44" i="3" l="1"/>
  <c r="V44" i="3"/>
  <c r="R44" i="3"/>
  <c r="Q44" i="3"/>
  <c r="U44" i="3"/>
  <c r="T44" i="3"/>
  <c r="U42" i="3"/>
  <c r="Q42" i="3"/>
  <c r="T42" i="3"/>
  <c r="N50" i="3"/>
  <c r="N49" i="3"/>
  <c r="N52" i="3"/>
  <c r="N48" i="3"/>
  <c r="N54" i="3"/>
  <c r="N53" i="3"/>
  <c r="N55" i="3"/>
  <c r="N51" i="3"/>
  <c r="K55" i="3"/>
  <c r="L54" i="3"/>
  <c r="D54" i="3"/>
  <c r="E53" i="3"/>
  <c r="J52" i="3"/>
  <c r="K51" i="3"/>
  <c r="L50" i="3"/>
  <c r="D50" i="3"/>
  <c r="E49" i="3"/>
  <c r="F48" i="3"/>
  <c r="K47" i="3"/>
  <c r="J55" i="3"/>
  <c r="F55" i="3"/>
  <c r="K54" i="3"/>
  <c r="G54" i="3"/>
  <c r="L53" i="3"/>
  <c r="H53" i="3"/>
  <c r="D53" i="3"/>
  <c r="I52" i="3"/>
  <c r="E52" i="3"/>
  <c r="J51" i="3"/>
  <c r="F51" i="3"/>
  <c r="K50" i="3"/>
  <c r="G50" i="3"/>
  <c r="L49" i="3"/>
  <c r="H49" i="3"/>
  <c r="D49" i="3"/>
  <c r="I48" i="3"/>
  <c r="E48" i="3"/>
  <c r="J47" i="3"/>
  <c r="F47" i="3"/>
  <c r="I55" i="3"/>
  <c r="E55" i="3"/>
  <c r="J54" i="3"/>
  <c r="F54" i="3"/>
  <c r="K53" i="3"/>
  <c r="G53" i="3"/>
  <c r="L52" i="3"/>
  <c r="H52" i="3"/>
  <c r="D52" i="3"/>
  <c r="I51" i="3"/>
  <c r="E51" i="3"/>
  <c r="J50" i="3"/>
  <c r="F50" i="3"/>
  <c r="K49" i="3"/>
  <c r="G49" i="3"/>
  <c r="L48" i="3"/>
  <c r="H48" i="3"/>
  <c r="D48" i="3"/>
  <c r="I47" i="3"/>
  <c r="E47" i="3"/>
  <c r="G55" i="3"/>
  <c r="H54" i="3"/>
  <c r="I53" i="3"/>
  <c r="F52" i="3"/>
  <c r="G51" i="3"/>
  <c r="H50" i="3"/>
  <c r="I49" i="3"/>
  <c r="J48" i="3"/>
  <c r="G47" i="3"/>
  <c r="L55" i="3"/>
  <c r="H55" i="3"/>
  <c r="D55" i="3"/>
  <c r="I54" i="3"/>
  <c r="E54" i="3"/>
  <c r="J53" i="3"/>
  <c r="F53" i="3"/>
  <c r="K52" i="3"/>
  <c r="G52" i="3"/>
  <c r="L51" i="3"/>
  <c r="H51" i="3"/>
  <c r="D51" i="3"/>
  <c r="I50" i="3"/>
  <c r="E50" i="3"/>
  <c r="J49" i="3"/>
  <c r="F49" i="3"/>
  <c r="K48" i="3"/>
  <c r="G48" i="3"/>
  <c r="L47" i="3"/>
  <c r="H47" i="3"/>
  <c r="J44" i="3"/>
  <c r="F44" i="3"/>
  <c r="I44" i="3"/>
  <c r="E44" i="3"/>
  <c r="H44" i="3"/>
  <c r="D44" i="3"/>
  <c r="R11" i="3"/>
  <c r="U11" i="3"/>
  <c r="Q11" i="3"/>
  <c r="T11" i="3"/>
  <c r="P11" i="3"/>
  <c r="S11" i="3"/>
  <c r="M31" i="3"/>
  <c r="M27" i="3"/>
  <c r="M26" i="3"/>
  <c r="M29" i="3"/>
  <c r="M25" i="3"/>
  <c r="M30" i="3"/>
  <c r="M28" i="3"/>
  <c r="K31" i="3"/>
  <c r="K30" i="3"/>
  <c r="K29" i="3"/>
  <c r="K28" i="3"/>
  <c r="K27" i="3"/>
  <c r="G26" i="3"/>
  <c r="G24" i="3"/>
  <c r="J31" i="3"/>
  <c r="F30" i="3"/>
  <c r="F29" i="3"/>
  <c r="F28" i="3"/>
  <c r="F27" i="3"/>
  <c r="F26" i="3"/>
  <c r="F25" i="3"/>
  <c r="F24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G31" i="3"/>
  <c r="G30" i="3"/>
  <c r="G29" i="3"/>
  <c r="G28" i="3"/>
  <c r="G27" i="3"/>
  <c r="K26" i="3"/>
  <c r="K25" i="3"/>
  <c r="G25" i="3"/>
  <c r="K24" i="3"/>
  <c r="F31" i="3"/>
  <c r="J30" i="3"/>
  <c r="J29" i="3"/>
  <c r="J28" i="3"/>
  <c r="J27" i="3"/>
  <c r="J26" i="3"/>
  <c r="J25" i="3"/>
  <c r="J24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K50" i="2"/>
  <c r="K49" i="2"/>
  <c r="K48" i="2"/>
  <c r="K51" i="2"/>
  <c r="G51" i="2"/>
  <c r="H50" i="2"/>
  <c r="D50" i="2"/>
  <c r="E49" i="2"/>
  <c r="F48" i="2"/>
  <c r="G47" i="2"/>
  <c r="F51" i="2"/>
  <c r="G50" i="2"/>
  <c r="H49" i="2"/>
  <c r="D49" i="2"/>
  <c r="E48" i="2"/>
  <c r="F47" i="2"/>
  <c r="E51" i="2"/>
  <c r="F50" i="2"/>
  <c r="G49" i="2"/>
  <c r="H48" i="2"/>
  <c r="D48" i="2"/>
  <c r="E47" i="2"/>
  <c r="H51" i="2"/>
  <c r="D51" i="2"/>
  <c r="E50" i="2"/>
  <c r="F49" i="2"/>
  <c r="G48" i="2"/>
  <c r="H47" i="2"/>
  <c r="G25" i="2"/>
  <c r="G22" i="2"/>
  <c r="E24" i="2"/>
  <c r="E23" i="2"/>
  <c r="E22" i="2"/>
  <c r="J22" i="2" s="1" a="1"/>
  <c r="G24" i="2"/>
  <c r="G23" i="2"/>
  <c r="F25" i="2"/>
  <c r="F24" i="2"/>
  <c r="F23" i="2"/>
  <c r="F22" i="2"/>
  <c r="E25" i="2"/>
  <c r="D25" i="2"/>
  <c r="D24" i="2"/>
  <c r="D23" i="2"/>
  <c r="D14" i="2"/>
  <c r="F37" i="1"/>
  <c r="E41" i="1" s="1" a="1"/>
  <c r="I29" i="1"/>
  <c r="I28" i="1"/>
  <c r="F29" i="1"/>
  <c r="E28" i="1"/>
  <c r="E29" i="1"/>
  <c r="G27" i="1"/>
  <c r="G28" i="1"/>
  <c r="F27" i="1"/>
  <c r="G29" i="1"/>
  <c r="F28" i="1"/>
  <c r="G25" i="1"/>
  <c r="F24" i="1"/>
  <c r="F25" i="1"/>
  <c r="E25" i="1"/>
  <c r="G23" i="1"/>
  <c r="G24" i="1"/>
  <c r="F23" i="1"/>
  <c r="E23" i="1"/>
  <c r="M54" i="2" l="1" a="1"/>
  <c r="M54" i="2" s="1"/>
  <c r="K53" i="2"/>
  <c r="L46" i="2" a="1"/>
  <c r="J22" i="2"/>
  <c r="J24" i="2"/>
  <c r="J23" i="2"/>
  <c r="J25" i="2"/>
  <c r="G42" i="1"/>
  <c r="F41" i="1"/>
  <c r="G43" i="1"/>
  <c r="F42" i="1"/>
  <c r="E55" i="1" s="1"/>
  <c r="E59" i="1" s="1" a="1"/>
  <c r="E41" i="1"/>
  <c r="F43" i="1"/>
  <c r="F56" i="1" s="1"/>
  <c r="E42" i="1"/>
  <c r="E43" i="1"/>
  <c r="G41" i="1"/>
  <c r="L46" i="2" l="1"/>
  <c r="N46" i="2"/>
  <c r="M46" i="2"/>
  <c r="J28" i="2"/>
  <c r="M30" i="2"/>
  <c r="K21" i="2" a="1"/>
  <c r="L29" i="2" a="1"/>
  <c r="L29" i="2" s="1"/>
  <c r="E61" i="1"/>
  <c r="G61" i="1"/>
  <c r="E60" i="1"/>
  <c r="G59" i="1"/>
  <c r="F60" i="1"/>
  <c r="G60" i="1"/>
  <c r="E59" i="1"/>
  <c r="F59" i="1"/>
  <c r="F61" i="1"/>
  <c r="E45" i="1" a="1"/>
  <c r="I45" i="1" a="1"/>
  <c r="O48" i="2" l="1"/>
  <c r="O49" i="2"/>
  <c r="O50" i="2"/>
  <c r="M48" i="2"/>
  <c r="M49" i="2"/>
  <c r="M50" i="2"/>
  <c r="N48" i="2"/>
  <c r="N50" i="2"/>
  <c r="N49" i="2"/>
  <c r="K21" i="2"/>
  <c r="M21" i="2"/>
  <c r="L21" i="2"/>
  <c r="I63" i="1" a="1"/>
  <c r="E63" i="1" a="1"/>
  <c r="I46" i="1"/>
  <c r="I45" i="1"/>
  <c r="I47" i="1"/>
  <c r="F47" i="1"/>
  <c r="E46" i="1"/>
  <c r="E47" i="1"/>
  <c r="G45" i="1"/>
  <c r="G46" i="1"/>
  <c r="F45" i="1"/>
  <c r="G47" i="1"/>
  <c r="F46" i="1"/>
  <c r="E45" i="1"/>
  <c r="N54" i="2" l="1"/>
  <c r="O54" i="2" s="1"/>
  <c r="P55" i="2" s="1"/>
  <c r="M24" i="2"/>
  <c r="M23" i="2"/>
  <c r="M25" i="2"/>
  <c r="N25" i="2"/>
  <c r="N23" i="2"/>
  <c r="N24" i="2"/>
  <c r="L30" i="2"/>
  <c r="L24" i="2"/>
  <c r="L25" i="2"/>
  <c r="L23" i="2"/>
  <c r="F65" i="1"/>
  <c r="G64" i="1"/>
  <c r="E65" i="1"/>
  <c r="E63" i="1"/>
  <c r="G63" i="1"/>
  <c r="G65" i="1"/>
  <c r="E64" i="1"/>
  <c r="F63" i="1"/>
  <c r="F64" i="1"/>
  <c r="I63" i="1"/>
  <c r="I65" i="1"/>
  <c r="I64" i="1"/>
  <c r="L45" i="1"/>
  <c r="M45" i="1" s="1"/>
  <c r="I49" i="1"/>
  <c r="M29" i="2" l="1"/>
  <c r="N29" i="2" s="1"/>
  <c r="I67" i="1"/>
  <c r="L63" i="1"/>
  <c r="M63" i="1" s="1"/>
</calcChain>
</file>

<file path=xl/sharedStrings.xml><?xml version="1.0" encoding="utf-8"?>
<sst xmlns="http://schemas.openxmlformats.org/spreadsheetml/2006/main" count="128" uniqueCount="60">
  <si>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</si>
  <si>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</si>
  <si>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</si>
  <si>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</si>
  <si>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</si>
  <si>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</si>
  <si>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</si>
  <si>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</si>
  <si>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</si>
  <si>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</si>
  <si>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Cov_M</t>
  </si>
  <si>
    <t>Matice soustavy</t>
  </si>
  <si>
    <t>vps</t>
  </si>
  <si>
    <t>wi</t>
  </si>
  <si>
    <t>Rp</t>
  </si>
  <si>
    <t>Var_P</t>
  </si>
  <si>
    <t>Sigma_P</t>
  </si>
  <si>
    <t>I. Trh</t>
  </si>
  <si>
    <t>II. Trh</t>
  </si>
  <si>
    <t>III. Trh</t>
  </si>
  <si>
    <t>Firma 1</t>
  </si>
  <si>
    <t>Firma 2</t>
  </si>
  <si>
    <t>Firma 3</t>
  </si>
  <si>
    <t>m</t>
  </si>
  <si>
    <t>s</t>
  </si>
  <si>
    <t>s1.2</t>
  </si>
  <si>
    <t>s1.3</t>
  </si>
  <si>
    <t>s2.3</t>
  </si>
  <si>
    <t>Correl</t>
  </si>
  <si>
    <t>covar_obmena</t>
  </si>
  <si>
    <t>M_soustavy</t>
  </si>
  <si>
    <t>Min-variance</t>
  </si>
  <si>
    <t>Mean-variance</t>
  </si>
  <si>
    <t>w1</t>
  </si>
  <si>
    <t>w2</t>
  </si>
  <si>
    <t>w3</t>
  </si>
  <si>
    <t>lambda1</t>
  </si>
  <si>
    <t>lambda2</t>
  </si>
  <si>
    <t>Emise</t>
  </si>
  <si>
    <r>
      <t>CP</t>
    </r>
    <r>
      <rPr>
        <vertAlign val="subscript"/>
        <sz val="10"/>
        <color theme="1"/>
        <rFont val="Arial"/>
        <family val="2"/>
        <charset val="238"/>
      </rPr>
      <t>1</t>
    </r>
  </si>
  <si>
    <r>
      <t>CP</t>
    </r>
    <r>
      <rPr>
        <vertAlign val="subscript"/>
        <sz val="10"/>
        <color theme="1"/>
        <rFont val="Arial"/>
        <family val="2"/>
        <charset val="238"/>
      </rPr>
      <t>2</t>
    </r>
  </si>
  <si>
    <r>
      <t>CP</t>
    </r>
    <r>
      <rPr>
        <vertAlign val="subscript"/>
        <sz val="10"/>
        <color theme="1"/>
        <rFont val="Arial"/>
        <family val="2"/>
        <charset val="238"/>
      </rPr>
      <t>3</t>
    </r>
  </si>
  <si>
    <r>
      <t>CP</t>
    </r>
    <r>
      <rPr>
        <vertAlign val="subscript"/>
        <sz val="10"/>
        <color theme="1"/>
        <rFont val="Arial"/>
        <family val="2"/>
        <charset val="238"/>
      </rPr>
      <t>4</t>
    </r>
  </si>
  <si>
    <r>
      <t>CP</t>
    </r>
    <r>
      <rPr>
        <vertAlign val="subscript"/>
        <sz val="10"/>
        <color theme="1"/>
        <rFont val="Arial"/>
        <family val="2"/>
        <charset val="238"/>
      </rPr>
      <t>5</t>
    </r>
  </si>
  <si>
    <r>
      <t>CP</t>
    </r>
    <r>
      <rPr>
        <vertAlign val="subscript"/>
        <sz val="10"/>
        <color theme="1"/>
        <rFont val="Arial"/>
        <family val="2"/>
        <charset val="238"/>
      </rPr>
      <t>6</t>
    </r>
  </si>
  <si>
    <r>
      <t>CP</t>
    </r>
    <r>
      <rPr>
        <vertAlign val="subscript"/>
        <sz val="10"/>
        <color theme="1"/>
        <rFont val="Arial"/>
        <family val="2"/>
        <charset val="238"/>
      </rPr>
      <t>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</si>
  <si>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(v %)</t>
    </r>
  </si>
  <si>
    <t>Mean-Variance (5%)</t>
  </si>
  <si>
    <t>Inv_matic</t>
  </si>
  <si>
    <t>w4</t>
  </si>
  <si>
    <t>w5</t>
  </si>
  <si>
    <t>w6</t>
  </si>
  <si>
    <t>w7</t>
  </si>
  <si>
    <t>Var_p</t>
  </si>
  <si>
    <t>Sigma_p</t>
  </si>
  <si>
    <t>Riziková portfolia</t>
  </si>
  <si>
    <t>C</t>
  </si>
  <si>
    <t>D</t>
  </si>
  <si>
    <t>Portfolio</t>
  </si>
  <si>
    <t>r_f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</si>
</sst>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ill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161925</xdr:colOff>
          <xdr:row>4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81C3FFA-929D-4C9B-8A1F-76F1F7A13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219075</xdr:colOff>
          <xdr:row>5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8F882E5-A575-4AB8-9FFD-AEF2696D3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152400</xdr:colOff>
          <xdr:row>9</xdr:row>
          <xdr:rowOff>9525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48E4E8D1-D09B-4AB3-BDEE-EB7C376AC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17E7-8825-4C46-9A3F-E92F51F88FEB}">
  <dimension ref="B4:O67"/>
  <sheetViews>
    <sheetView topLeftCell="B1" zoomScale="115" zoomScaleNormal="115" workbookViewId="0">
      <selection activeCell="N6" sqref="N6"/>
    </sheetView>
  </sheetViews>
  <sheetFormatPr defaultRowHeight="15" x14ac:dyDescent="0.25"/>
  <cols>
    <col min="5" max="6" width="9.28515625" bestFit="1" customWidth="1"/>
    <col min="7" max="7" width="12.7109375" bestFit="1" customWidth="1"/>
  </cols>
  <sheetData>
    <row r="4" spans="2:15" ht="15.75" thickBot="1" x14ac:dyDescent="0.3"/>
    <row r="5" spans="2:15" ht="18" thickBot="1" x14ac:dyDescent="0.3">
      <c r="C5" s="1" t="s">
        <v>0</v>
      </c>
      <c r="D5" s="2" t="s">
        <v>1</v>
      </c>
      <c r="E5" s="2" t="s">
        <v>2</v>
      </c>
      <c r="F5" s="2" t="s">
        <v>3</v>
      </c>
      <c r="G5" s="2" t="s">
        <v>4</v>
      </c>
      <c r="L5" s="15" t="s">
        <v>0</v>
      </c>
      <c r="M5" s="14" t="s">
        <v>14</v>
      </c>
      <c r="N5" s="12" t="s">
        <v>16</v>
      </c>
      <c r="O5" s="13"/>
    </row>
    <row r="6" spans="2:15" ht="16.5" thickBot="1" x14ac:dyDescent="0.3">
      <c r="C6" s="5" t="s">
        <v>5</v>
      </c>
      <c r="D6" s="3" t="s">
        <v>6</v>
      </c>
      <c r="E6" s="4">
        <v>0.22</v>
      </c>
      <c r="F6" s="4">
        <v>0.3</v>
      </c>
      <c r="G6" s="7">
        <v>0.15</v>
      </c>
      <c r="L6" s="16" t="s">
        <v>5</v>
      </c>
      <c r="M6" s="19">
        <f>K27</f>
        <v>0.26158924205378975</v>
      </c>
      <c r="N6" s="22">
        <f>M27</f>
        <v>0.2346594056815465</v>
      </c>
      <c r="O6" s="25">
        <f>M6/N6</f>
        <v>1.1147613763617445</v>
      </c>
    </row>
    <row r="7" spans="2:15" ht="16.5" thickBot="1" x14ac:dyDescent="0.3">
      <c r="C7" s="6"/>
      <c r="D7" s="3" t="s">
        <v>7</v>
      </c>
      <c r="E7" s="4">
        <v>0.31</v>
      </c>
      <c r="F7" s="4">
        <v>0.32</v>
      </c>
      <c r="G7" s="8"/>
      <c r="L7" s="17" t="s">
        <v>8</v>
      </c>
      <c r="M7" s="20">
        <f>K45</f>
        <v>0.29514876469552631</v>
      </c>
      <c r="N7" s="23">
        <f>M45</f>
        <v>0.2112511740270491</v>
      </c>
      <c r="O7" s="25">
        <f t="shared" ref="O7:O8" si="0">M7/N7</f>
        <v>1.3971461510445133</v>
      </c>
    </row>
    <row r="8" spans="2:15" ht="16.5" thickBot="1" x14ac:dyDescent="0.3">
      <c r="C8" s="5" t="s">
        <v>8</v>
      </c>
      <c r="D8" s="3" t="s">
        <v>6</v>
      </c>
      <c r="E8" s="4">
        <v>0.26</v>
      </c>
      <c r="F8" s="4">
        <v>0.28999999999999998</v>
      </c>
      <c r="G8" s="7">
        <v>-0.06</v>
      </c>
      <c r="L8" s="18" t="s">
        <v>9</v>
      </c>
      <c r="M8" s="21">
        <f>K63</f>
        <v>0.22467432052483599</v>
      </c>
      <c r="N8" s="24">
        <f>M63</f>
        <v>0.18319150743791543</v>
      </c>
      <c r="O8" s="25">
        <f t="shared" si="0"/>
        <v>1.2264450665158662</v>
      </c>
    </row>
    <row r="9" spans="2:15" ht="16.5" thickBot="1" x14ac:dyDescent="0.3">
      <c r="C9" s="6"/>
      <c r="D9" s="3" t="s">
        <v>7</v>
      </c>
      <c r="E9" s="4">
        <v>0.34</v>
      </c>
      <c r="F9" s="4">
        <v>0.33</v>
      </c>
      <c r="G9" s="8"/>
    </row>
    <row r="10" spans="2:15" ht="16.5" thickBot="1" x14ac:dyDescent="0.3">
      <c r="C10" s="5" t="s">
        <v>9</v>
      </c>
      <c r="D10" s="3" t="s">
        <v>6</v>
      </c>
      <c r="E10" s="4">
        <v>0.18</v>
      </c>
      <c r="F10" s="4">
        <v>0.2</v>
      </c>
      <c r="G10" s="7">
        <v>0.09</v>
      </c>
    </row>
    <row r="11" spans="2:15" ht="16.5" thickBot="1" x14ac:dyDescent="0.3">
      <c r="C11" s="6"/>
      <c r="D11" s="3" t="s">
        <v>7</v>
      </c>
      <c r="E11" s="4">
        <v>0.41</v>
      </c>
      <c r="F11" s="4">
        <v>0.38</v>
      </c>
      <c r="G11" s="8"/>
    </row>
    <row r="14" spans="2:15" ht="15.75" x14ac:dyDescent="0.25">
      <c r="B14" t="s">
        <v>17</v>
      </c>
      <c r="D14" s="9" t="s">
        <v>10</v>
      </c>
    </row>
    <row r="15" spans="2:15" x14ac:dyDescent="0.25">
      <c r="E15">
        <f>F6^2</f>
        <v>0.09</v>
      </c>
      <c r="F15">
        <f>$F$6*$F$7*$G$6</f>
        <v>1.44E-2</v>
      </c>
    </row>
    <row r="16" spans="2:15" x14ac:dyDescent="0.25">
      <c r="E16">
        <f>F15</f>
        <v>1.44E-2</v>
      </c>
      <c r="F16">
        <f>F7^2</f>
        <v>0.1024</v>
      </c>
    </row>
    <row r="18" spans="2:13" x14ac:dyDescent="0.25">
      <c r="D18" t="s">
        <v>11</v>
      </c>
      <c r="I18" t="s">
        <v>12</v>
      </c>
    </row>
    <row r="19" spans="2:13" x14ac:dyDescent="0.25">
      <c r="E19" s="10">
        <f>2*E15</f>
        <v>0.18</v>
      </c>
      <c r="F19" s="10">
        <f>2*F15</f>
        <v>2.8799999999999999E-2</v>
      </c>
      <c r="G19" s="10">
        <v>1</v>
      </c>
      <c r="I19">
        <v>0</v>
      </c>
    </row>
    <row r="20" spans="2:13" x14ac:dyDescent="0.25">
      <c r="E20" s="10">
        <f>2*E16</f>
        <v>2.8799999999999999E-2</v>
      </c>
      <c r="F20" s="10">
        <f>2*F16</f>
        <v>0.20480000000000001</v>
      </c>
      <c r="G20" s="10">
        <v>1</v>
      </c>
      <c r="I20">
        <v>0</v>
      </c>
    </row>
    <row r="21" spans="2:13" x14ac:dyDescent="0.25">
      <c r="E21" s="10">
        <v>1</v>
      </c>
      <c r="F21" s="10">
        <v>1</v>
      </c>
      <c r="G21" s="10">
        <v>0</v>
      </c>
      <c r="I21">
        <v>1</v>
      </c>
    </row>
    <row r="23" spans="2:13" x14ac:dyDescent="0.25">
      <c r="E23">
        <f t="array" ref="E23:G25">MINVERSE(E19:G21)</f>
        <v>3.0562347188264058</v>
      </c>
      <c r="F23">
        <v>-3.0562347188264058</v>
      </c>
      <c r="G23">
        <v>0.53789731051344747</v>
      </c>
    </row>
    <row r="24" spans="2:13" x14ac:dyDescent="0.25">
      <c r="E24">
        <v>-3.0562347188264058</v>
      </c>
      <c r="F24">
        <v>3.0562347188264058</v>
      </c>
      <c r="G24">
        <v>0.46210268948655248</v>
      </c>
    </row>
    <row r="25" spans="2:13" x14ac:dyDescent="0.25">
      <c r="E25">
        <v>0.53789731051344747</v>
      </c>
      <c r="F25">
        <v>0.46210268948655259</v>
      </c>
      <c r="G25">
        <v>-0.11013007334963325</v>
      </c>
    </row>
    <row r="26" spans="2:13" x14ac:dyDescent="0.25">
      <c r="I26" t="s">
        <v>13</v>
      </c>
      <c r="K26" t="s">
        <v>14</v>
      </c>
      <c r="L26" t="s">
        <v>15</v>
      </c>
      <c r="M26" t="s">
        <v>16</v>
      </c>
    </row>
    <row r="27" spans="2:13" x14ac:dyDescent="0.25">
      <c r="E27" s="11">
        <f t="array" ref="E27:G29">MMULT(E19:G21,E23:G25)</f>
        <v>1</v>
      </c>
      <c r="F27" s="11">
        <v>1.1102230246251565E-16</v>
      </c>
      <c r="G27" s="11">
        <v>0</v>
      </c>
      <c r="I27">
        <f t="array" ref="I27:I29">MMULT(E23:G25,I19:I21)</f>
        <v>0.53789731051344747</v>
      </c>
      <c r="K27">
        <f>SUMPRODUCT(I27:I28,E6:E7)</f>
        <v>0.26158924205378975</v>
      </c>
      <c r="L27">
        <f>I27^2*E15+I28^2*F16+2*I27*I28*F15</f>
        <v>5.5065036674816624E-2</v>
      </c>
      <c r="M27">
        <f>L27^0.5</f>
        <v>0.2346594056815465</v>
      </c>
    </row>
    <row r="28" spans="2:13" x14ac:dyDescent="0.25">
      <c r="E28" s="11">
        <v>0</v>
      </c>
      <c r="F28" s="11">
        <v>1</v>
      </c>
      <c r="G28" s="11">
        <v>-1.3877787807814457E-17</v>
      </c>
      <c r="I28">
        <v>0.46210268948655248</v>
      </c>
    </row>
    <row r="29" spans="2:13" x14ac:dyDescent="0.25">
      <c r="E29" s="11">
        <v>0</v>
      </c>
      <c r="F29" s="11">
        <v>0</v>
      </c>
      <c r="G29" s="11">
        <v>1</v>
      </c>
      <c r="I29">
        <v>-0.11013007334963325</v>
      </c>
    </row>
    <row r="31" spans="2:13" x14ac:dyDescent="0.25">
      <c r="I31">
        <f>SUM(I27:I28)</f>
        <v>1</v>
      </c>
    </row>
    <row r="32" spans="2:13" ht="15.75" x14ac:dyDescent="0.25">
      <c r="B32" t="s">
        <v>18</v>
      </c>
      <c r="D32" s="9" t="s">
        <v>10</v>
      </c>
    </row>
    <row r="33" spans="4:13" x14ac:dyDescent="0.25">
      <c r="E33">
        <f>F8^2</f>
        <v>8.4099999999999994E-2</v>
      </c>
      <c r="F33">
        <f>$F$8*$F$9*$G$8</f>
        <v>-5.7419999999999997E-3</v>
      </c>
    </row>
    <row r="34" spans="4:13" x14ac:dyDescent="0.25">
      <c r="E34">
        <f>F33</f>
        <v>-5.7419999999999997E-3</v>
      </c>
      <c r="F34">
        <f>F9^2</f>
        <v>0.10890000000000001</v>
      </c>
    </row>
    <row r="36" spans="4:13" x14ac:dyDescent="0.25">
      <c r="D36" t="s">
        <v>11</v>
      </c>
      <c r="I36" t="s">
        <v>12</v>
      </c>
    </row>
    <row r="37" spans="4:13" x14ac:dyDescent="0.25">
      <c r="E37" s="10">
        <f>2*E33</f>
        <v>0.16819999999999999</v>
      </c>
      <c r="F37" s="10">
        <f>2*F33</f>
        <v>-1.1483999999999999E-2</v>
      </c>
      <c r="G37" s="10">
        <v>1</v>
      </c>
      <c r="I37">
        <v>0</v>
      </c>
    </row>
    <row r="38" spans="4:13" x14ac:dyDescent="0.25">
      <c r="E38" s="10">
        <f>2*E34</f>
        <v>-1.1483999999999999E-2</v>
      </c>
      <c r="F38" s="10">
        <f>2*F34</f>
        <v>0.21780000000000002</v>
      </c>
      <c r="G38" s="10">
        <v>1</v>
      </c>
      <c r="I38">
        <v>0</v>
      </c>
    </row>
    <row r="39" spans="4:13" x14ac:dyDescent="0.25">
      <c r="E39" s="10">
        <v>1</v>
      </c>
      <c r="F39" s="10">
        <v>1</v>
      </c>
      <c r="G39" s="10">
        <v>0</v>
      </c>
      <c r="I39">
        <v>1</v>
      </c>
    </row>
    <row r="41" spans="4:13" x14ac:dyDescent="0.25">
      <c r="E41">
        <f t="array" ref="E41:G43">MINVERSE(E37:G39)</f>
        <v>2.4451790849161794</v>
      </c>
      <c r="F41">
        <v>-2.4451790849161794</v>
      </c>
      <c r="G41">
        <v>0.56064044130592128</v>
      </c>
    </row>
    <row r="42" spans="4:13" x14ac:dyDescent="0.25">
      <c r="E42">
        <v>-2.4451790849161794</v>
      </c>
      <c r="F42">
        <v>2.4451790849161794</v>
      </c>
      <c r="G42">
        <v>0.43935955869407872</v>
      </c>
    </row>
    <row r="43" spans="4:13" x14ac:dyDescent="0.25">
      <c r="E43">
        <v>0.56064044130592128</v>
      </c>
      <c r="F43">
        <v>0.43935955869407872</v>
      </c>
      <c r="G43">
        <v>-8.9254117055613161E-2</v>
      </c>
    </row>
    <row r="44" spans="4:13" x14ac:dyDescent="0.25">
      <c r="I44" t="s">
        <v>13</v>
      </c>
      <c r="K44" t="s">
        <v>14</v>
      </c>
      <c r="L44" t="s">
        <v>15</v>
      </c>
      <c r="M44" t="s">
        <v>16</v>
      </c>
    </row>
    <row r="45" spans="4:13" x14ac:dyDescent="0.25">
      <c r="E45" s="11">
        <f t="array" ref="E45:G47">MMULT(E37:G39,E41:G43)</f>
        <v>1</v>
      </c>
      <c r="F45" s="11">
        <v>-5.5511151231257827E-17</v>
      </c>
      <c r="G45" s="11">
        <v>-1.3877787807814457E-17</v>
      </c>
      <c r="I45">
        <f t="array" ref="I45:I47">MMULT(E41:G43,I37:I39)</f>
        <v>0.56064044130592128</v>
      </c>
      <c r="K45">
        <f>SUMPRODUCT(I45:I46,E8:E9)</f>
        <v>0.29514876469552631</v>
      </c>
      <c r="L45">
        <f>I45^2*E33+I46^2*F34+2*I45*I46*F33</f>
        <v>4.462705852780658E-2</v>
      </c>
      <c r="M45">
        <f>L45^0.5</f>
        <v>0.2112511740270491</v>
      </c>
    </row>
    <row r="46" spans="4:13" x14ac:dyDescent="0.25">
      <c r="E46" s="11">
        <v>-1.1102230246251565E-16</v>
      </c>
      <c r="F46" s="11">
        <v>1</v>
      </c>
      <c r="G46" s="11">
        <v>-1.3877787807814457E-17</v>
      </c>
      <c r="I46">
        <v>0.43935955869407872</v>
      </c>
    </row>
    <row r="47" spans="4:13" x14ac:dyDescent="0.25">
      <c r="E47" s="11">
        <v>0</v>
      </c>
      <c r="F47" s="11">
        <v>0</v>
      </c>
      <c r="G47" s="11">
        <v>1</v>
      </c>
      <c r="I47">
        <v>-8.9254117055613161E-2</v>
      </c>
    </row>
    <row r="49" spans="2:13" x14ac:dyDescent="0.25">
      <c r="I49">
        <f>SUM(I45:I46)</f>
        <v>1</v>
      </c>
    </row>
    <row r="50" spans="2:13" ht="15.75" x14ac:dyDescent="0.25">
      <c r="B50" t="s">
        <v>19</v>
      </c>
      <c r="D50" s="9" t="s">
        <v>10</v>
      </c>
    </row>
    <row r="51" spans="2:13" x14ac:dyDescent="0.25">
      <c r="E51">
        <f>F10^2</f>
        <v>4.0000000000000008E-2</v>
      </c>
      <c r="F51">
        <f>$F$10*$F$11*$G$10</f>
        <v>6.8400000000000006E-3</v>
      </c>
    </row>
    <row r="52" spans="2:13" x14ac:dyDescent="0.25">
      <c r="E52">
        <f>F51</f>
        <v>6.8400000000000006E-3</v>
      </c>
      <c r="F52">
        <f>F11^2</f>
        <v>0.1444</v>
      </c>
    </row>
    <row r="54" spans="2:13" x14ac:dyDescent="0.25">
      <c r="D54" t="s">
        <v>11</v>
      </c>
      <c r="I54" t="s">
        <v>12</v>
      </c>
    </row>
    <row r="55" spans="2:13" x14ac:dyDescent="0.25">
      <c r="E55" s="10">
        <f>2*E51</f>
        <v>8.0000000000000016E-2</v>
      </c>
      <c r="F55" s="10">
        <f>2*F51</f>
        <v>1.3680000000000001E-2</v>
      </c>
      <c r="G55" s="10">
        <v>1</v>
      </c>
      <c r="I55">
        <v>0</v>
      </c>
    </row>
    <row r="56" spans="2:13" x14ac:dyDescent="0.25">
      <c r="E56" s="10">
        <f>2*E52</f>
        <v>1.3680000000000001E-2</v>
      </c>
      <c r="F56" s="10">
        <f>2*F52</f>
        <v>0.2888</v>
      </c>
      <c r="G56" s="10">
        <v>1</v>
      </c>
      <c r="I56">
        <v>0</v>
      </c>
    </row>
    <row r="57" spans="2:13" x14ac:dyDescent="0.25">
      <c r="E57" s="10">
        <v>1</v>
      </c>
      <c r="F57" s="10">
        <v>1</v>
      </c>
      <c r="G57" s="10">
        <v>0</v>
      </c>
      <c r="I57">
        <v>1</v>
      </c>
    </row>
    <row r="59" spans="2:13" x14ac:dyDescent="0.25">
      <c r="E59">
        <f t="array" ref="E59:G61">MINVERSE(E55:G57)</f>
        <v>2.9287722586691665</v>
      </c>
      <c r="F59">
        <v>-2.928772258669166</v>
      </c>
      <c r="G59">
        <v>0.80576382380506084</v>
      </c>
    </row>
    <row r="60" spans="2:13" x14ac:dyDescent="0.25">
      <c r="E60">
        <v>-2.9287722586691665</v>
      </c>
      <c r="F60">
        <v>2.928772258669166</v>
      </c>
      <c r="G60">
        <v>0.19423617619493916</v>
      </c>
    </row>
    <row r="61" spans="2:13" x14ac:dyDescent="0.25">
      <c r="E61">
        <v>0.80576382380506095</v>
      </c>
      <c r="F61">
        <v>0.19423617619493916</v>
      </c>
      <c r="G61">
        <v>-6.7118256794751655E-2</v>
      </c>
    </row>
    <row r="62" spans="2:13" x14ac:dyDescent="0.25">
      <c r="I62" t="s">
        <v>13</v>
      </c>
      <c r="K62" t="s">
        <v>14</v>
      </c>
      <c r="L62" t="s">
        <v>15</v>
      </c>
      <c r="M62" t="s">
        <v>16</v>
      </c>
    </row>
    <row r="63" spans="2:13" x14ac:dyDescent="0.25">
      <c r="E63" s="11">
        <f t="array" ref="E63:G65">MMULT(E55:G57,E59:G61)</f>
        <v>1</v>
      </c>
      <c r="F63" s="11">
        <v>2.7755575615628914E-17</v>
      </c>
      <c r="G63" s="11">
        <v>-1.3877787807814457E-17</v>
      </c>
      <c r="I63">
        <f t="array" ref="I63:I65">MMULT(E59:G61,I55:I57)</f>
        <v>0.80576382380506084</v>
      </c>
      <c r="K63">
        <f>SUMPRODUCT(I63:I64,E10:E11)</f>
        <v>0.22467432052483599</v>
      </c>
      <c r="L63">
        <f>I63^2*E51+I64^2*F52+2*I63*I64*F51</f>
        <v>3.3559128397375827E-2</v>
      </c>
      <c r="M63">
        <f>L63^0.5</f>
        <v>0.18319150743791543</v>
      </c>
    </row>
    <row r="64" spans="2:13" x14ac:dyDescent="0.25">
      <c r="E64" s="11">
        <v>-1.1102230246251565E-16</v>
      </c>
      <c r="F64" s="11">
        <v>1</v>
      </c>
      <c r="G64" s="11">
        <v>1.3877787807814457E-17</v>
      </c>
      <c r="I64">
        <v>0.19423617619493916</v>
      </c>
    </row>
    <row r="65" spans="5:9" x14ac:dyDescent="0.25">
      <c r="E65" s="11">
        <v>0</v>
      </c>
      <c r="F65" s="11">
        <v>0</v>
      </c>
      <c r="G65" s="11">
        <v>1</v>
      </c>
      <c r="I65">
        <v>-6.7118256794751655E-2</v>
      </c>
    </row>
    <row r="67" spans="5:9" x14ac:dyDescent="0.25">
      <c r="I67">
        <f>SUM(I63:I64)</f>
        <v>1</v>
      </c>
    </row>
  </sheetData>
  <mergeCells count="6">
    <mergeCell ref="C6:C7"/>
    <mergeCell ref="G6:G7"/>
    <mergeCell ref="C8:C9"/>
    <mergeCell ref="G8:G9"/>
    <mergeCell ref="C10:C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223-9413-4716-AD7C-748853797F88}">
  <dimension ref="B3:P55"/>
  <sheetViews>
    <sheetView topLeftCell="A40" workbookViewId="0">
      <selection activeCell="D44" sqref="D44:F44"/>
    </sheetView>
  </sheetViews>
  <sheetFormatPr defaultRowHeight="15" x14ac:dyDescent="0.25"/>
  <sheetData>
    <row r="3" spans="2:10" x14ac:dyDescent="0.25">
      <c r="G3" t="s">
        <v>29</v>
      </c>
    </row>
    <row r="4" spans="2:10" ht="15.75" thickBot="1" x14ac:dyDescent="0.3"/>
    <row r="5" spans="2:10" ht="15.75" thickBot="1" x14ac:dyDescent="0.3">
      <c r="B5" s="26"/>
      <c r="C5" s="27" t="s">
        <v>20</v>
      </c>
      <c r="D5" s="27" t="s">
        <v>21</v>
      </c>
      <c r="E5" s="27" t="s">
        <v>22</v>
      </c>
      <c r="F5" s="28"/>
      <c r="G5" s="34" t="s">
        <v>28</v>
      </c>
      <c r="H5" s="35"/>
    </row>
    <row r="6" spans="2:10" ht="15.75" thickBot="1" x14ac:dyDescent="0.3">
      <c r="B6" s="29" t="s">
        <v>23</v>
      </c>
      <c r="C6" s="30">
        <v>0.08</v>
      </c>
      <c r="D6" s="30">
        <v>5.2999999999999999E-2</v>
      </c>
      <c r="E6" s="30">
        <v>0.09</v>
      </c>
      <c r="F6" s="31"/>
      <c r="G6" s="32" t="s">
        <v>25</v>
      </c>
      <c r="H6" s="30">
        <v>-0.1</v>
      </c>
    </row>
    <row r="7" spans="2:10" ht="15.75" thickBot="1" x14ac:dyDescent="0.3">
      <c r="B7" s="29" t="s">
        <v>24</v>
      </c>
      <c r="C7" s="30">
        <v>9.0999999999999998E-2</v>
      </c>
      <c r="D7" s="30">
        <v>6.2E-2</v>
      </c>
      <c r="E7" s="30">
        <v>0.11</v>
      </c>
      <c r="F7" s="31"/>
      <c r="G7" s="32" t="s">
        <v>26</v>
      </c>
      <c r="H7" s="30">
        <v>-0.5</v>
      </c>
    </row>
    <row r="8" spans="2:10" ht="15.75" thickBot="1" x14ac:dyDescent="0.3">
      <c r="B8" s="33"/>
      <c r="C8" s="31"/>
      <c r="D8" s="31"/>
      <c r="E8" s="31"/>
      <c r="F8" s="31"/>
      <c r="G8" s="32" t="s">
        <v>27</v>
      </c>
      <c r="H8" s="30">
        <v>0.3</v>
      </c>
    </row>
    <row r="10" spans="2:10" x14ac:dyDescent="0.25">
      <c r="B10" t="s">
        <v>31</v>
      </c>
    </row>
    <row r="11" spans="2:10" x14ac:dyDescent="0.25">
      <c r="C11" t="s">
        <v>10</v>
      </c>
    </row>
    <row r="12" spans="2:10" x14ac:dyDescent="0.25">
      <c r="D12">
        <f>C7^2</f>
        <v>8.2810000000000002E-3</v>
      </c>
      <c r="E12">
        <f>C7*D7*H6</f>
        <v>-5.6419999999999994E-4</v>
      </c>
      <c r="F12">
        <f>C7*E7*H7</f>
        <v>-5.0049999999999999E-3</v>
      </c>
    </row>
    <row r="13" spans="2:10" x14ac:dyDescent="0.25">
      <c r="D13">
        <f t="array" ref="D13:D14">TRANSPOSE(E12:F12)</f>
        <v>-5.6419999999999994E-4</v>
      </c>
      <c r="E13">
        <f>D7^2</f>
        <v>3.8439999999999998E-3</v>
      </c>
      <c r="F13">
        <f>D7*E7*H8</f>
        <v>2.0459999999999996E-3</v>
      </c>
    </row>
    <row r="14" spans="2:10" x14ac:dyDescent="0.25">
      <c r="D14">
        <v>-5.0049999999999999E-3</v>
      </c>
      <c r="E14">
        <f>F13</f>
        <v>2.0459999999999996E-3</v>
      </c>
      <c r="F14">
        <f>E7^2</f>
        <v>1.21E-2</v>
      </c>
    </row>
    <row r="16" spans="2:10" x14ac:dyDescent="0.25">
      <c r="C16" t="s">
        <v>30</v>
      </c>
      <c r="J16" t="s">
        <v>12</v>
      </c>
    </row>
    <row r="17" spans="4:16" x14ac:dyDescent="0.25">
      <c r="D17">
        <f>2*D12</f>
        <v>1.6562E-2</v>
      </c>
      <c r="E17">
        <f t="shared" ref="E17:F17" si="0">2*E12</f>
        <v>-1.1283999999999999E-3</v>
      </c>
      <c r="F17">
        <f t="shared" si="0"/>
        <v>-1.001E-2</v>
      </c>
      <c r="G17">
        <v>1</v>
      </c>
      <c r="J17">
        <v>0</v>
      </c>
    </row>
    <row r="18" spans="4:16" x14ac:dyDescent="0.25">
      <c r="D18">
        <f t="shared" ref="D18:F18" si="1">2*D13</f>
        <v>-1.1283999999999999E-3</v>
      </c>
      <c r="E18">
        <f t="shared" si="1"/>
        <v>7.6879999999999995E-3</v>
      </c>
      <c r="F18">
        <f t="shared" si="1"/>
        <v>4.0919999999999993E-3</v>
      </c>
      <c r="G18">
        <v>1</v>
      </c>
      <c r="J18">
        <v>0</v>
      </c>
    </row>
    <row r="19" spans="4:16" x14ac:dyDescent="0.25">
      <c r="D19">
        <f t="shared" ref="D19:F19" si="2">2*D14</f>
        <v>-1.001E-2</v>
      </c>
      <c r="E19">
        <f t="shared" si="2"/>
        <v>4.0919999999999993E-3</v>
      </c>
      <c r="F19">
        <f t="shared" si="2"/>
        <v>2.4199999999999999E-2</v>
      </c>
      <c r="G19">
        <v>1</v>
      </c>
      <c r="J19">
        <v>0</v>
      </c>
    </row>
    <row r="20" spans="4:16" x14ac:dyDescent="0.25">
      <c r="D20">
        <v>1</v>
      </c>
      <c r="E20">
        <v>1</v>
      </c>
      <c r="F20">
        <v>1</v>
      </c>
      <c r="G20">
        <v>0</v>
      </c>
      <c r="J20">
        <v>1</v>
      </c>
    </row>
    <row r="21" spans="4:16" x14ac:dyDescent="0.25">
      <c r="J21" t="s">
        <v>13</v>
      </c>
      <c r="K21">
        <f t="array" ref="K21:M21">TRANSPOSE(J22:J24)</f>
        <v>0.37974467431249437</v>
      </c>
      <c r="L21">
        <v>0.3838741895692927</v>
      </c>
      <c r="M21">
        <v>0.2363811361182129</v>
      </c>
    </row>
    <row r="22" spans="4:16" x14ac:dyDescent="0.25">
      <c r="D22">
        <f t="array" ref="D22:G25">MINVERSE(D17:G20)</f>
        <v>39.481686614074384</v>
      </c>
      <c r="E22">
        <v>-48.285449808782076</v>
      </c>
      <c r="F22">
        <v>8.8037631947077202</v>
      </c>
      <c r="G22">
        <v>0.37974467431249437</v>
      </c>
      <c r="J22">
        <f t="array" ref="J22:J25">MMULT(D22:G25,J17:J20)</f>
        <v>0.37974467431249437</v>
      </c>
    </row>
    <row r="23" spans="4:16" x14ac:dyDescent="0.25">
      <c r="D23">
        <v>-48.285449808782104</v>
      </c>
      <c r="E23">
        <v>101.23927926833737</v>
      </c>
      <c r="F23">
        <v>-52.953829459555315</v>
      </c>
      <c r="G23">
        <v>0.3838741895692927</v>
      </c>
      <c r="J23">
        <v>0.3838741895692927</v>
      </c>
      <c r="L23">
        <f>$J22*K$21*D12</f>
        <v>1.1941700323145248E-3</v>
      </c>
      <c r="M23">
        <f t="shared" ref="M23:N23" si="3">$J22*L$21*E12</f>
        <v>-8.2245791845378556E-5</v>
      </c>
      <c r="N23">
        <f t="shared" si="3"/>
        <v>-4.4927121013188493E-4</v>
      </c>
    </row>
    <row r="24" spans="4:16" x14ac:dyDescent="0.25">
      <c r="D24">
        <v>8.8037631947077184</v>
      </c>
      <c r="E24">
        <v>-52.953829459555294</v>
      </c>
      <c r="F24">
        <v>44.150066264847595</v>
      </c>
      <c r="G24">
        <v>0.2363811361182129</v>
      </c>
      <c r="J24">
        <v>0.2363811361182129</v>
      </c>
      <c r="L24">
        <f t="shared" ref="L24:L25" si="4">$J23*K$21*D13</f>
        <v>-8.2245791845378556E-5</v>
      </c>
      <c r="M24">
        <f t="shared" ref="M24:M25" si="5">$J23*L$21*E13</f>
        <v>5.66449508296798E-4</v>
      </c>
      <c r="N24">
        <f t="shared" ref="N24:N25" si="6">$J23*M$21*F13</f>
        <v>1.8565530249831027E-4</v>
      </c>
    </row>
    <row r="25" spans="4:16" x14ac:dyDescent="0.25">
      <c r="D25">
        <v>0.37974467431249431</v>
      </c>
      <c r="E25">
        <v>0.38387418956929265</v>
      </c>
      <c r="F25">
        <v>0.23638113611821293</v>
      </c>
      <c r="G25">
        <v>-3.4899924879102299E-3</v>
      </c>
      <c r="J25">
        <v>-3.4899924879102299E-3</v>
      </c>
      <c r="L25">
        <f t="shared" si="4"/>
        <v>-4.4927121013188493E-4</v>
      </c>
      <c r="M25">
        <f t="shared" si="5"/>
        <v>1.8565530249831027E-4</v>
      </c>
      <c r="N25">
        <f t="shared" si="6"/>
        <v>6.761001023016988E-4</v>
      </c>
    </row>
    <row r="28" spans="4:16" x14ac:dyDescent="0.25">
      <c r="J28">
        <f>SUM(J22:J24)</f>
        <v>1</v>
      </c>
      <c r="L28" t="s">
        <v>14</v>
      </c>
      <c r="M28" t="s">
        <v>15</v>
      </c>
      <c r="N28" t="s">
        <v>16</v>
      </c>
    </row>
    <row r="29" spans="4:16" x14ac:dyDescent="0.25">
      <c r="L29">
        <f t="array" ref="L29">MMULT(C6:E6,J22:J24)</f>
        <v>7.1999208242811225E-2</v>
      </c>
      <c r="M29">
        <f>SUM(L23:N25)</f>
        <v>1.7449962439551152E-3</v>
      </c>
      <c r="N29">
        <f>M29^0.5</f>
        <v>4.1773152190792535E-2</v>
      </c>
    </row>
    <row r="30" spans="4:16" x14ac:dyDescent="0.25">
      <c r="L30">
        <f>SUMPRODUCT(K21:M21,C6:E6)</f>
        <v>7.1999208242811225E-2</v>
      </c>
      <c r="M30">
        <f>J22^2*D12+J23^2*E13+J24^2*F14+2*J22*J23*E12+2*J22*J24*F12+2*J23*J24*F13</f>
        <v>1.7449962439551152E-3</v>
      </c>
      <c r="P30">
        <f>L29/N29</f>
        <v>1.7235761360302848</v>
      </c>
    </row>
    <row r="33" spans="2:15" x14ac:dyDescent="0.25">
      <c r="B33" t="s">
        <v>32</v>
      </c>
    </row>
    <row r="34" spans="2:15" x14ac:dyDescent="0.25">
      <c r="C34" t="str">
        <f>C11</f>
        <v>Cov_M</v>
      </c>
    </row>
    <row r="35" spans="2:15" x14ac:dyDescent="0.25">
      <c r="D35">
        <f>D12</f>
        <v>8.2810000000000002E-3</v>
      </c>
      <c r="E35">
        <f t="shared" ref="E35:F35" si="7">E12</f>
        <v>-5.6419999999999994E-4</v>
      </c>
      <c r="F35">
        <f t="shared" si="7"/>
        <v>-5.0049999999999999E-3</v>
      </c>
    </row>
    <row r="36" spans="2:15" x14ac:dyDescent="0.25">
      <c r="D36">
        <f t="shared" ref="D36:F36" si="8">D13</f>
        <v>-5.6419999999999994E-4</v>
      </c>
      <c r="E36">
        <f t="shared" si="8"/>
        <v>3.8439999999999998E-3</v>
      </c>
      <c r="F36">
        <f t="shared" si="8"/>
        <v>2.0459999999999996E-3</v>
      </c>
    </row>
    <row r="37" spans="2:15" x14ac:dyDescent="0.25">
      <c r="D37">
        <f t="shared" ref="D37:F37" si="9">D14</f>
        <v>-5.0049999999999999E-3</v>
      </c>
      <c r="E37">
        <f t="shared" si="9"/>
        <v>2.0459999999999996E-3</v>
      </c>
      <c r="F37">
        <f t="shared" si="9"/>
        <v>1.21E-2</v>
      </c>
    </row>
    <row r="39" spans="2:15" x14ac:dyDescent="0.25">
      <c r="C39" t="s">
        <v>30</v>
      </c>
      <c r="K39" t="s">
        <v>12</v>
      </c>
    </row>
    <row r="40" spans="2:15" x14ac:dyDescent="0.25">
      <c r="D40">
        <f>D17</f>
        <v>1.6562E-2</v>
      </c>
      <c r="E40">
        <f t="shared" ref="E40:G40" si="10">E17</f>
        <v>-1.1283999999999999E-3</v>
      </c>
      <c r="F40">
        <f t="shared" si="10"/>
        <v>-1.001E-2</v>
      </c>
      <c r="G40">
        <f t="shared" si="10"/>
        <v>1</v>
      </c>
      <c r="H40">
        <f t="array" ref="H40:H42">TRANSPOSE(D44:F44)</f>
        <v>0.08</v>
      </c>
      <c r="K40">
        <v>0</v>
      </c>
    </row>
    <row r="41" spans="2:15" x14ac:dyDescent="0.25">
      <c r="D41">
        <f t="shared" ref="D41:G41" si="11">D18</f>
        <v>-1.1283999999999999E-3</v>
      </c>
      <c r="E41">
        <f t="shared" si="11"/>
        <v>7.6879999999999995E-3</v>
      </c>
      <c r="F41">
        <f t="shared" si="11"/>
        <v>4.0919999999999993E-3</v>
      </c>
      <c r="G41">
        <f t="shared" si="11"/>
        <v>1</v>
      </c>
      <c r="H41">
        <v>5.2999999999999999E-2</v>
      </c>
      <c r="K41">
        <v>0</v>
      </c>
    </row>
    <row r="42" spans="2:15" x14ac:dyDescent="0.25">
      <c r="D42">
        <f t="shared" ref="D42:G42" si="12">D19</f>
        <v>-1.001E-2</v>
      </c>
      <c r="E42">
        <f t="shared" si="12"/>
        <v>4.0919999999999993E-3</v>
      </c>
      <c r="F42">
        <f t="shared" si="12"/>
        <v>2.4199999999999999E-2</v>
      </c>
      <c r="G42">
        <f t="shared" si="12"/>
        <v>1</v>
      </c>
      <c r="H42">
        <v>0.09</v>
      </c>
      <c r="K42">
        <v>0</v>
      </c>
    </row>
    <row r="43" spans="2:15" x14ac:dyDescent="0.25">
      <c r="D43">
        <f t="shared" ref="D43:H44" si="13">D20</f>
        <v>1</v>
      </c>
      <c r="E43">
        <f t="shared" si="13"/>
        <v>1</v>
      </c>
      <c r="F43">
        <f t="shared" si="13"/>
        <v>1</v>
      </c>
      <c r="G43">
        <f t="shared" si="13"/>
        <v>0</v>
      </c>
      <c r="H43">
        <f t="shared" si="13"/>
        <v>0</v>
      </c>
      <c r="K43">
        <v>1</v>
      </c>
    </row>
    <row r="44" spans="2:15" x14ac:dyDescent="0.25">
      <c r="D44">
        <f>C6</f>
        <v>0.08</v>
      </c>
      <c r="E44">
        <f t="shared" ref="E44:F44" si="14">D6</f>
        <v>5.2999999999999999E-2</v>
      </c>
      <c r="F44">
        <f t="shared" si="14"/>
        <v>0.09</v>
      </c>
      <c r="G44">
        <f t="shared" si="13"/>
        <v>0</v>
      </c>
      <c r="H44">
        <f t="shared" si="13"/>
        <v>0</v>
      </c>
      <c r="K44">
        <v>0.08</v>
      </c>
    </row>
    <row r="46" spans="2:15" x14ac:dyDescent="0.25">
      <c r="K46" t="s">
        <v>13</v>
      </c>
      <c r="L46">
        <f t="array" ref="L46:N46">TRANSPOSE(K47:K49)</f>
        <v>0.48399235075166169</v>
      </c>
      <c r="M46">
        <v>0.13946152682387547</v>
      </c>
      <c r="N46">
        <v>0.37654612242446306</v>
      </c>
    </row>
    <row r="47" spans="2:15" x14ac:dyDescent="0.25">
      <c r="D47">
        <f t="array" ref="D47:H51">MINVERSE(D40:H44)</f>
        <v>21.347711430213394</v>
      </c>
      <c r="E47">
        <v>-5.7696517378955061</v>
      </c>
      <c r="F47">
        <v>-15.578059692317886</v>
      </c>
      <c r="G47">
        <v>-0.55838125029101682</v>
      </c>
      <c r="H47">
        <v>13.029670013033481</v>
      </c>
      <c r="J47" t="s">
        <v>33</v>
      </c>
      <c r="K47" s="36">
        <f t="array" ref="K47:K51">MMULT(D47:H51,K40:K44)</f>
        <v>0.48399235075166169</v>
      </c>
    </row>
    <row r="48" spans="2:15" x14ac:dyDescent="0.25">
      <c r="D48">
        <v>-5.7696517378955097</v>
      </c>
      <c r="E48">
        <v>1.5593653345663523</v>
      </c>
      <c r="F48">
        <v>4.2102864033291567</v>
      </c>
      <c r="G48">
        <v>2.5833462838624373</v>
      </c>
      <c r="H48">
        <v>-30.548559462982023</v>
      </c>
      <c r="J48" t="s">
        <v>34</v>
      </c>
      <c r="K48" s="36">
        <v>0.13946152682387547</v>
      </c>
      <c r="M48">
        <f>$K47*L$46*D35</f>
        <v>1.9398126200486558E-3</v>
      </c>
      <c r="N48">
        <f t="shared" ref="N48:O48" si="15">$K47*M$46*E35</f>
        <v>-3.8082547747134907E-5</v>
      </c>
      <c r="O48">
        <f t="shared" si="15"/>
        <v>-9.1213844200798756E-4</v>
      </c>
    </row>
    <row r="49" spans="4:16" x14ac:dyDescent="0.25">
      <c r="D49">
        <v>-15.578059692317886</v>
      </c>
      <c r="E49">
        <v>4.210286403329154</v>
      </c>
      <c r="F49">
        <v>11.36777328898873</v>
      </c>
      <c r="G49">
        <v>-1.0249650335714204</v>
      </c>
      <c r="H49">
        <v>17.518889449948542</v>
      </c>
      <c r="J49" t="s">
        <v>35</v>
      </c>
      <c r="K49" s="36">
        <v>0.37654612242446306</v>
      </c>
      <c r="M49">
        <f t="shared" ref="M49:M50" si="16">$K48*L$46*D36</f>
        <v>-3.8082547747134907E-5</v>
      </c>
      <c r="N49">
        <f t="shared" ref="N49:N50" si="17">$K48*M$46*E36</f>
        <v>7.4763945131794878E-5</v>
      </c>
      <c r="O49">
        <f t="shared" ref="O49:O50" si="18">$K48*N$46*F36</f>
        <v>1.0744302437488566E-4</v>
      </c>
    </row>
    <row r="50" spans="4:16" x14ac:dyDescent="0.25">
      <c r="D50">
        <v>-0.55838125029101671</v>
      </c>
      <c r="E50">
        <v>2.5833462838624373</v>
      </c>
      <c r="F50">
        <v>-1.0249650335714202</v>
      </c>
      <c r="G50">
        <v>-5.2022111975779169E-2</v>
      </c>
      <c r="H50">
        <v>0.67406462754699303</v>
      </c>
      <c r="J50" t="s">
        <v>36</v>
      </c>
      <c r="K50">
        <v>1.9030582279802727E-3</v>
      </c>
      <c r="M50">
        <f t="shared" si="16"/>
        <v>-9.1213844200798756E-4</v>
      </c>
      <c r="N50">
        <f t="shared" si="17"/>
        <v>1.0744302437488566E-4</v>
      </c>
      <c r="O50">
        <f t="shared" si="18"/>
        <v>1.7156224859860743E-3</v>
      </c>
    </row>
    <row r="51" spans="4:16" x14ac:dyDescent="0.25">
      <c r="D51">
        <v>13.02967001303349</v>
      </c>
      <c r="E51">
        <v>-30.548559462982027</v>
      </c>
      <c r="F51">
        <v>17.518889449948535</v>
      </c>
      <c r="G51">
        <v>0.67406462754699303</v>
      </c>
      <c r="H51">
        <v>-9.3621116675862233</v>
      </c>
      <c r="J51" t="s">
        <v>37</v>
      </c>
      <c r="K51">
        <v>-7.4904305859904818E-2</v>
      </c>
    </row>
    <row r="53" spans="4:16" x14ac:dyDescent="0.25">
      <c r="K53">
        <f>SUM(K47:K49)</f>
        <v>1.0000000000000002</v>
      </c>
      <c r="M53" t="s">
        <v>14</v>
      </c>
      <c r="N53" t="s">
        <v>15</v>
      </c>
      <c r="O53" t="s">
        <v>16</v>
      </c>
    </row>
    <row r="54" spans="4:16" x14ac:dyDescent="0.25">
      <c r="M54">
        <f t="array" ref="M54">MMULT(C6:E6,K47:K49)</f>
        <v>8.0000000000000016E-2</v>
      </c>
      <c r="N54">
        <f>SUM(M48:O50)</f>
        <v>2.0446431204060515E-3</v>
      </c>
      <c r="O54">
        <f>N54^0.5</f>
        <v>4.5217730155394265E-2</v>
      </c>
    </row>
    <row r="55" spans="4:16" x14ac:dyDescent="0.25">
      <c r="P55">
        <f>M54/O54</f>
        <v>1.7692175110310437</v>
      </c>
    </row>
  </sheetData>
  <mergeCells count="1"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6038-D394-4FD8-8D37-1F762F27B51B}">
  <dimension ref="C3:V58"/>
  <sheetViews>
    <sheetView topLeftCell="C25" workbookViewId="0">
      <selection activeCell="P48" sqref="P48"/>
    </sheetView>
  </sheetViews>
  <sheetFormatPr defaultRowHeight="15" x14ac:dyDescent="0.25"/>
  <sheetData>
    <row r="3" spans="3:21" ht="15.75" thickBot="1" x14ac:dyDescent="0.3"/>
    <row r="4" spans="3:21" ht="16.5" thickBot="1" x14ac:dyDescent="0.3">
      <c r="C4" s="37" t="s">
        <v>38</v>
      </c>
      <c r="D4" s="27" t="s">
        <v>39</v>
      </c>
      <c r="E4" s="27" t="s">
        <v>40</v>
      </c>
      <c r="F4" s="27" t="s">
        <v>41</v>
      </c>
      <c r="G4" s="27" t="s">
        <v>42</v>
      </c>
      <c r="H4" s="27" t="s">
        <v>43</v>
      </c>
      <c r="I4" s="27" t="s">
        <v>44</v>
      </c>
      <c r="J4" s="27" t="s">
        <v>45</v>
      </c>
      <c r="K4" s="27" t="s">
        <v>46</v>
      </c>
    </row>
    <row r="5" spans="3:21" ht="16.5" thickBot="1" x14ac:dyDescent="0.3">
      <c r="C5" s="33" t="s">
        <v>39</v>
      </c>
      <c r="D5" s="30">
        <v>80.5</v>
      </c>
      <c r="E5" s="30">
        <v>82.7</v>
      </c>
      <c r="F5" s="30">
        <v>85.3</v>
      </c>
      <c r="G5" s="30">
        <v>85.1</v>
      </c>
      <c r="H5" s="30">
        <v>123.9</v>
      </c>
      <c r="I5" s="30">
        <v>22</v>
      </c>
      <c r="J5" s="30">
        <v>3.5</v>
      </c>
      <c r="K5" s="30">
        <v>1.9</v>
      </c>
    </row>
    <row r="6" spans="3:21" ht="16.5" thickBot="1" x14ac:dyDescent="0.3">
      <c r="C6" s="33" t="s">
        <v>40</v>
      </c>
      <c r="D6" s="30">
        <v>82.7</v>
      </c>
      <c r="E6" s="30">
        <v>184.7</v>
      </c>
      <c r="F6" s="30">
        <v>131.5</v>
      </c>
      <c r="G6" s="30">
        <v>69.400000000000006</v>
      </c>
      <c r="H6" s="30">
        <v>49.5</v>
      </c>
      <c r="I6" s="30">
        <v>58</v>
      </c>
      <c r="J6" s="30">
        <v>-9.9</v>
      </c>
      <c r="K6" s="30">
        <v>6.1</v>
      </c>
    </row>
    <row r="7" spans="3:21" ht="16.5" thickBot="1" x14ac:dyDescent="0.3">
      <c r="C7" s="33" t="s">
        <v>41</v>
      </c>
      <c r="D7" s="30">
        <v>85.3</v>
      </c>
      <c r="E7" s="30">
        <v>131.5</v>
      </c>
      <c r="F7" s="30">
        <v>374.2</v>
      </c>
      <c r="G7" s="30">
        <v>384.5</v>
      </c>
      <c r="H7" s="30">
        <v>366.5</v>
      </c>
      <c r="I7" s="30">
        <v>103.8</v>
      </c>
      <c r="J7" s="30">
        <v>343.5</v>
      </c>
      <c r="K7" s="30">
        <v>2.9</v>
      </c>
    </row>
    <row r="8" spans="3:21" ht="16.5" thickBot="1" x14ac:dyDescent="0.3">
      <c r="C8" s="33" t="s">
        <v>42</v>
      </c>
      <c r="D8" s="30">
        <v>85.1</v>
      </c>
      <c r="E8" s="30">
        <v>69.400000000000006</v>
      </c>
      <c r="F8" s="30">
        <v>384.5</v>
      </c>
      <c r="G8" s="30">
        <v>684.8</v>
      </c>
      <c r="H8" s="30">
        <v>599.1</v>
      </c>
      <c r="I8" s="30">
        <v>51.6</v>
      </c>
      <c r="J8" s="30">
        <v>502.7</v>
      </c>
      <c r="K8" s="30">
        <v>4</v>
      </c>
    </row>
    <row r="9" spans="3:21" ht="16.5" thickBot="1" x14ac:dyDescent="0.3">
      <c r="C9" s="33" t="s">
        <v>43</v>
      </c>
      <c r="D9" s="30">
        <v>123.9</v>
      </c>
      <c r="E9" s="30">
        <v>49.5</v>
      </c>
      <c r="F9" s="30">
        <v>366.5</v>
      </c>
      <c r="G9" s="30">
        <v>599.1</v>
      </c>
      <c r="H9" s="30">
        <v>871.4</v>
      </c>
      <c r="I9" s="30">
        <v>-21.2</v>
      </c>
      <c r="J9" s="30">
        <v>520.4</v>
      </c>
      <c r="K9" s="30">
        <v>5.7</v>
      </c>
    </row>
    <row r="10" spans="3:21" ht="16.5" thickBot="1" x14ac:dyDescent="0.3">
      <c r="C10" s="33" t="s">
        <v>44</v>
      </c>
      <c r="D10" s="30">
        <v>22</v>
      </c>
      <c r="E10" s="30">
        <v>58</v>
      </c>
      <c r="F10" s="30">
        <v>103.8</v>
      </c>
      <c r="G10" s="30">
        <v>51.6</v>
      </c>
      <c r="H10" s="30">
        <v>-21.2</v>
      </c>
      <c r="I10" s="30">
        <v>89.7</v>
      </c>
      <c r="J10" s="30">
        <v>74.400000000000006</v>
      </c>
      <c r="K10" s="30">
        <v>3.4</v>
      </c>
    </row>
    <row r="11" spans="3:21" ht="16.5" thickBot="1" x14ac:dyDescent="0.3">
      <c r="C11" s="33" t="s">
        <v>45</v>
      </c>
      <c r="D11" s="30">
        <v>3.5</v>
      </c>
      <c r="E11" s="30">
        <v>-9.9</v>
      </c>
      <c r="F11" s="30">
        <v>343.5</v>
      </c>
      <c r="G11" s="30">
        <v>502.7</v>
      </c>
      <c r="H11" s="30">
        <v>520.4</v>
      </c>
      <c r="I11" s="30">
        <v>74.400000000000006</v>
      </c>
      <c r="J11" s="30">
        <v>574.6</v>
      </c>
      <c r="K11" s="30">
        <v>4.9000000000000004</v>
      </c>
      <c r="O11">
        <f t="array" ref="O11:U11">TRANSPOSE(M24:M30)</f>
        <v>2.1371997706364434</v>
      </c>
      <c r="P11">
        <v>4.4434719551724663E-2</v>
      </c>
      <c r="Q11">
        <v>-0.29066879751558022</v>
      </c>
      <c r="R11">
        <v>-0.23027284839811862</v>
      </c>
      <c r="S11">
        <v>-0.7733258714631146</v>
      </c>
      <c r="T11">
        <v>-1.1224034096525217</v>
      </c>
      <c r="U11">
        <v>1.2350364368411666</v>
      </c>
    </row>
    <row r="13" spans="3:21" x14ac:dyDescent="0.25">
      <c r="M13" t="s">
        <v>12</v>
      </c>
    </row>
    <row r="14" spans="3:21" x14ac:dyDescent="0.25">
      <c r="D14">
        <f>2*D5</f>
        <v>161</v>
      </c>
      <c r="E14">
        <f t="shared" ref="E14:J14" si="0">2*E5</f>
        <v>165.4</v>
      </c>
      <c r="F14">
        <f t="shared" si="0"/>
        <v>170.6</v>
      </c>
      <c r="G14">
        <f t="shared" si="0"/>
        <v>170.2</v>
      </c>
      <c r="H14">
        <f t="shared" si="0"/>
        <v>247.8</v>
      </c>
      <c r="I14">
        <f t="shared" si="0"/>
        <v>44</v>
      </c>
      <c r="J14">
        <f t="shared" si="0"/>
        <v>7</v>
      </c>
      <c r="K14" s="38">
        <v>1</v>
      </c>
      <c r="M14">
        <v>0</v>
      </c>
    </row>
    <row r="15" spans="3:21" x14ac:dyDescent="0.25">
      <c r="D15">
        <f t="shared" ref="D15:J15" si="1">2*D6</f>
        <v>165.4</v>
      </c>
      <c r="E15">
        <f t="shared" si="1"/>
        <v>369.4</v>
      </c>
      <c r="F15">
        <f t="shared" si="1"/>
        <v>263</v>
      </c>
      <c r="G15">
        <f t="shared" si="1"/>
        <v>138.80000000000001</v>
      </c>
      <c r="H15">
        <f t="shared" si="1"/>
        <v>99</v>
      </c>
      <c r="I15">
        <f t="shared" si="1"/>
        <v>116</v>
      </c>
      <c r="J15">
        <f t="shared" si="1"/>
        <v>-19.8</v>
      </c>
      <c r="K15" s="38">
        <v>1</v>
      </c>
      <c r="M15">
        <v>0</v>
      </c>
      <c r="O15">
        <f t="array" ref="O15:U15">MMULT(O11:U11,D5:J11)</f>
        <v>15.143742058711133</v>
      </c>
      <c r="P15">
        <v>15.143742058711206</v>
      </c>
      <c r="Q15">
        <v>15.143742058711155</v>
      </c>
      <c r="R15">
        <v>15.143742058711155</v>
      </c>
      <c r="S15">
        <v>15.143742058711268</v>
      </c>
      <c r="T15">
        <v>15.143742058711283</v>
      </c>
      <c r="U15">
        <v>15.143742058711382</v>
      </c>
    </row>
    <row r="16" spans="3:21" x14ac:dyDescent="0.25">
      <c r="D16">
        <f t="shared" ref="D16:J16" si="2">2*D7</f>
        <v>170.6</v>
      </c>
      <c r="E16">
        <f t="shared" si="2"/>
        <v>263</v>
      </c>
      <c r="F16">
        <f t="shared" si="2"/>
        <v>748.4</v>
      </c>
      <c r="G16">
        <f t="shared" si="2"/>
        <v>769</v>
      </c>
      <c r="H16">
        <f t="shared" si="2"/>
        <v>733</v>
      </c>
      <c r="I16">
        <f t="shared" si="2"/>
        <v>207.6</v>
      </c>
      <c r="J16">
        <f t="shared" si="2"/>
        <v>687</v>
      </c>
      <c r="K16" s="38">
        <v>1</v>
      </c>
      <c r="M16">
        <v>0</v>
      </c>
    </row>
    <row r="17" spans="4:18" x14ac:dyDescent="0.25">
      <c r="D17">
        <f t="shared" ref="D17:J17" si="3">2*D8</f>
        <v>170.2</v>
      </c>
      <c r="E17">
        <f t="shared" si="3"/>
        <v>138.80000000000001</v>
      </c>
      <c r="F17">
        <f t="shared" si="3"/>
        <v>769</v>
      </c>
      <c r="G17">
        <f t="shared" si="3"/>
        <v>1369.6</v>
      </c>
      <c r="H17">
        <f t="shared" si="3"/>
        <v>1198.2</v>
      </c>
      <c r="I17">
        <f t="shared" si="3"/>
        <v>103.2</v>
      </c>
      <c r="J17">
        <f t="shared" si="3"/>
        <v>1005.4</v>
      </c>
      <c r="K17" s="38">
        <v>1</v>
      </c>
      <c r="M17">
        <v>0</v>
      </c>
    </row>
    <row r="18" spans="4:18" x14ac:dyDescent="0.25">
      <c r="D18">
        <f t="shared" ref="D18:J18" si="4">2*D9</f>
        <v>247.8</v>
      </c>
      <c r="E18">
        <f t="shared" si="4"/>
        <v>99</v>
      </c>
      <c r="F18">
        <f t="shared" si="4"/>
        <v>733</v>
      </c>
      <c r="G18">
        <f t="shared" si="4"/>
        <v>1198.2</v>
      </c>
      <c r="H18">
        <f t="shared" si="4"/>
        <v>1742.8</v>
      </c>
      <c r="I18">
        <f t="shared" si="4"/>
        <v>-42.4</v>
      </c>
      <c r="J18">
        <f t="shared" si="4"/>
        <v>1040.8</v>
      </c>
      <c r="K18" s="38">
        <v>1</v>
      </c>
      <c r="M18">
        <v>0</v>
      </c>
    </row>
    <row r="19" spans="4:18" x14ac:dyDescent="0.25">
      <c r="D19">
        <f t="shared" ref="D19:J19" si="5">2*D10</f>
        <v>44</v>
      </c>
      <c r="E19">
        <f t="shared" si="5"/>
        <v>116</v>
      </c>
      <c r="F19">
        <f t="shared" si="5"/>
        <v>207.6</v>
      </c>
      <c r="G19">
        <f t="shared" si="5"/>
        <v>103.2</v>
      </c>
      <c r="H19">
        <f t="shared" si="5"/>
        <v>-42.4</v>
      </c>
      <c r="I19">
        <f t="shared" si="5"/>
        <v>179.4</v>
      </c>
      <c r="J19">
        <f t="shared" si="5"/>
        <v>148.80000000000001</v>
      </c>
      <c r="K19" s="38">
        <v>1</v>
      </c>
      <c r="M19">
        <v>0</v>
      </c>
    </row>
    <row r="20" spans="4:18" x14ac:dyDescent="0.25">
      <c r="D20">
        <f t="shared" ref="D20:J20" si="6">2*D11</f>
        <v>7</v>
      </c>
      <c r="E20">
        <f t="shared" si="6"/>
        <v>-19.8</v>
      </c>
      <c r="F20">
        <f t="shared" si="6"/>
        <v>687</v>
      </c>
      <c r="G20">
        <f t="shared" si="6"/>
        <v>1005.4</v>
      </c>
      <c r="H20">
        <f t="shared" si="6"/>
        <v>1040.8</v>
      </c>
      <c r="I20">
        <f t="shared" si="6"/>
        <v>148.80000000000001</v>
      </c>
      <c r="J20">
        <f t="shared" si="6"/>
        <v>1149.2</v>
      </c>
      <c r="K20" s="38">
        <v>1</v>
      </c>
      <c r="M20">
        <v>0</v>
      </c>
    </row>
    <row r="21" spans="4:18" x14ac:dyDescent="0.25"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 s="38">
        <v>0</v>
      </c>
      <c r="M21">
        <v>1</v>
      </c>
    </row>
    <row r="23" spans="4:18" x14ac:dyDescent="0.25">
      <c r="M23" t="s">
        <v>13</v>
      </c>
      <c r="O23" t="s">
        <v>14</v>
      </c>
      <c r="P23" t="s">
        <v>15</v>
      </c>
      <c r="Q23" t="s">
        <v>16</v>
      </c>
    </row>
    <row r="24" spans="4:18" x14ac:dyDescent="0.25">
      <c r="D24">
        <f t="array" ref="D24:K31">MINVERSE(D14:K21)</f>
        <v>7.7541972135672932E-2</v>
      </c>
      <c r="E24">
        <v>-6.1867287801396819E-3</v>
      </c>
      <c r="F24">
        <v>8.7884370989865148E-3</v>
      </c>
      <c r="G24">
        <v>-9.7098519637296276E-3</v>
      </c>
      <c r="H24">
        <v>-3.7687458357494111E-2</v>
      </c>
      <c r="I24">
        <v>-7.7748273977969518E-2</v>
      </c>
      <c r="J24">
        <v>4.5001903844673563E-2</v>
      </c>
      <c r="K24">
        <v>2.1371997706364434</v>
      </c>
      <c r="M24">
        <f t="array" ref="M24:M31">MMULT(D24:K31,M14:M21)</f>
        <v>2.1371997706364434</v>
      </c>
      <c r="O24">
        <f>SUMPRODUCT(M24:M30,K5:K11)</f>
        <v>0.3952499274504957</v>
      </c>
      <c r="P24">
        <f t="array" ref="P24">MMULT(O15:U15,M24:M30)</f>
        <v>15.14374205871116</v>
      </c>
      <c r="Q24">
        <f>P24^0.5</f>
        <v>3.8914961208654906</v>
      </c>
    </row>
    <row r="25" spans="4:18" x14ac:dyDescent="0.25">
      <c r="D25">
        <v>-6.1867287801396758E-3</v>
      </c>
      <c r="E25">
        <v>7.8030964488774862E-3</v>
      </c>
      <c r="F25">
        <v>-3.6166669747582608E-3</v>
      </c>
      <c r="G25">
        <v>1.6749741242662311E-4</v>
      </c>
      <c r="H25">
        <v>1.0562122322255593E-3</v>
      </c>
      <c r="I25">
        <v>-4.7766840729457241E-4</v>
      </c>
      <c r="J25">
        <v>1.2542580686628064E-3</v>
      </c>
      <c r="K25">
        <v>4.4434719551724663E-2</v>
      </c>
      <c r="M25">
        <v>4.4434719551724663E-2</v>
      </c>
      <c r="R25">
        <f>O24/Q24</f>
        <v>0.10156760155335576</v>
      </c>
    </row>
    <row r="26" spans="4:18" x14ac:dyDescent="0.25">
      <c r="D26">
        <v>8.7884370989864923E-3</v>
      </c>
      <c r="E26">
        <v>-3.6166669747582638E-3</v>
      </c>
      <c r="F26">
        <v>7.5439437839265409E-3</v>
      </c>
      <c r="G26">
        <v>-2.2862793656756196E-3</v>
      </c>
      <c r="H26">
        <v>-4.259006318125153E-3</v>
      </c>
      <c r="I26">
        <v>-8.7937880025464495E-3</v>
      </c>
      <c r="J26">
        <v>2.6233597781924281E-3</v>
      </c>
      <c r="K26">
        <v>-0.29066879751558022</v>
      </c>
      <c r="M26">
        <v>-0.29066879751558022</v>
      </c>
    </row>
    <row r="27" spans="4:18" x14ac:dyDescent="0.25">
      <c r="D27">
        <v>-9.7098519637296172E-3</v>
      </c>
      <c r="E27">
        <v>1.6749741242662834E-4</v>
      </c>
      <c r="F27">
        <v>-2.28627936567562E-3</v>
      </c>
      <c r="G27">
        <v>4.2780444048604272E-3</v>
      </c>
      <c r="H27">
        <v>4.0717684774882702E-3</v>
      </c>
      <c r="I27">
        <v>1.0660407260979341E-2</v>
      </c>
      <c r="J27">
        <v>-7.1815862263494264E-3</v>
      </c>
      <c r="K27">
        <v>-0.23027284839811862</v>
      </c>
      <c r="M27">
        <v>-0.23027284839811862</v>
      </c>
    </row>
    <row r="28" spans="4:18" x14ac:dyDescent="0.25">
      <c r="D28">
        <v>-3.7687458357494166E-2</v>
      </c>
      <c r="E28">
        <v>1.0562122322255671E-3</v>
      </c>
      <c r="F28">
        <v>-4.2590063181251513E-3</v>
      </c>
      <c r="G28">
        <v>4.071768477488278E-3</v>
      </c>
      <c r="H28">
        <v>2.0580109972797054E-2</v>
      </c>
      <c r="I28">
        <v>4.0174615610874098E-2</v>
      </c>
      <c r="J28">
        <v>-2.3936241617765686E-2</v>
      </c>
      <c r="K28">
        <v>-0.7733258714631146</v>
      </c>
      <c r="M28">
        <v>-0.7733258714631146</v>
      </c>
    </row>
    <row r="29" spans="4:18" x14ac:dyDescent="0.25">
      <c r="D29">
        <v>-7.7748273977969531E-2</v>
      </c>
      <c r="E29">
        <v>-4.7766840729452932E-4</v>
      </c>
      <c r="F29">
        <v>-8.7937880025464755E-3</v>
      </c>
      <c r="G29">
        <v>1.0660407260979351E-2</v>
      </c>
      <c r="H29">
        <v>4.017461561087407E-2</v>
      </c>
      <c r="I29">
        <v>8.6382110570312823E-2</v>
      </c>
      <c r="J29">
        <v>-5.0197403054355737E-2</v>
      </c>
      <c r="K29">
        <v>-1.1224034096525217</v>
      </c>
      <c r="M29">
        <v>-1.1224034096525217</v>
      </c>
    </row>
    <row r="30" spans="4:18" x14ac:dyDescent="0.25">
      <c r="D30">
        <v>4.5001903844673612E-2</v>
      </c>
      <c r="E30">
        <v>1.2542580686627908E-3</v>
      </c>
      <c r="F30">
        <v>2.6233597781924545E-3</v>
      </c>
      <c r="G30">
        <v>-7.1815862263494403E-3</v>
      </c>
      <c r="H30">
        <v>-2.3936241617765686E-2</v>
      </c>
      <c r="I30">
        <v>-5.0197403054355771E-2</v>
      </c>
      <c r="J30">
        <v>3.2435709206942061E-2</v>
      </c>
      <c r="K30">
        <v>1.2350364368411666</v>
      </c>
      <c r="M30">
        <v>1.2350364368411666</v>
      </c>
    </row>
    <row r="31" spans="4:18" x14ac:dyDescent="0.25">
      <c r="D31">
        <v>2.1371997706364412</v>
      </c>
      <c r="E31">
        <v>4.4434719551724261E-2</v>
      </c>
      <c r="F31">
        <v>-0.29066879751558017</v>
      </c>
      <c r="G31">
        <v>-0.23027284839811846</v>
      </c>
      <c r="H31">
        <v>-0.77332587146311238</v>
      </c>
      <c r="I31">
        <v>-1.1224034096525184</v>
      </c>
      <c r="J31">
        <v>1.2350364368411642</v>
      </c>
      <c r="K31">
        <v>-30.287484117422572</v>
      </c>
      <c r="M31">
        <v>-30.287484117422572</v>
      </c>
    </row>
    <row r="33" spans="3:22" x14ac:dyDescent="0.25">
      <c r="M33">
        <f>SUM(M24:M30)</f>
        <v>0.99999999999999956</v>
      </c>
    </row>
    <row r="34" spans="3:22" x14ac:dyDescent="0.25">
      <c r="C34" t="s">
        <v>47</v>
      </c>
    </row>
    <row r="35" spans="3:22" x14ac:dyDescent="0.25">
      <c r="N35" t="s">
        <v>12</v>
      </c>
    </row>
    <row r="36" spans="3:22" x14ac:dyDescent="0.25">
      <c r="D36">
        <f>D14</f>
        <v>161</v>
      </c>
      <c r="E36">
        <f t="shared" ref="E36:K36" si="7">E14</f>
        <v>165.4</v>
      </c>
      <c r="F36">
        <f t="shared" si="7"/>
        <v>170.6</v>
      </c>
      <c r="G36">
        <f t="shared" si="7"/>
        <v>170.2</v>
      </c>
      <c r="H36">
        <f t="shared" si="7"/>
        <v>247.8</v>
      </c>
      <c r="I36">
        <f t="shared" si="7"/>
        <v>44</v>
      </c>
      <c r="J36">
        <f t="shared" si="7"/>
        <v>7</v>
      </c>
      <c r="K36">
        <f t="shared" si="7"/>
        <v>1</v>
      </c>
      <c r="L36">
        <f>K5</f>
        <v>1.9</v>
      </c>
      <c r="N36">
        <v>0</v>
      </c>
    </row>
    <row r="37" spans="3:22" x14ac:dyDescent="0.25">
      <c r="D37">
        <f t="shared" ref="D37:K37" si="8">D15</f>
        <v>165.4</v>
      </c>
      <c r="E37">
        <f t="shared" si="8"/>
        <v>369.4</v>
      </c>
      <c r="F37">
        <f t="shared" si="8"/>
        <v>263</v>
      </c>
      <c r="G37">
        <f t="shared" si="8"/>
        <v>138.80000000000001</v>
      </c>
      <c r="H37">
        <f t="shared" si="8"/>
        <v>99</v>
      </c>
      <c r="I37">
        <f t="shared" si="8"/>
        <v>116</v>
      </c>
      <c r="J37">
        <f t="shared" si="8"/>
        <v>-19.8</v>
      </c>
      <c r="K37">
        <f t="shared" si="8"/>
        <v>1</v>
      </c>
      <c r="L37">
        <f t="shared" ref="L37:L42" si="9">K6</f>
        <v>6.1</v>
      </c>
      <c r="N37">
        <v>0</v>
      </c>
    </row>
    <row r="38" spans="3:22" x14ac:dyDescent="0.25">
      <c r="D38">
        <f t="shared" ref="D38:K38" si="10">D16</f>
        <v>170.6</v>
      </c>
      <c r="E38">
        <f t="shared" si="10"/>
        <v>263</v>
      </c>
      <c r="F38">
        <f t="shared" si="10"/>
        <v>748.4</v>
      </c>
      <c r="G38">
        <f t="shared" si="10"/>
        <v>769</v>
      </c>
      <c r="H38">
        <f t="shared" si="10"/>
        <v>733</v>
      </c>
      <c r="I38">
        <f t="shared" si="10"/>
        <v>207.6</v>
      </c>
      <c r="J38">
        <f t="shared" si="10"/>
        <v>687</v>
      </c>
      <c r="K38">
        <f t="shared" si="10"/>
        <v>1</v>
      </c>
      <c r="L38">
        <f t="shared" si="9"/>
        <v>2.9</v>
      </c>
      <c r="N38">
        <v>0</v>
      </c>
    </row>
    <row r="39" spans="3:22" x14ac:dyDescent="0.25">
      <c r="D39">
        <f t="shared" ref="D39:K39" si="11">D17</f>
        <v>170.2</v>
      </c>
      <c r="E39">
        <f t="shared" si="11"/>
        <v>138.80000000000001</v>
      </c>
      <c r="F39">
        <f t="shared" si="11"/>
        <v>769</v>
      </c>
      <c r="G39">
        <f t="shared" si="11"/>
        <v>1369.6</v>
      </c>
      <c r="H39">
        <f t="shared" si="11"/>
        <v>1198.2</v>
      </c>
      <c r="I39">
        <f t="shared" si="11"/>
        <v>103.2</v>
      </c>
      <c r="J39">
        <f t="shared" si="11"/>
        <v>1005.4</v>
      </c>
      <c r="K39">
        <f t="shared" si="11"/>
        <v>1</v>
      </c>
      <c r="L39">
        <f t="shared" si="9"/>
        <v>4</v>
      </c>
      <c r="N39">
        <v>0</v>
      </c>
    </row>
    <row r="40" spans="3:22" x14ac:dyDescent="0.25">
      <c r="D40">
        <f t="shared" ref="D40:K40" si="12">D18</f>
        <v>247.8</v>
      </c>
      <c r="E40">
        <f t="shared" si="12"/>
        <v>99</v>
      </c>
      <c r="F40">
        <f t="shared" si="12"/>
        <v>733</v>
      </c>
      <c r="G40">
        <f t="shared" si="12"/>
        <v>1198.2</v>
      </c>
      <c r="H40">
        <f t="shared" si="12"/>
        <v>1742.8</v>
      </c>
      <c r="I40">
        <f t="shared" si="12"/>
        <v>-42.4</v>
      </c>
      <c r="J40">
        <f t="shared" si="12"/>
        <v>1040.8</v>
      </c>
      <c r="K40">
        <f t="shared" si="12"/>
        <v>1</v>
      </c>
      <c r="L40">
        <f t="shared" si="9"/>
        <v>5.7</v>
      </c>
      <c r="N40">
        <v>0</v>
      </c>
    </row>
    <row r="41" spans="3:22" x14ac:dyDescent="0.25">
      <c r="D41">
        <f t="shared" ref="D41:K41" si="13">D19</f>
        <v>44</v>
      </c>
      <c r="E41">
        <f t="shared" si="13"/>
        <v>116</v>
      </c>
      <c r="F41">
        <f t="shared" si="13"/>
        <v>207.6</v>
      </c>
      <c r="G41">
        <f t="shared" si="13"/>
        <v>103.2</v>
      </c>
      <c r="H41">
        <f t="shared" si="13"/>
        <v>-42.4</v>
      </c>
      <c r="I41">
        <f t="shared" si="13"/>
        <v>179.4</v>
      </c>
      <c r="J41">
        <f t="shared" si="13"/>
        <v>148.80000000000001</v>
      </c>
      <c r="K41">
        <f t="shared" si="13"/>
        <v>1</v>
      </c>
      <c r="L41">
        <f t="shared" si="9"/>
        <v>3.4</v>
      </c>
      <c r="N41">
        <v>0</v>
      </c>
    </row>
    <row r="42" spans="3:22" x14ac:dyDescent="0.25">
      <c r="D42">
        <f t="shared" ref="D42:K42" si="14">D20</f>
        <v>7</v>
      </c>
      <c r="E42">
        <f t="shared" si="14"/>
        <v>-19.8</v>
      </c>
      <c r="F42">
        <f t="shared" si="14"/>
        <v>687</v>
      </c>
      <c r="G42">
        <f t="shared" si="14"/>
        <v>1005.4</v>
      </c>
      <c r="H42">
        <f t="shared" si="14"/>
        <v>1040.8</v>
      </c>
      <c r="I42">
        <f t="shared" si="14"/>
        <v>148.80000000000001</v>
      </c>
      <c r="J42">
        <f t="shared" si="14"/>
        <v>1149.2</v>
      </c>
      <c r="K42">
        <f t="shared" si="14"/>
        <v>1</v>
      </c>
      <c r="L42">
        <f t="shared" si="9"/>
        <v>4.9000000000000004</v>
      </c>
      <c r="N42">
        <v>0</v>
      </c>
      <c r="P42">
        <f t="array" ref="P42:V42">TRANSPOSE(N47:N53)</f>
        <v>0.39350039050604058</v>
      </c>
      <c r="Q42">
        <v>0.43702969517304963</v>
      </c>
      <c r="R42">
        <v>-0.65517948269339199</v>
      </c>
      <c r="S42">
        <v>-4.4328173925622744E-2</v>
      </c>
      <c r="T42">
        <v>3.6014728320210798E-2</v>
      </c>
      <c r="U42">
        <v>0.41533371151037213</v>
      </c>
      <c r="V42">
        <v>0.41762913110934397</v>
      </c>
    </row>
    <row r="43" spans="3:22" x14ac:dyDescent="0.25">
      <c r="D43">
        <f t="shared" ref="D43:K43" si="15">D21</f>
        <v>1</v>
      </c>
      <c r="E43">
        <f t="shared" si="15"/>
        <v>1</v>
      </c>
      <c r="F43">
        <f t="shared" si="15"/>
        <v>1</v>
      </c>
      <c r="G43">
        <f t="shared" si="15"/>
        <v>1</v>
      </c>
      <c r="H43">
        <f t="shared" si="15"/>
        <v>1</v>
      </c>
      <c r="I43">
        <f t="shared" si="15"/>
        <v>1</v>
      </c>
      <c r="J43">
        <f t="shared" si="15"/>
        <v>1</v>
      </c>
      <c r="K43">
        <f t="shared" si="15"/>
        <v>0</v>
      </c>
      <c r="L43">
        <v>0</v>
      </c>
      <c r="N43">
        <v>1</v>
      </c>
    </row>
    <row r="44" spans="3:22" x14ac:dyDescent="0.25">
      <c r="D44">
        <f t="array" ref="D44:J44">TRANSPOSE(L36:L42)</f>
        <v>1.9</v>
      </c>
      <c r="E44">
        <v>6.1</v>
      </c>
      <c r="F44">
        <v>2.9</v>
      </c>
      <c r="G44">
        <v>4</v>
      </c>
      <c r="H44">
        <v>5.7</v>
      </c>
      <c r="I44">
        <v>3.4</v>
      </c>
      <c r="J44">
        <v>4.9000000000000004</v>
      </c>
      <c r="K44">
        <v>0</v>
      </c>
      <c r="L44">
        <v>0</v>
      </c>
      <c r="N44">
        <v>5</v>
      </c>
      <c r="P44">
        <f t="array" ref="P44:V44">MMULT(P42:V42,D5:J11)</f>
        <v>23.221268202715645</v>
      </c>
      <c r="Q44">
        <v>45.766945670162073</v>
      </c>
      <c r="R44">
        <v>28.589286647345602</v>
      </c>
      <c r="S44">
        <v>34.494106936438698</v>
      </c>
      <c r="T44">
        <v>43.619738292309989</v>
      </c>
      <c r="U44">
        <v>31.273295869660647</v>
      </c>
      <c r="V44">
        <v>39.325323536605737</v>
      </c>
    </row>
    <row r="46" spans="3:22" x14ac:dyDescent="0.25">
      <c r="C46" t="s">
        <v>48</v>
      </c>
      <c r="N46" t="s">
        <v>13</v>
      </c>
    </row>
    <row r="47" spans="3:22" x14ac:dyDescent="0.25">
      <c r="D47">
        <f t="array" ref="D47:L55">MINVERSE(D36:L44)</f>
        <v>1.6039415746455687E-2</v>
      </c>
      <c r="E47">
        <v>7.6606091850020732E-3</v>
      </c>
      <c r="F47">
        <v>-4.0683312322288834E-3</v>
      </c>
      <c r="G47">
        <v>-3.1513402401296326E-3</v>
      </c>
      <c r="H47">
        <v>-9.1409574850019066E-3</v>
      </c>
      <c r="I47">
        <v>-2.351027568319447E-2</v>
      </c>
      <c r="J47">
        <v>1.61708797090971E-2</v>
      </c>
      <c r="K47">
        <v>2.2868706632220293</v>
      </c>
      <c r="L47">
        <v>-0.37867405454319775</v>
      </c>
      <c r="M47" t="s">
        <v>33</v>
      </c>
      <c r="N47" s="36">
        <f t="array" ref="N47:N55">MMULT(D47:L55,N36:N44)</f>
        <v>0.39350039050604058</v>
      </c>
      <c r="P47" t="s">
        <v>14</v>
      </c>
      <c r="Q47" t="s">
        <v>53</v>
      </c>
      <c r="R47" t="s">
        <v>54</v>
      </c>
    </row>
    <row r="48" spans="3:22" x14ac:dyDescent="0.25">
      <c r="D48">
        <v>7.6606091850020576E-3</v>
      </c>
      <c r="E48">
        <v>4.6853598867193386E-3</v>
      </c>
      <c r="F48">
        <v>-7.2195776795390832E-4</v>
      </c>
      <c r="G48">
        <v>-1.3091554897762462E-3</v>
      </c>
      <c r="H48">
        <v>-5.3710497957462945E-3</v>
      </c>
      <c r="I48">
        <v>-1.2689386700555723E-2</v>
      </c>
      <c r="J48">
        <v>7.7455806823107818E-3</v>
      </c>
      <c r="K48">
        <v>1.0736227084827217E-2</v>
      </c>
      <c r="L48">
        <v>8.5258693617644474E-2</v>
      </c>
      <c r="M48" t="s">
        <v>34</v>
      </c>
      <c r="N48" s="36">
        <v>0.43702969517304963</v>
      </c>
      <c r="P48">
        <f>SUMPRODUCT(N47:N53,K5:K11)</f>
        <v>5.0000000000000053</v>
      </c>
      <c r="Q48">
        <f t="array" ref="Q48">MMULT(P44:V44,N47:N53)</f>
        <v>39.862125381068964</v>
      </c>
      <c r="R48">
        <f>Q48^0.5</f>
        <v>6.3136459657688251</v>
      </c>
    </row>
    <row r="49" spans="4:19" x14ac:dyDescent="0.25">
      <c r="D49">
        <v>-4.0683312322288799E-3</v>
      </c>
      <c r="E49">
        <v>-7.2195776795390919E-4</v>
      </c>
      <c r="F49">
        <v>4.8563076655761287E-3</v>
      </c>
      <c r="G49">
        <v>-9.1525886216580474E-4</v>
      </c>
      <c r="H49">
        <v>1.7084813755866655E-3</v>
      </c>
      <c r="I49">
        <v>2.5443647469388462E-3</v>
      </c>
      <c r="J49">
        <v>-3.4036059257530481E-3</v>
      </c>
      <c r="K49">
        <v>-0.25938092746801222</v>
      </c>
      <c r="L49">
        <v>-7.9159711045075951E-2</v>
      </c>
      <c r="M49" t="s">
        <v>35</v>
      </c>
      <c r="N49" s="36">
        <v>-0.65517948269339199</v>
      </c>
      <c r="S49">
        <f>P48/R48</f>
        <v>0.79193544064853905</v>
      </c>
    </row>
    <row r="50" spans="4:19" x14ac:dyDescent="0.25">
      <c r="D50">
        <v>-3.1513402401296231E-3</v>
      </c>
      <c r="E50">
        <v>-1.3091554897762454E-3</v>
      </c>
      <c r="F50">
        <v>-9.152588621658055E-4</v>
      </c>
      <c r="G50">
        <v>3.57865760610063E-3</v>
      </c>
      <c r="H50">
        <v>1.0276257355969424E-3</v>
      </c>
      <c r="I50">
        <v>4.8765737333173204E-3</v>
      </c>
      <c r="J50">
        <v>-4.1071024829432137E-3</v>
      </c>
      <c r="K50">
        <v>-0.24623345818955697</v>
      </c>
      <c r="L50">
        <v>4.0381056852786847E-2</v>
      </c>
      <c r="M50" t="s">
        <v>49</v>
      </c>
      <c r="N50" s="36">
        <v>-4.4328173925622744E-2</v>
      </c>
    </row>
    <row r="51" spans="4:19" x14ac:dyDescent="0.25">
      <c r="D51">
        <v>-9.1409574850019135E-3</v>
      </c>
      <c r="E51">
        <v>-5.3710497957462989E-3</v>
      </c>
      <c r="F51">
        <v>1.7084813755866735E-3</v>
      </c>
      <c r="G51">
        <v>1.0276257355969457E-3</v>
      </c>
      <c r="H51">
        <v>7.3302101327625858E-3</v>
      </c>
      <c r="I51">
        <v>1.4999969928739787E-2</v>
      </c>
      <c r="J51">
        <v>-1.0554279891937763E-2</v>
      </c>
      <c r="K51">
        <v>-0.84279583363415322</v>
      </c>
      <c r="L51">
        <v>0.1757621123908728</v>
      </c>
      <c r="M51" t="s">
        <v>50</v>
      </c>
      <c r="N51" s="36">
        <v>3.6014728320210798E-2</v>
      </c>
    </row>
    <row r="52" spans="4:19" x14ac:dyDescent="0.25">
      <c r="D52">
        <v>-2.3510275683194422E-2</v>
      </c>
      <c r="E52">
        <v>-1.2689386700555746E-2</v>
      </c>
      <c r="F52">
        <v>2.5443647469388553E-3</v>
      </c>
      <c r="G52">
        <v>4.8765737333173213E-3</v>
      </c>
      <c r="H52">
        <v>1.4999969928739762E-2</v>
      </c>
      <c r="I52">
        <v>3.855059539869661E-2</v>
      </c>
      <c r="J52">
        <v>-2.4771841423942363E-2</v>
      </c>
      <c r="K52">
        <v>-1.2543954778433273</v>
      </c>
      <c r="L52">
        <v>0.33394583787073989</v>
      </c>
      <c r="M52" t="s">
        <v>51</v>
      </c>
      <c r="N52" s="36">
        <v>0.41533371151037213</v>
      </c>
    </row>
    <row r="53" spans="4:19" x14ac:dyDescent="0.25">
      <c r="D53">
        <v>1.6170879709097093E-2</v>
      </c>
      <c r="E53">
        <v>7.7455806823107896E-3</v>
      </c>
      <c r="F53">
        <v>-3.4036059257530572E-3</v>
      </c>
      <c r="G53">
        <v>-4.1071024829432163E-3</v>
      </c>
      <c r="H53">
        <v>-1.0554279891937756E-2</v>
      </c>
      <c r="I53">
        <v>-2.4771841423942384E-2</v>
      </c>
      <c r="J53">
        <v>1.8920369333168513E-2</v>
      </c>
      <c r="K53">
        <v>1.3051988068281941</v>
      </c>
      <c r="L53">
        <v>-0.17751393514377004</v>
      </c>
      <c r="M53" t="s">
        <v>52</v>
      </c>
      <c r="N53" s="36">
        <v>0.41762913110934397</v>
      </c>
    </row>
    <row r="54" spans="4:19" x14ac:dyDescent="0.25">
      <c r="D54">
        <v>2.286870663222027</v>
      </c>
      <c r="E54">
        <v>1.0736227084825831E-2</v>
      </c>
      <c r="F54">
        <v>-0.25938092746801139</v>
      </c>
      <c r="G54">
        <v>-0.24623345818955694</v>
      </c>
      <c r="H54">
        <v>-0.84279583363415123</v>
      </c>
      <c r="I54">
        <v>-1.2543954778433242</v>
      </c>
      <c r="J54">
        <v>1.3051988068281917</v>
      </c>
      <c r="K54">
        <v>-30.651718994841318</v>
      </c>
      <c r="L54">
        <v>0.92153053580094491</v>
      </c>
      <c r="M54" t="s">
        <v>36</v>
      </c>
      <c r="N54">
        <v>-26.044066315836595</v>
      </c>
    </row>
    <row r="55" spans="4:19" x14ac:dyDescent="0.25">
      <c r="D55">
        <v>-0.37867405454319786</v>
      </c>
      <c r="E55">
        <v>8.525869361764471E-2</v>
      </c>
      <c r="F55">
        <v>-7.9159711045075937E-2</v>
      </c>
      <c r="G55">
        <v>4.0381056852786854E-2</v>
      </c>
      <c r="H55">
        <v>0.1757621123908725</v>
      </c>
      <c r="I55">
        <v>0.33394583787073939</v>
      </c>
      <c r="J55">
        <v>-0.17751393514376965</v>
      </c>
      <c r="K55">
        <v>0.92153053580093713</v>
      </c>
      <c r="L55">
        <v>-2.3315134850122301</v>
      </c>
      <c r="M55" t="s">
        <v>37</v>
      </c>
      <c r="N55">
        <v>-10.736036889260214</v>
      </c>
    </row>
    <row r="58" spans="4:19" x14ac:dyDescent="0.25">
      <c r="N58">
        <f>SUM(N47:N53)</f>
        <v>1.0000000000000024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CDAD-BE2C-4081-A395-EFF0B8E04CD4}">
  <dimension ref="A2:H31"/>
  <sheetViews>
    <sheetView tabSelected="1" topLeftCell="A16" workbookViewId="0">
      <selection activeCell="H29" sqref="H29"/>
    </sheetView>
  </sheetViews>
  <sheetFormatPr defaultRowHeight="15" x14ac:dyDescent="0.25"/>
  <sheetData>
    <row r="2" spans="1:8" ht="15.75" thickBot="1" x14ac:dyDescent="0.3"/>
    <row r="3" spans="1:8" ht="26.25" thickBot="1" x14ac:dyDescent="0.3">
      <c r="C3" s="39" t="s">
        <v>55</v>
      </c>
      <c r="D3" s="40" t="s">
        <v>6</v>
      </c>
      <c r="E3" s="40" t="s">
        <v>7</v>
      </c>
      <c r="F3" s="40" t="s">
        <v>56</v>
      </c>
      <c r="G3" s="40" t="s">
        <v>57</v>
      </c>
    </row>
    <row r="4" spans="1:8" ht="16.5" thickBot="1" x14ac:dyDescent="0.3">
      <c r="C4" s="41"/>
      <c r="D4" s="46">
        <v>6.2E-2</v>
      </c>
      <c r="E4" s="43">
        <v>0.04</v>
      </c>
      <c r="F4" s="46">
        <v>7.4999999999999997E-2</v>
      </c>
      <c r="G4" s="46">
        <v>8.4000000000000005E-2</v>
      </c>
    </row>
    <row r="5" spans="1:8" ht="16.5" thickBot="1" x14ac:dyDescent="0.3">
      <c r="C5" s="41"/>
      <c r="D5" s="46">
        <v>0.14499999999999999</v>
      </c>
      <c r="E5" s="46">
        <v>9.7000000000000003E-2</v>
      </c>
      <c r="F5" s="43">
        <v>0.17</v>
      </c>
      <c r="G5" s="43">
        <v>0.2</v>
      </c>
    </row>
    <row r="7" spans="1:8" ht="15.75" thickBot="1" x14ac:dyDescent="0.3"/>
    <row r="8" spans="1:8" ht="16.5" thickBot="1" x14ac:dyDescent="0.3">
      <c r="C8" s="44"/>
      <c r="D8" s="40">
        <v>1</v>
      </c>
      <c r="E8" s="40">
        <v>2</v>
      </c>
      <c r="F8" s="40">
        <v>3</v>
      </c>
      <c r="G8" s="40">
        <v>4</v>
      </c>
      <c r="H8" s="40">
        <v>5</v>
      </c>
    </row>
    <row r="9" spans="1:8" ht="16.5" thickBot="1" x14ac:dyDescent="0.3">
      <c r="C9" s="41"/>
      <c r="D9" s="42">
        <v>0.2</v>
      </c>
      <c r="E9" s="42">
        <v>0.4</v>
      </c>
      <c r="F9" s="42">
        <v>0.5</v>
      </c>
      <c r="G9" s="42">
        <v>0.6</v>
      </c>
      <c r="H9" s="42">
        <v>0.8</v>
      </c>
    </row>
    <row r="10" spans="1:8" ht="16.5" thickBot="1" x14ac:dyDescent="0.3">
      <c r="C10" s="45" t="s">
        <v>58</v>
      </c>
      <c r="D10" s="42">
        <v>0.8</v>
      </c>
      <c r="E10" s="42">
        <v>0.6</v>
      </c>
      <c r="F10" s="42">
        <v>0.5</v>
      </c>
      <c r="G10" s="42">
        <v>0.4</v>
      </c>
      <c r="H10" s="42">
        <v>0.2</v>
      </c>
    </row>
    <row r="12" spans="1:8" x14ac:dyDescent="0.25">
      <c r="A12" t="s">
        <v>59</v>
      </c>
      <c r="B12">
        <v>3.5000000000000003E-2</v>
      </c>
    </row>
    <row r="14" spans="1:8" x14ac:dyDescent="0.25">
      <c r="A14" t="s">
        <v>14</v>
      </c>
      <c r="D14">
        <f>D8</f>
        <v>1</v>
      </c>
      <c r="E14">
        <f t="shared" ref="E14:H14" si="0">E8</f>
        <v>2</v>
      </c>
      <c r="F14">
        <f t="shared" si="0"/>
        <v>3</v>
      </c>
      <c r="G14">
        <f t="shared" si="0"/>
        <v>4</v>
      </c>
      <c r="H14">
        <f t="shared" si="0"/>
        <v>5</v>
      </c>
    </row>
    <row r="15" spans="1:8" x14ac:dyDescent="0.25">
      <c r="C15" t="s">
        <v>6</v>
      </c>
      <c r="D15">
        <f>D9*$B$12+D10*$D$4</f>
        <v>5.6600000000000004E-2</v>
      </c>
      <c r="E15">
        <f t="shared" ref="E15:H15" si="1">E9*$B$12+E10*$D$4</f>
        <v>5.1199999999999996E-2</v>
      </c>
      <c r="F15">
        <f t="shared" si="1"/>
        <v>4.8500000000000001E-2</v>
      </c>
      <c r="G15">
        <f t="shared" si="1"/>
        <v>4.5800000000000007E-2</v>
      </c>
      <c r="H15">
        <f t="shared" si="1"/>
        <v>4.0400000000000005E-2</v>
      </c>
    </row>
    <row r="16" spans="1:8" x14ac:dyDescent="0.25">
      <c r="C16" t="s">
        <v>7</v>
      </c>
      <c r="D16">
        <f>D9*$B$12+D10*$E$4</f>
        <v>3.9E-2</v>
      </c>
      <c r="E16">
        <f t="shared" ref="E16:H16" si="2">E9*$B$12+E10*$E$4</f>
        <v>3.8000000000000006E-2</v>
      </c>
      <c r="F16">
        <f t="shared" si="2"/>
        <v>3.7500000000000006E-2</v>
      </c>
      <c r="G16">
        <f t="shared" si="2"/>
        <v>3.7000000000000005E-2</v>
      </c>
      <c r="H16">
        <f t="shared" si="2"/>
        <v>3.6000000000000004E-2</v>
      </c>
    </row>
    <row r="17" spans="1:8" x14ac:dyDescent="0.25">
      <c r="C17" t="s">
        <v>56</v>
      </c>
      <c r="D17">
        <f>D9*$B$12+D10*$F$4</f>
        <v>6.7000000000000004E-2</v>
      </c>
      <c r="E17">
        <f t="shared" ref="E17:H17" si="3">E9*$B$12+E10*$F$4</f>
        <v>5.8999999999999997E-2</v>
      </c>
      <c r="F17">
        <f t="shared" si="3"/>
        <v>5.5E-2</v>
      </c>
      <c r="G17">
        <f t="shared" si="3"/>
        <v>5.1000000000000004E-2</v>
      </c>
      <c r="H17">
        <f t="shared" si="3"/>
        <v>4.3000000000000003E-2</v>
      </c>
    </row>
    <row r="18" spans="1:8" x14ac:dyDescent="0.25">
      <c r="C18" t="s">
        <v>57</v>
      </c>
      <c r="D18">
        <f>D9*$B$12+D10*$G$4</f>
        <v>7.4200000000000016E-2</v>
      </c>
      <c r="E18">
        <f t="shared" ref="E18:H18" si="4">E9*$B$12+E10*$G$4</f>
        <v>6.4399999999999999E-2</v>
      </c>
      <c r="F18">
        <f t="shared" si="4"/>
        <v>5.9500000000000004E-2</v>
      </c>
      <c r="G18">
        <f t="shared" si="4"/>
        <v>5.460000000000001E-2</v>
      </c>
      <c r="H18">
        <f t="shared" si="4"/>
        <v>4.4800000000000006E-2</v>
      </c>
    </row>
    <row r="21" spans="1:8" x14ac:dyDescent="0.25">
      <c r="A21" t="s">
        <v>16</v>
      </c>
      <c r="D21">
        <f>D14</f>
        <v>1</v>
      </c>
      <c r="E21">
        <f t="shared" ref="E21:H21" si="5">E14</f>
        <v>2</v>
      </c>
      <c r="F21">
        <f t="shared" si="5"/>
        <v>3</v>
      </c>
      <c r="G21">
        <f t="shared" si="5"/>
        <v>4</v>
      </c>
      <c r="H21">
        <f t="shared" si="5"/>
        <v>5</v>
      </c>
    </row>
    <row r="22" spans="1:8" x14ac:dyDescent="0.25">
      <c r="C22" t="s">
        <v>6</v>
      </c>
      <c r="D22">
        <f>D10*$D$5</f>
        <v>0.11599999999999999</v>
      </c>
      <c r="E22">
        <f t="shared" ref="E22:H22" si="6">E10*$D$5</f>
        <v>8.6999999999999994E-2</v>
      </c>
      <c r="F22">
        <f t="shared" si="6"/>
        <v>7.2499999999999995E-2</v>
      </c>
      <c r="G22">
        <f t="shared" si="6"/>
        <v>5.7999999999999996E-2</v>
      </c>
      <c r="H22">
        <f t="shared" si="6"/>
        <v>2.8999999999999998E-2</v>
      </c>
    </row>
    <row r="23" spans="1:8" x14ac:dyDescent="0.25">
      <c r="C23" t="s">
        <v>7</v>
      </c>
      <c r="D23">
        <f>D10*$E$5</f>
        <v>7.7600000000000002E-2</v>
      </c>
      <c r="E23">
        <f t="shared" ref="E23:H23" si="7">E10*$E$5</f>
        <v>5.8200000000000002E-2</v>
      </c>
      <c r="F23">
        <f t="shared" si="7"/>
        <v>4.8500000000000001E-2</v>
      </c>
      <c r="G23">
        <f t="shared" si="7"/>
        <v>3.8800000000000001E-2</v>
      </c>
      <c r="H23">
        <f t="shared" si="7"/>
        <v>1.9400000000000001E-2</v>
      </c>
    </row>
    <row r="24" spans="1:8" x14ac:dyDescent="0.25">
      <c r="C24" t="s">
        <v>56</v>
      </c>
      <c r="D24">
        <f>D10*$F$5</f>
        <v>0.13600000000000001</v>
      </c>
      <c r="E24">
        <f t="shared" ref="E24:H24" si="8">E10*$F$5</f>
        <v>0.10200000000000001</v>
      </c>
      <c r="F24">
        <f t="shared" si="8"/>
        <v>8.5000000000000006E-2</v>
      </c>
      <c r="G24">
        <f t="shared" si="8"/>
        <v>6.8000000000000005E-2</v>
      </c>
      <c r="H24">
        <f t="shared" si="8"/>
        <v>3.4000000000000002E-2</v>
      </c>
    </row>
    <row r="25" spans="1:8" x14ac:dyDescent="0.25">
      <c r="C25" t="s">
        <v>57</v>
      </c>
      <c r="D25">
        <f>D10*$G$5</f>
        <v>0.16000000000000003</v>
      </c>
      <c r="E25">
        <f t="shared" ref="E25:H25" si="9">E10*$G$5</f>
        <v>0.12</v>
      </c>
      <c r="F25">
        <f t="shared" si="9"/>
        <v>0.1</v>
      </c>
      <c r="G25">
        <f t="shared" si="9"/>
        <v>8.0000000000000016E-2</v>
      </c>
      <c r="H25">
        <f t="shared" si="9"/>
        <v>4.0000000000000008E-2</v>
      </c>
    </row>
    <row r="28" spans="1:8" x14ac:dyDescent="0.25">
      <c r="D28">
        <f>D15/D22</f>
        <v>0.48793103448275871</v>
      </c>
      <c r="E28">
        <f t="shared" ref="E28:H28" si="10">E15/E22</f>
        <v>0.58850574712643677</v>
      </c>
      <c r="F28">
        <f t="shared" si="10"/>
        <v>0.66896551724137943</v>
      </c>
      <c r="G28">
        <f t="shared" si="10"/>
        <v>0.78965517241379324</v>
      </c>
      <c r="H28">
        <f t="shared" si="10"/>
        <v>1.3931034482758624</v>
      </c>
    </row>
    <row r="29" spans="1:8" x14ac:dyDescent="0.25">
      <c r="D29">
        <f t="shared" ref="D29:H29" si="11">D16/D23</f>
        <v>0.50257731958762886</v>
      </c>
      <c r="E29">
        <f t="shared" si="11"/>
        <v>0.65292096219931284</v>
      </c>
      <c r="F29">
        <f t="shared" si="11"/>
        <v>0.77319587628865993</v>
      </c>
      <c r="G29">
        <f t="shared" si="11"/>
        <v>0.95360824742268047</v>
      </c>
      <c r="H29">
        <f t="shared" si="11"/>
        <v>1.8556701030927836</v>
      </c>
    </row>
    <row r="30" spans="1:8" x14ac:dyDescent="0.25">
      <c r="D30">
        <f t="shared" ref="D30:H30" si="12">D17/D24</f>
        <v>0.49264705882352938</v>
      </c>
      <c r="E30">
        <f t="shared" si="12"/>
        <v>0.57843137254901955</v>
      </c>
      <c r="F30">
        <f t="shared" si="12"/>
        <v>0.64705882352941169</v>
      </c>
      <c r="G30">
        <f t="shared" si="12"/>
        <v>0.75</v>
      </c>
      <c r="H30">
        <f t="shared" si="12"/>
        <v>1.2647058823529411</v>
      </c>
    </row>
    <row r="31" spans="1:8" x14ac:dyDescent="0.25">
      <c r="D31">
        <f t="shared" ref="D31:H31" si="13">D18/D25</f>
        <v>0.46375</v>
      </c>
      <c r="E31">
        <f t="shared" si="13"/>
        <v>0.53666666666666663</v>
      </c>
      <c r="F31">
        <f t="shared" si="13"/>
        <v>0.59499999999999997</v>
      </c>
      <c r="G31">
        <f t="shared" si="13"/>
        <v>0.6825</v>
      </c>
      <c r="H31">
        <f t="shared" si="13"/>
        <v>1.1199999999999999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161925</xdr:colOff>
                <xdr:row>4</xdr:row>
                <xdr:rowOff>28575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219075</xdr:colOff>
                <xdr:row>5</xdr:row>
                <xdr:rowOff>28575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152400</xdr:colOff>
                <xdr:row>9</xdr:row>
                <xdr:rowOff>9525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Pr01</vt:lpstr>
      <vt:lpstr>Pr02</vt:lpstr>
      <vt:lpstr>Pr03</vt:lpstr>
      <vt:lpstr>Pr04</vt:lpstr>
      <vt:lpstr>'Pr03'!OLE_LINK2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2021-03-22T15:12:05Z</dcterms:created>
  <dcterms:modified xsi:type="dcterms:W3CDTF">2021-03-22T16:49:09Z</dcterms:modified>
</cp:coreProperties>
</file>