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áloha fleška 25.12.2015\Daňová evidence\"/>
    </mc:Choice>
  </mc:AlternateContent>
  <xr:revisionPtr revIDLastSave="0" documentId="13_ncr:1_{9BBF7199-6881-43E8-814E-8B7A799A3D12}" xr6:coauthVersionLast="46" xr6:coauthVersionMax="46" xr10:uidLastSave="{00000000-0000-0000-0000-000000000000}"/>
  <bookViews>
    <workbookView xWindow="-120" yWindow="-120" windowWidth="29040" windowHeight="15840" xr2:uid="{EF8CA5BB-361F-42B1-8677-CB111B6BCF0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6" i="1" l="1"/>
  <c r="D294" i="1"/>
  <c r="D292" i="1"/>
  <c r="D297" i="1"/>
  <c r="D298" i="1"/>
  <c r="D299" i="1"/>
  <c r="D274" i="1"/>
  <c r="D255" i="1"/>
  <c r="C280" i="1" s="1"/>
  <c r="D305" i="1" l="1"/>
  <c r="D271" i="1"/>
  <c r="C284" i="1" s="1"/>
  <c r="D262" i="1"/>
  <c r="D257" i="1"/>
  <c r="H40" i="1"/>
  <c r="H41" i="1" s="1"/>
  <c r="D253" i="1"/>
  <c r="D235" i="1"/>
  <c r="D249" i="1"/>
  <c r="C265" i="1" s="1"/>
  <c r="C245" i="1"/>
  <c r="D241" i="1"/>
  <c r="D231" i="1"/>
  <c r="C263" i="1" s="1"/>
  <c r="D228" i="1"/>
  <c r="D222" i="1"/>
  <c r="C238" i="1" s="1"/>
  <c r="D220" i="1"/>
  <c r="D205" i="1"/>
  <c r="C229" i="1" s="1"/>
  <c r="D193" i="1"/>
  <c r="D192" i="1"/>
  <c r="C207" i="1" s="1"/>
  <c r="D190" i="1"/>
  <c r="C216" i="1" s="1"/>
  <c r="D269" i="1"/>
  <c r="G23" i="1" s="1"/>
  <c r="D189" i="1"/>
  <c r="D185" i="1"/>
  <c r="C215" i="1" s="1"/>
  <c r="C179" i="1"/>
  <c r="C199" i="1"/>
  <c r="C201" i="1"/>
  <c r="M27" i="1"/>
  <c r="L27" i="1"/>
  <c r="K27" i="1"/>
  <c r="J27" i="1"/>
  <c r="I27" i="1"/>
  <c r="D171" i="1"/>
  <c r="G20" i="1" s="1"/>
  <c r="D168" i="1"/>
  <c r="D166" i="1"/>
  <c r="C180" i="1" s="1"/>
  <c r="D162" i="1"/>
  <c r="D160" i="1"/>
  <c r="C167" i="1" s="1"/>
  <c r="C211" i="1"/>
  <c r="C153" i="1"/>
  <c r="D146" i="1"/>
  <c r="C149" i="1" s="1"/>
  <c r="G18" i="1"/>
  <c r="D142" i="1"/>
  <c r="C159" i="1" s="1"/>
  <c r="H23" i="1" l="1"/>
  <c r="I23" i="1" s="1"/>
  <c r="D245" i="1"/>
  <c r="G22" i="1" s="1"/>
  <c r="H22" i="1"/>
  <c r="G21" i="1"/>
  <c r="H21" i="1"/>
  <c r="C200" i="1"/>
  <c r="G19" i="1"/>
  <c r="H20" i="1"/>
  <c r="I20" i="1" s="1"/>
  <c r="C208" i="1" s="1"/>
  <c r="O27" i="1"/>
  <c r="C202" i="1" s="1"/>
  <c r="H19" i="1"/>
  <c r="C181" i="1"/>
  <c r="C132" i="1"/>
  <c r="D126" i="1"/>
  <c r="C256" i="1" l="1"/>
  <c r="I22" i="1"/>
  <c r="C281" i="1" s="1"/>
  <c r="I21" i="1"/>
  <c r="C239" i="1" s="1"/>
  <c r="I19" i="1"/>
  <c r="C176" i="1" s="1"/>
  <c r="H18" i="1"/>
  <c r="I18" i="1" s="1"/>
  <c r="C155" i="1" s="1"/>
  <c r="C152" i="1"/>
  <c r="G17" i="1"/>
  <c r="D121" i="1"/>
  <c r="C133" i="1" s="1"/>
  <c r="D105" i="1"/>
  <c r="C131" i="1" s="1"/>
  <c r="D101" i="1"/>
  <c r="G15" i="1"/>
  <c r="D75" i="1"/>
  <c r="D76" i="1"/>
  <c r="G16" i="1" s="1"/>
  <c r="D61" i="1"/>
  <c r="H13" i="1"/>
  <c r="D51" i="1"/>
  <c r="H14" i="1" s="1"/>
  <c r="D46" i="1"/>
  <c r="D45" i="1"/>
  <c r="D38" i="1"/>
  <c r="I4" i="1"/>
  <c r="D16" i="1"/>
  <c r="C17" i="1" s="1"/>
  <c r="D14" i="1"/>
  <c r="I5" i="1"/>
  <c r="I6" i="1"/>
  <c r="I7" i="1"/>
  <c r="H16" i="1" l="1"/>
  <c r="I16" i="1" s="1"/>
  <c r="C111" i="1" s="1"/>
  <c r="C127" i="1"/>
  <c r="H17" i="1"/>
  <c r="I17" i="1" s="1"/>
  <c r="C135" i="1" s="1"/>
  <c r="G14" i="1"/>
  <c r="I14" i="1" s="1"/>
  <c r="C69" i="1" s="1"/>
  <c r="H15" i="1"/>
  <c r="I15" i="1" s="1"/>
  <c r="C93" i="1" s="1"/>
  <c r="C84" i="1"/>
  <c r="G13" i="1"/>
  <c r="I13" i="1" s="1"/>
</calcChain>
</file>

<file path=xl/sharedStrings.xml><?xml version="1.0" encoding="utf-8"?>
<sst xmlns="http://schemas.openxmlformats.org/spreadsheetml/2006/main" count="376" uniqueCount="344">
  <si>
    <t>Obchodní majetek F. Vomáčky</t>
  </si>
  <si>
    <t>Notebook Acer</t>
  </si>
  <si>
    <t>Datum zařazení do OM</t>
  </si>
  <si>
    <t>Laserová tiskárna</t>
  </si>
  <si>
    <t>PC Sestava</t>
  </si>
  <si>
    <t>Pořizovací cena bez DPH</t>
  </si>
  <si>
    <t>DPH 21 %</t>
  </si>
  <si>
    <t>Rodinný dům (40 % plochy využito k podnikání)</t>
  </si>
  <si>
    <t>-</t>
  </si>
  <si>
    <t>Hotovost  v pokladně</t>
  </si>
  <si>
    <t>Podnikatelský BÚ</t>
  </si>
  <si>
    <t>Uskutečněné transakce v roce 2021</t>
  </si>
  <si>
    <t>Datum</t>
  </si>
  <si>
    <t>Vklad hotovosti do pokladny</t>
  </si>
  <si>
    <t>Vklad finančních prostředků na podnikatelský BÚ</t>
  </si>
  <si>
    <t>Přijatá faktura za nákup kancelářských potřeb</t>
  </si>
  <si>
    <t>Částka bez DPH (v Kč)</t>
  </si>
  <si>
    <t>DPH (v Kč)</t>
  </si>
  <si>
    <t>Úhrada faktury z BÚ</t>
  </si>
  <si>
    <t>Faktura za nákup osobního automobilu Škoda Octavia Combi</t>
  </si>
  <si>
    <t>Úhrada faktury za automobil z BÚ</t>
  </si>
  <si>
    <t>Vystavena faktura č. 1 za ekonomické poradenství</t>
  </si>
  <si>
    <t>Vystavena faktura č. 2 za ekonomické poradenství</t>
  </si>
  <si>
    <t>Inkaso faktury č. 1 na BÚ</t>
  </si>
  <si>
    <t>Na BÚ připsáno 300 000 Kč ve formě bankovního podnikatelského úvěru</t>
  </si>
  <si>
    <t>Z BÚ zaplacena záloha na ZP za leden</t>
  </si>
  <si>
    <t>Z BÚ zaplacena záloha na SP za leden</t>
  </si>
  <si>
    <t>Vystavena faktura č. 3 za vedení účetnictví</t>
  </si>
  <si>
    <t>Nákup PHM v hotovosti</t>
  </si>
  <si>
    <t>Inkaso faktury č. 2 na BÚ</t>
  </si>
  <si>
    <t>Vystavena faktura č. 4 za vedení účetnictví</t>
  </si>
  <si>
    <t>Nákup obleku v hotovosti</t>
  </si>
  <si>
    <t>Z BÚ do pokladny převedeno</t>
  </si>
  <si>
    <t xml:space="preserve">Z BÚ pro osobní spotřebu vybráno </t>
  </si>
  <si>
    <t>Splátka úvěru z BÚ - jistina</t>
  </si>
  <si>
    <t>Splátka úvěru z BÚ - úroky</t>
  </si>
  <si>
    <t>Inkaso faktury č. 3 na BÚ</t>
  </si>
  <si>
    <t>Inkaso faktury č. 4 na BÚ</t>
  </si>
  <si>
    <t>Vystavena faktura č. 5 za ekonomické poradenství</t>
  </si>
  <si>
    <t>Inkaso faktury č. 5 na BÚ</t>
  </si>
  <si>
    <t>Faktura za nákup notebooku Acer</t>
  </si>
  <si>
    <t>Z BÚ zaplacena záloha na ZP za únor</t>
  </si>
  <si>
    <t>Z BÚ zaplacena záloha na SP za únor</t>
  </si>
  <si>
    <t>Vystavena faktura č. 6 za vedení účetnictví</t>
  </si>
  <si>
    <t>Vystavena faktura č. 7 za vedení účetnictví</t>
  </si>
  <si>
    <t>Vystavena faktura č. 8 za vedení účetnictví</t>
  </si>
  <si>
    <t>Z BÚ uhrazena záloha na silniční daň</t>
  </si>
  <si>
    <t>Z BÚ zaplacena záloha na ZP za březen</t>
  </si>
  <si>
    <t>Z BÚ zaplacena záloha na SP za březen</t>
  </si>
  <si>
    <t>Na BÚ připsány úroky</t>
  </si>
  <si>
    <t>Z BÚ zaplacena záloha na ZP za duben</t>
  </si>
  <si>
    <t>Z BÚ zaplacena záloha na SP za duben</t>
  </si>
  <si>
    <t>Z BÚ zaplacena záloha na ZP za květen</t>
  </si>
  <si>
    <t>Z BÚ zaplacena záloha na SP za květen</t>
  </si>
  <si>
    <t>Z BÚ zaplacena záloha na ZP za červen</t>
  </si>
  <si>
    <t>Z BÚ zaplacena záloha na SP za červen</t>
  </si>
  <si>
    <t>Z BÚ zaplacena záloha na ZP za červenec</t>
  </si>
  <si>
    <t>Z BÚ zaplacena záloha na SP za červenec</t>
  </si>
  <si>
    <t>Z BÚ zaplacena záloha na ZP za srpen</t>
  </si>
  <si>
    <t>Z BÚ zaplacena záloha na SP za srpen</t>
  </si>
  <si>
    <t>Z BÚ zaplacena záloha na ZP za září</t>
  </si>
  <si>
    <t>Z BÚ zaplacena záloha na SP za září</t>
  </si>
  <si>
    <t>Z BÚ zaplacena záloha na ZP za říjen</t>
  </si>
  <si>
    <t>Z BÚ zaplacena záloha na SP za říjen</t>
  </si>
  <si>
    <t>Z BÚ zaplacena záloha na ZP za listopad</t>
  </si>
  <si>
    <t>Z BÚ zaplacena záloha na SP za listopad</t>
  </si>
  <si>
    <t>Z BÚ zaplacena záloha na ZP za prosinec</t>
  </si>
  <si>
    <t>Z BÚ zaplacena záloha na SP za prosinec</t>
  </si>
  <si>
    <t>Roční poplatek za vedení účtu</t>
  </si>
  <si>
    <t>Faktura za spotřebu elektřiny v rodinném domě - období leden - únor 2021</t>
  </si>
  <si>
    <t>Faktura za nákup laserové tiskárny</t>
  </si>
  <si>
    <t>Faktura za nákup PC sestavy</t>
  </si>
  <si>
    <t>Inkaso faktury č. 6 na BÚ</t>
  </si>
  <si>
    <t>Faktura za nákup softwarové licence na účetní program</t>
  </si>
  <si>
    <t>Inkaso faktury č. 7 na BÚ</t>
  </si>
  <si>
    <t>Vklad domu do OM</t>
  </si>
  <si>
    <t>Vystavena faktura č. 9 za ekonomické poradenství</t>
  </si>
  <si>
    <t>Zúčtování DPH</t>
  </si>
  <si>
    <t>DP - měsíc</t>
  </si>
  <si>
    <t>Uplatněné odpočty</t>
  </si>
  <si>
    <t>Daňové závazky</t>
  </si>
  <si>
    <t>Daňová povinnost (+) / Nadměrný odpočet (-)</t>
  </si>
  <si>
    <t>2/2021</t>
  </si>
  <si>
    <t>Na BÚ vrácen nadměrný odpočet DPH za únor</t>
  </si>
  <si>
    <t>Vystavena faktura č. 10 za vedení účetnictví</t>
  </si>
  <si>
    <t>Vystavena faktura č. 11 za vedení účetnictví</t>
  </si>
  <si>
    <t>Vystavena faktura č. 12 za vedení účetnictví</t>
  </si>
  <si>
    <t>3/2021</t>
  </si>
  <si>
    <t>Uplatnitelných 40 %</t>
  </si>
  <si>
    <t>Z BÚ odvedena DPH za březen 2021</t>
  </si>
  <si>
    <t>Cestovní náhrady</t>
  </si>
  <si>
    <t>Inkaso faktury č. 9 na BÚ</t>
  </si>
  <si>
    <t>Vystavena faktura č. 13 za ekonomické poradenství</t>
  </si>
  <si>
    <t>Inkaso faktury č. 8 na BÚ</t>
  </si>
  <si>
    <t>Z BÚ zaplacena záloha na nákup tonerů</t>
  </si>
  <si>
    <t>Daňový doklad k DPH ze zálohy</t>
  </si>
  <si>
    <t>Faktura za nákup tonerů</t>
  </si>
  <si>
    <t>Byla záloha, takže DPH již jen 4200-DPH u zálohy</t>
  </si>
  <si>
    <t>Platba faktury za tonery z BÚ (po zápočtu zálohy)</t>
  </si>
  <si>
    <t>Celková cena vč. DPH 24200-záloha 10000</t>
  </si>
  <si>
    <t>Vystavena faktura č. 14 za vedení účetnictví</t>
  </si>
  <si>
    <t>Vystavena faktura č. 15 za vedení účetnictví</t>
  </si>
  <si>
    <t>Vystavena faktura č. 16 za vedení účetnictví</t>
  </si>
  <si>
    <t>Vystavena faktura č. 17 za vedení účetnictví</t>
  </si>
  <si>
    <t>Z BÚ poskytnut dar neziskové organizaci Debra ČR na podporu nemocných s nemocí motýlích křídel</t>
  </si>
  <si>
    <t>4/2021</t>
  </si>
  <si>
    <t>Z BÚ odvedena DPH za duben 2021</t>
  </si>
  <si>
    <t>Inkaso faktury č. 10 na BÚ</t>
  </si>
  <si>
    <t>Inkaso faktury č. 11 na BÚ</t>
  </si>
  <si>
    <t>Kartou k BÚ zaplacen nákup PHM</t>
  </si>
  <si>
    <t>Vystavena faktura č. 18 za ekonomické poradenství</t>
  </si>
  <si>
    <t>Inkaso faktury č. 17 na BÚ</t>
  </si>
  <si>
    <t>Inkaso faktury č. 14 na BÚ</t>
  </si>
  <si>
    <t>Pro osobní spotřebu z BÚ vybráno</t>
  </si>
  <si>
    <t>V hotovosti zaplacena konzultace s daňovým poradcem (neplátce DPH)</t>
  </si>
  <si>
    <t>Převod hotovosti do pokladny</t>
  </si>
  <si>
    <t>Nakoupeno za hotové občerstvení obchodních partnerů</t>
  </si>
  <si>
    <t>DPH 150, ale není nárok na odpočet</t>
  </si>
  <si>
    <t>Inkaso faktury č. 12 na BÚ</t>
  </si>
  <si>
    <t>Inkaso faktury č. 16 na BÚ</t>
  </si>
  <si>
    <t>Z BÚ odvedena DPH za květen 2021</t>
  </si>
  <si>
    <t>Faktura za přezutí automobilu</t>
  </si>
  <si>
    <t>Uhrazena faktura za přezutí automobilu z BÚ</t>
  </si>
  <si>
    <t>Vystavena faktura č. 19 za vedení účetnictví</t>
  </si>
  <si>
    <t>Vystavena faktura č. 20 za vedení účetnictví</t>
  </si>
  <si>
    <t>Vystavena faktura č. 21 za vedení účetnictví</t>
  </si>
  <si>
    <t>Vystavena faktura č. 22 za vedení účetnictví</t>
  </si>
  <si>
    <t>5/2021</t>
  </si>
  <si>
    <t>Inkaso faktury č.15 na BÚ</t>
  </si>
  <si>
    <t>Inkaso faktury č. 13 na BÚ</t>
  </si>
  <si>
    <t>Inkaso faktury č. 21 na BÚ</t>
  </si>
  <si>
    <t>Vystavena faktura č. 23 za ekonomické poradenství</t>
  </si>
  <si>
    <t>V hotovosti nakoupeny PHM</t>
  </si>
  <si>
    <t>Faktura za nákup kancelářských potřeb</t>
  </si>
  <si>
    <t>Z BÚ koupena dálniční známka</t>
  </si>
  <si>
    <t>Inkaso faktury č. 19 na BÚ</t>
  </si>
  <si>
    <t>Inkaso faktury č. 20 na BÚ</t>
  </si>
  <si>
    <t>Vystavena faktura č. 24 za vedení účetnictví</t>
  </si>
  <si>
    <t>Vystavena faktura č. 25 za vedení účetnictví</t>
  </si>
  <si>
    <t>Vystavena faktura č. 26 za vedení účetnictví</t>
  </si>
  <si>
    <t>Vystavena faktura č. 27 za vedení účetnictví</t>
  </si>
  <si>
    <t>Z BÚ odvedena DPH za červen 2021</t>
  </si>
  <si>
    <t>6/2021</t>
  </si>
  <si>
    <t>V hotovosti nakoupeny poštovní známky</t>
  </si>
  <si>
    <t>Hotově uhrazena inzerce propagace služeb v místních novinách</t>
  </si>
  <si>
    <t>Vystaven opravný daňový doklad k faktuře č. 27</t>
  </si>
  <si>
    <t>Vystavena faktura č. 28 za ekonomické poradenství</t>
  </si>
  <si>
    <t>Inkaso faktury č. 22 na BÚ</t>
  </si>
  <si>
    <t>Inkaso faktury č. 23 na BÚ</t>
  </si>
  <si>
    <t>Inkaso faktury č. 24 na BÚ</t>
  </si>
  <si>
    <t>Inkaso faktury č. 27 po odpočtu "dobropisu" na BÚ</t>
  </si>
  <si>
    <t>Faktura za nákup externího HDD</t>
  </si>
  <si>
    <t>Vystavena faktura č. 29 za vedení účetnictví</t>
  </si>
  <si>
    <t>Vystavena faktura č. 30 za vedení účetnictví</t>
  </si>
  <si>
    <t>Vystavena faktura č. 31 za vedení účetnictví</t>
  </si>
  <si>
    <t>Vystavena faktura č. 32 za vedení účetnictví</t>
  </si>
  <si>
    <t>7/2021</t>
  </si>
  <si>
    <t>Z BÚ odvedena DPH za červenec 2021</t>
  </si>
  <si>
    <t>Z BÚ uhrazena faktura za nákup HDD</t>
  </si>
  <si>
    <t>Inkaso faktury č. 25 na BÚ</t>
  </si>
  <si>
    <t>Inkaso faktury č. 26 na BÚ</t>
  </si>
  <si>
    <t xml:space="preserve">Faktura za nákup zimních pneumatik </t>
  </si>
  <si>
    <t>Hotově uhrazen nákup PHM</t>
  </si>
  <si>
    <t>Faktura za internetové připojení za 1-6/2021</t>
  </si>
  <si>
    <t>Z BÚ uhrazena faktura za nákup zimních pneumatik</t>
  </si>
  <si>
    <t>Inkaso faktury č. 28 na BÚ</t>
  </si>
  <si>
    <t>Inkaso faktury č. 30 na BÚ</t>
  </si>
  <si>
    <t>Z BÚ uhrazena faktura za internetové připojení</t>
  </si>
  <si>
    <t>Inkaso faktury č. 31 na BÚ</t>
  </si>
  <si>
    <t>Inkaso faktury č. 32 na BÚ</t>
  </si>
  <si>
    <t>Inkaso faktury č. 29 na BÚ</t>
  </si>
  <si>
    <t>Na BÚ inkasována smluvní pokuta za pozdě uhrazenou fakturu č. 29</t>
  </si>
  <si>
    <t>Faktura za nákup laserové myši k PC</t>
  </si>
  <si>
    <t>Faktura za aktualizaci účetního softwaru</t>
  </si>
  <si>
    <t>Faktura za online školení na téma "Novinky v účetní legislativě"</t>
  </si>
  <si>
    <t>Vystavena faktura č. 33 za vedení účetnictví</t>
  </si>
  <si>
    <t>Vystavena faktura č. 34 za vedení účetnictví</t>
  </si>
  <si>
    <t>Vystavena faktura č. 35 za vedení účetnictví</t>
  </si>
  <si>
    <t>Vystavena faktura č. 36 za vedení účetnictví</t>
  </si>
  <si>
    <t>8/2021</t>
  </si>
  <si>
    <t>Z BÚ odvedena DPH za srpen 2021</t>
  </si>
  <si>
    <t>Z BÚ uhrazena faktura za nákup laserové myši</t>
  </si>
  <si>
    <t>Vystavena faktura č. 37 za ekonomické poradenství</t>
  </si>
  <si>
    <t>Inkaso faktury č. 33 na BÚ</t>
  </si>
  <si>
    <t>Inkaso faktury č. 34 na BÚ</t>
  </si>
  <si>
    <t>Faktura za nákup webkamery a sluchátek s mikrofonem</t>
  </si>
  <si>
    <t>9/2021</t>
  </si>
  <si>
    <t>10/2021</t>
  </si>
  <si>
    <t>11/2021</t>
  </si>
  <si>
    <t>12/2021</t>
  </si>
  <si>
    <t>1.8.2021</t>
  </si>
  <si>
    <t>Srážková daň</t>
  </si>
  <si>
    <t>Měsíční částka</t>
  </si>
  <si>
    <t>Čistá mzda</t>
  </si>
  <si>
    <t>Kateřina Černá</t>
  </si>
  <si>
    <t>Vyplacena čistá mzda z DPP z BÚ</t>
  </si>
  <si>
    <t>Z BÚ odvedena srážková daň z DPP</t>
  </si>
  <si>
    <t>Srpen</t>
  </si>
  <si>
    <t>Září</t>
  </si>
  <si>
    <t>ZP zaměstnance</t>
  </si>
  <si>
    <t>SP zaměstnance</t>
  </si>
  <si>
    <t>ZP zaměstnavatele</t>
  </si>
  <si>
    <t>SP zaměstnavatele</t>
  </si>
  <si>
    <t>Zálohová daň</t>
  </si>
  <si>
    <t>DPP - brigádník na výpomoc s vedením účetnictví v měsících 8/9 2021</t>
  </si>
  <si>
    <t>Z BÚ odvedeno ZP z DPP za září 2021</t>
  </si>
  <si>
    <t>Z BÚ odvedena zálohová daň z DPP za září 2021</t>
  </si>
  <si>
    <t>Z BÚ odvedeno SP z DPP za září 2021</t>
  </si>
  <si>
    <t>Inkaso faktury č. 35 na BÚ</t>
  </si>
  <si>
    <t>Inkaso faktury č. 36 na BÚ</t>
  </si>
  <si>
    <t>Z BÚ uhrazena faktura za nákup webkamery a sluchátek s mikrofonem</t>
  </si>
  <si>
    <t>Vystavena faktura č. 38 za vedení účetnictví</t>
  </si>
  <si>
    <t>Vystavena faktura č. 39 za vedení účetnictví</t>
  </si>
  <si>
    <t>Vystavena faktura č. 40 za vedení účetnictví</t>
  </si>
  <si>
    <t>Vystavena faktura č. 41 za vedení účetnictví</t>
  </si>
  <si>
    <t>Vystavena faktura č. 42 za vedení účetnictví</t>
  </si>
  <si>
    <t>Z BÚ odvedena DPH za září 2021</t>
  </si>
  <si>
    <t>Inkaso faktury č. 37 na BÚ</t>
  </si>
  <si>
    <t>Faktura za nákup prodlužovacích kabelů do kanceláře</t>
  </si>
  <si>
    <t>Faktura za nákup odborné účetní a daňové literatury</t>
  </si>
  <si>
    <t>Faktura za nákup výkonnějšího wifi routeru</t>
  </si>
  <si>
    <t>Výběr hotovosti z BÚ a jejich převod do pokladny</t>
  </si>
  <si>
    <t>V hotovosti nakoupeny barvy a štětce pro výmalbu kanceláře</t>
  </si>
  <si>
    <t>V hotovosti nakoupeny dezinfekční prostředky do kanceláře</t>
  </si>
  <si>
    <t>Inkaso faktury č. 38 na BÚ</t>
  </si>
  <si>
    <t>Faktura na roční předplatné časopisu Daně a účetnictví bez chyb, pokud a penále</t>
  </si>
  <si>
    <t>Vystavena faktura č. 43 za dvoudenní pronájem osobního automobilu obchodnímu partnerovi</t>
  </si>
  <si>
    <t>Inkaso faktury č. 39 na BÚ</t>
  </si>
  <si>
    <t>Z BÚ uhrazena faktura za nákup prodlužovacích kabelů</t>
  </si>
  <si>
    <t>Vystavena faktura č. 44 za ekonomické poradenství</t>
  </si>
  <si>
    <t>Inkaso faktury č. 40 na BÚ</t>
  </si>
  <si>
    <t>Z BÚ uhrazena faktura za nákup barev a štětců</t>
  </si>
  <si>
    <t>Inkaso faktury č. 42 na BÚ</t>
  </si>
  <si>
    <t>Z BÚ uhrazena faktura za předplatné časopisu Daně a účetnictví bez chyb, pokut a penále</t>
  </si>
  <si>
    <t>Inkaso faktury č. 41 na BÚ</t>
  </si>
  <si>
    <t>Z BÚ uhrazena faktura za wifi router</t>
  </si>
  <si>
    <t>Vystavena faktura č. 45 za vedení účetnictví</t>
  </si>
  <si>
    <t>Vystavena faktura č. 46 za vedení účetnictví</t>
  </si>
  <si>
    <t>Vystavena faktura č. 47 za vedení účetnictví</t>
  </si>
  <si>
    <t>Vystavena faktura č. 48 za vedení účetnictví</t>
  </si>
  <si>
    <t>Vystavena faktura č. 49 za vedení účetnictví</t>
  </si>
  <si>
    <t>Z BÚ nakoupeny spekulativní akcie</t>
  </si>
  <si>
    <t>Na BÚ inkasována částka z prodeje spekulativních akcií</t>
  </si>
  <si>
    <t>Z BÚ odvedena DPH za říjen 2021</t>
  </si>
  <si>
    <t>Faktura za konzultace s auditorem</t>
  </si>
  <si>
    <t>Faktura za pronájem kanceláře v Praze 11/2021</t>
  </si>
  <si>
    <t>Za hotové nakoupeny PHM</t>
  </si>
  <si>
    <t>V hotovosti uhrazeno parkovné v Praze</t>
  </si>
  <si>
    <t>Inkaso faktury č. 43 na BÚ</t>
  </si>
  <si>
    <t>Vystavena faktura č. 50 za ekonomické poradenství</t>
  </si>
  <si>
    <t>Inkaso faktury č. 44 na BÚ</t>
  </si>
  <si>
    <t>Z BÚ uhrazena smluvní pokuta za opožděnou úhradu faktury za pronájem kanceláře</t>
  </si>
  <si>
    <t>Z BÚ uhrazena faktura za pronájem kanceláře v Praze 11/2021</t>
  </si>
  <si>
    <t>Faktura za pronájem kanceláře v Praze 12/2021</t>
  </si>
  <si>
    <t>V hotovosti uhrazena večeře (Svatomartinská husa) pro obchodní partnery</t>
  </si>
  <si>
    <t>Není nárok na odpočet DPH</t>
  </si>
  <si>
    <t>Vystavena faktura č. 51 za ekonomické poradenství</t>
  </si>
  <si>
    <t>Inkaso faktury č. 45 na BÚ</t>
  </si>
  <si>
    <t>Inkaso faktury č. 47 na BÚ</t>
  </si>
  <si>
    <t>Z BÚ uhrazena faktura za konzultace s auditorem</t>
  </si>
  <si>
    <t>Inkaso faktury č. 48 na BÚ</t>
  </si>
  <si>
    <t>Faktura za nákup zálohovacích médií (flešek)</t>
  </si>
  <si>
    <t>Inkaso faktury č. 46 na BÚ</t>
  </si>
  <si>
    <t>Vystavena faktura č. 52 za ekonomické poradenství</t>
  </si>
  <si>
    <t>Inkaso faktury č. 49 na BÚ</t>
  </si>
  <si>
    <t>Inkaso faktury č. 50 na BÚ</t>
  </si>
  <si>
    <t>Faktura za opravu prasklého monitoru notebooku</t>
  </si>
  <si>
    <t>Faktura za licenci (přístup) do ASPI (11/2021-10/2022)</t>
  </si>
  <si>
    <t>V hotovosti uhrazeno přezutí automobilu na zimní pneumatiky</t>
  </si>
  <si>
    <t>Vystavena faktura č. 53 za vedení účetnictví</t>
  </si>
  <si>
    <t>Vystavena faktura č. 54 za vedení účetnictví</t>
  </si>
  <si>
    <t>Vystavena faktura č. 55 za vedení účetnictví</t>
  </si>
  <si>
    <t>Vystavena faktura č. 56 za vedení účetnictví</t>
  </si>
  <si>
    <t>Vystavena faktura č. 57 za vedení účetnictví</t>
  </si>
  <si>
    <t>Z BÚ odvedena DPH za listopad 2021</t>
  </si>
  <si>
    <t>Na FÚ nahlášena manželka Věra Vomáčková jako spolupracující osoba (manželka je celý rok na rodičovské dovolené, kromě rodičovského příspěvku nemá žádné další vlastní příjmy</t>
  </si>
  <si>
    <t>Odpisy DHM</t>
  </si>
  <si>
    <t>Automobil</t>
  </si>
  <si>
    <t>Rodinný dům</t>
  </si>
  <si>
    <t>Zrychlený daňový odpis</t>
  </si>
  <si>
    <t>Rovnoměrný daňový odpis</t>
  </si>
  <si>
    <t>Daňově lze uplatnit</t>
  </si>
  <si>
    <t>Vyúčtování silniční daně</t>
  </si>
  <si>
    <t>Částka</t>
  </si>
  <si>
    <t>Záloha č. 1</t>
  </si>
  <si>
    <t>Uhrazeno</t>
  </si>
  <si>
    <t>Záloha č. 2</t>
  </si>
  <si>
    <t>Nutno uhradit do</t>
  </si>
  <si>
    <t>Záloha č. 3</t>
  </si>
  <si>
    <t>Záloha č. 4</t>
  </si>
  <si>
    <t>Silniční daň za rok 2021</t>
  </si>
  <si>
    <t>Nedoplatek na silniční dani</t>
  </si>
  <si>
    <t>Osobní automobil Škoda Octavia Combi 2,0 TDI</t>
  </si>
  <si>
    <t>Vystavena faktura č. 58 za ekonomické poradenství</t>
  </si>
  <si>
    <t>Vystavena faktura č. 59 za ekonomické poradenství</t>
  </si>
  <si>
    <t>Vystavena faktura č. 60 za ekonomické poradenství</t>
  </si>
  <si>
    <t>Vystavena faktura č. 62 za vedení účetnictví</t>
  </si>
  <si>
    <t>Vystavena faktura č. 63 za vedení účetnictví</t>
  </si>
  <si>
    <t>Vystavena faktura č. 64 za vedení účetnictví</t>
  </si>
  <si>
    <t>Vystavena faktura č. 65 za vedení účetnictví</t>
  </si>
  <si>
    <t>Z BÚ uhrazena daň z nemovitých věcí za rodinný dům</t>
  </si>
  <si>
    <t>Lze daňově uplatnit?</t>
  </si>
  <si>
    <t>Lze uplatnit?</t>
  </si>
  <si>
    <t>Paušál na auto?</t>
  </si>
  <si>
    <t>Uplatněné odpisy</t>
  </si>
  <si>
    <t>Spočítat, zvažovat, že na domu mohou být v budoucnu realizovány stavební úpravy, jaké metody zvolíme a proč?</t>
  </si>
  <si>
    <t>Faktura za servisní prohlídku automobilu</t>
  </si>
  <si>
    <t>Z BÚ uhrazena faktura za ASPI</t>
  </si>
  <si>
    <t xml:space="preserve">Faktura za nákup obrazu od bratra-  akademického malíře do kanceláře </t>
  </si>
  <si>
    <t>Nějaké riziko?</t>
  </si>
  <si>
    <t>Inkaso faktury č. 51 na BÚ</t>
  </si>
  <si>
    <t>Inkaso faktury č. 53 na BÚ</t>
  </si>
  <si>
    <t>Z BÚ uhrazena faktura za opravu notebooku</t>
  </si>
  <si>
    <t>Z BÚ uhrazena faktura za pronájem kanceláře v Praze 12/2021</t>
  </si>
  <si>
    <t>Z BÚ uhrazena faktura za obraz</t>
  </si>
  <si>
    <t>Inkaso faktury č. 52 na BÚ</t>
  </si>
  <si>
    <t>Z BÚ uhrazena faktura za nákup odborné literatury</t>
  </si>
  <si>
    <t>Z BÚ uhrazena faktura za servisní prohlídku automobilu</t>
  </si>
  <si>
    <t>Faktura za vánoční výzdobu kanceláře</t>
  </si>
  <si>
    <t>Inkaso faktury č. 60 na BÚ</t>
  </si>
  <si>
    <t>Omylem podruhé uhrazena faktura za odbornou literaturu (omyl zjištěn až v lednu, finanční prostředky budou vráceny až v únoru 2022) z BÚ</t>
  </si>
  <si>
    <t>Z BÚ uhrazeno předplatné na nájem kanceláří v Praze na první čtvrtletí 2022, daňový doklad dorazí až v lednu 2022</t>
  </si>
  <si>
    <t>Riziko?</t>
  </si>
  <si>
    <t>Inkaso faktury č.  54 na BÚ</t>
  </si>
  <si>
    <t>Inkaso faktury č. 55 na BÚ</t>
  </si>
  <si>
    <t>Inkaso faktury č. 56 na BÚ</t>
  </si>
  <si>
    <t>FN U Svaté Anny poslán z BÚ dar na dovybavení Covidové jednotky</t>
  </si>
  <si>
    <t>Za hotové nakoupeny boty k pánskému obleku</t>
  </si>
  <si>
    <t>Za hotové nakoupeny záclony do kanceláře</t>
  </si>
  <si>
    <t>Za hotové nakoupeny potahy do automobilu</t>
  </si>
  <si>
    <t>Z BÚ převedeno do pokladny</t>
  </si>
  <si>
    <t>Za hotové nakoupeny disky na automobil</t>
  </si>
  <si>
    <t>Za hotové nakoupeny dezinfekční prostředky do kanceláře</t>
  </si>
  <si>
    <t>Za hotové nakoupena balená neperlivá pitná voda do kanceláře</t>
  </si>
  <si>
    <t>Z BÚ uhrazena faktura za vánoční výzdobu kanceláře</t>
  </si>
  <si>
    <t>Provoz vozidla - ve všech 12 měsících, většinou po Brně a okolí, v listopadu a prosinci roku 2021 realizovány 4 delší pracovní cesty do Prahy trvající déle než 12 hodin v kalendářním dni, automobil byl plně využit pro podnikání, reálná spotřeba PHM odpovídá dokladům v DE</t>
  </si>
  <si>
    <t>V hotovosti uhrazen poplatek za parkování na pracovní cestě</t>
  </si>
  <si>
    <t>Faktura za ubytování na pracovní cestě</t>
  </si>
  <si>
    <t>V hotovosti koupena jízdenka na vlak na pracovní cestu</t>
  </si>
  <si>
    <t>Inkaso faktury č. 57 na BÚ</t>
  </si>
  <si>
    <t>Vystavena faktura č. 61 za ekonomické poradenství pro slovenského podnikatele</t>
  </si>
  <si>
    <t>Režim přenesené DPH</t>
  </si>
  <si>
    <t>Vystavena faktura č. 66 za vedení účetnictví</t>
  </si>
  <si>
    <t>František Vomáčka - účetní a ekonomické poradenství, IČO: 77071322, DIČ: CZ7707132222, datum zahájení podnikání 1.1.2021, plátce DPH od 1.2.2021, sídlo v Brně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</si>
</sst>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NumberFormat="1"/>
    <xf numFmtId="14" fontId="0" fillId="0" borderId="0" xfId="0" applyNumberFormat="1" applyBorder="1"/>
    <xf numFmtId="6" fontId="0" fillId="0" borderId="0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6" fontId="0" fillId="0" borderId="5" xfId="0" applyNumberFormat="1" applyBorder="1"/>
    <xf numFmtId="0" fontId="0" fillId="0" borderId="6" xfId="0" applyBorder="1"/>
    <xf numFmtId="14" fontId="0" fillId="0" borderId="7" xfId="0" applyNumberFormat="1" applyBorder="1"/>
    <xf numFmtId="6" fontId="0" fillId="0" borderId="7" xfId="0" applyNumberFormat="1" applyBorder="1"/>
    <xf numFmtId="6" fontId="0" fillId="0" borderId="8" xfId="0" applyNumberFormat="1" applyBorder="1" applyAlignment="1">
      <alignment horizontal="right"/>
    </xf>
    <xf numFmtId="0" fontId="0" fillId="0" borderId="4" xfId="0" applyFont="1" applyBorder="1" applyAlignment="1">
      <alignment vertical="center"/>
    </xf>
    <xf numFmtId="14" fontId="0" fillId="0" borderId="0" xfId="0" applyNumberFormat="1" applyFont="1" applyBorder="1" applyAlignment="1">
      <alignment horizontal="right" vertical="center"/>
    </xf>
    <xf numFmtId="6" fontId="0" fillId="0" borderId="0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0" fillId="0" borderId="0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wrapText="1"/>
    </xf>
    <xf numFmtId="0" fontId="0" fillId="0" borderId="8" xfId="0" applyBorder="1" applyAlignment="1">
      <alignment horizontal="center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9EDF-43F2-4E16-90C2-39CD6D4683C0}">
  <dimension ref="A1:O312"/>
  <sheetViews>
    <sheetView tabSelected="1" workbookViewId="0">
      <selection activeCell="C6" sqref="C6"/>
    </sheetView>
  </sheetViews>
  <sheetFormatPr defaultRowHeight="15" x14ac:dyDescent="0.25"/>
  <cols>
    <col min="1" max="1" width="20.85546875" customWidth="1"/>
    <col min="2" max="2" width="30.28515625" customWidth="1"/>
    <col min="3" max="3" width="19.28515625" customWidth="1"/>
    <col min="5" max="5" width="19.140625" customWidth="1"/>
    <col min="6" max="6" width="46" customWidth="1"/>
    <col min="7" max="7" width="22.85546875" customWidth="1"/>
    <col min="8" max="8" width="22.42578125" customWidth="1"/>
    <col min="9" max="9" width="17.42578125" customWidth="1"/>
    <col min="10" max="10" width="14.85546875" customWidth="1"/>
    <col min="11" max="11" width="18.7109375" customWidth="1"/>
    <col min="12" max="12" width="18.140625" customWidth="1"/>
    <col min="13" max="13" width="15.140625" customWidth="1"/>
    <col min="14" max="14" width="14.7109375" customWidth="1"/>
    <col min="15" max="15" width="13.5703125" customWidth="1"/>
  </cols>
  <sheetData>
    <row r="1" spans="1:9" ht="51.75" customHeight="1" x14ac:dyDescent="0.25">
      <c r="A1" s="52" t="s">
        <v>343</v>
      </c>
      <c r="B1" s="52"/>
      <c r="C1" s="52"/>
      <c r="D1" s="52"/>
      <c r="F1" s="8" t="s">
        <v>0</v>
      </c>
      <c r="G1" s="9" t="s">
        <v>2</v>
      </c>
      <c r="H1" s="9" t="s">
        <v>5</v>
      </c>
      <c r="I1" s="10" t="s">
        <v>6</v>
      </c>
    </row>
    <row r="2" spans="1:9" ht="15" customHeight="1" x14ac:dyDescent="0.25">
      <c r="A2" s="1"/>
      <c r="B2" s="1"/>
      <c r="C2" s="1"/>
      <c r="D2" s="1"/>
      <c r="F2" s="17" t="s">
        <v>9</v>
      </c>
      <c r="G2" s="18">
        <v>44197</v>
      </c>
      <c r="H2" s="19">
        <v>30000</v>
      </c>
      <c r="I2" s="20" t="s">
        <v>8</v>
      </c>
    </row>
    <row r="3" spans="1:9" ht="15" customHeight="1" x14ac:dyDescent="0.25">
      <c r="C3" s="1"/>
      <c r="D3" s="1"/>
      <c r="F3" s="17" t="s">
        <v>10</v>
      </c>
      <c r="G3" s="18">
        <v>44197</v>
      </c>
      <c r="H3" s="19">
        <v>1000000</v>
      </c>
      <c r="I3" s="20" t="s">
        <v>8</v>
      </c>
    </row>
    <row r="4" spans="1:9" x14ac:dyDescent="0.25">
      <c r="F4" s="11" t="s">
        <v>292</v>
      </c>
      <c r="G4" s="6">
        <v>44210</v>
      </c>
      <c r="H4" s="7">
        <v>752455</v>
      </c>
      <c r="I4" s="12">
        <f>H4*0.21</f>
        <v>158015.54999999999</v>
      </c>
    </row>
    <row r="5" spans="1:9" x14ac:dyDescent="0.25">
      <c r="F5" s="11" t="s">
        <v>1</v>
      </c>
      <c r="G5" s="6">
        <v>44249</v>
      </c>
      <c r="H5" s="7">
        <v>23450</v>
      </c>
      <c r="I5" s="12">
        <f t="shared" ref="I5:I7" si="0">H5*0.21</f>
        <v>4924.5</v>
      </c>
    </row>
    <row r="6" spans="1:9" x14ac:dyDescent="0.25">
      <c r="B6" s="2"/>
      <c r="F6" s="11" t="s">
        <v>3</v>
      </c>
      <c r="G6" s="6">
        <v>44260</v>
      </c>
      <c r="H6" s="7">
        <v>57233</v>
      </c>
      <c r="I6" s="12">
        <f t="shared" si="0"/>
        <v>12018.93</v>
      </c>
    </row>
    <row r="7" spans="1:9" x14ac:dyDescent="0.25">
      <c r="F7" s="11" t="s">
        <v>4</v>
      </c>
      <c r="G7" s="6">
        <v>44260</v>
      </c>
      <c r="H7" s="7">
        <v>47500</v>
      </c>
      <c r="I7" s="12">
        <f t="shared" si="0"/>
        <v>9975</v>
      </c>
    </row>
    <row r="8" spans="1:9" ht="15.75" thickBot="1" x14ac:dyDescent="0.3">
      <c r="F8" s="13" t="s">
        <v>7</v>
      </c>
      <c r="G8" s="14">
        <v>44270</v>
      </c>
      <c r="H8" s="15">
        <v>3500000</v>
      </c>
      <c r="I8" s="16" t="s">
        <v>8</v>
      </c>
    </row>
    <row r="9" spans="1:9" x14ac:dyDescent="0.25">
      <c r="G9" s="5"/>
    </row>
    <row r="10" spans="1:9" ht="15.75" thickBot="1" x14ac:dyDescent="0.3">
      <c r="G10" s="5"/>
    </row>
    <row r="11" spans="1:9" ht="30" x14ac:dyDescent="0.25">
      <c r="A11" s="3" t="s">
        <v>12</v>
      </c>
      <c r="B11" s="21" t="s">
        <v>11</v>
      </c>
      <c r="C11" s="3" t="s">
        <v>16</v>
      </c>
      <c r="D11" s="3" t="s">
        <v>17</v>
      </c>
      <c r="F11" s="53" t="s">
        <v>77</v>
      </c>
      <c r="G11" s="54"/>
      <c r="H11" s="54"/>
      <c r="I11" s="55"/>
    </row>
    <row r="12" spans="1:9" ht="45" x14ac:dyDescent="0.25">
      <c r="A12" s="4">
        <v>44197</v>
      </c>
      <c r="B12" s="1" t="s">
        <v>13</v>
      </c>
      <c r="C12" s="22">
        <v>30000</v>
      </c>
      <c r="F12" s="26" t="s">
        <v>78</v>
      </c>
      <c r="G12" s="25" t="s">
        <v>79</v>
      </c>
      <c r="H12" s="25" t="s">
        <v>80</v>
      </c>
      <c r="I12" s="27" t="s">
        <v>81</v>
      </c>
    </row>
    <row r="13" spans="1:9" ht="30" x14ac:dyDescent="0.25">
      <c r="A13" s="4">
        <v>44197</v>
      </c>
      <c r="B13" s="1" t="s">
        <v>14</v>
      </c>
      <c r="C13">
        <v>1000000</v>
      </c>
      <c r="F13" s="28" t="s">
        <v>82</v>
      </c>
      <c r="G13" s="30">
        <f>D14+D16+D25+D28+D29+D38</f>
        <v>165775.04999999999</v>
      </c>
      <c r="H13" s="30">
        <f>D36+D41+D42+D43</f>
        <v>35700</v>
      </c>
      <c r="I13" s="31">
        <f t="shared" ref="I13:I23" si="1">H13-G13</f>
        <v>-130075.04999999999</v>
      </c>
    </row>
    <row r="14" spans="1:9" ht="30" x14ac:dyDescent="0.25">
      <c r="A14" s="4">
        <v>44198</v>
      </c>
      <c r="B14" s="1" t="s">
        <v>15</v>
      </c>
      <c r="C14">
        <v>500</v>
      </c>
      <c r="D14">
        <f>C14*0.21</f>
        <v>105</v>
      </c>
      <c r="F14" s="28" t="s">
        <v>87</v>
      </c>
      <c r="G14" s="30">
        <f>0.4*D44+D45+D46+D48</f>
        <v>24429.93</v>
      </c>
      <c r="H14" s="30">
        <f>D51+D57+D58+D59</f>
        <v>26670</v>
      </c>
      <c r="I14" s="31">
        <f t="shared" si="1"/>
        <v>2240.0699999999997</v>
      </c>
    </row>
    <row r="15" spans="1:9" x14ac:dyDescent="0.25">
      <c r="A15" s="4">
        <v>44200</v>
      </c>
      <c r="B15" s="1" t="s">
        <v>18</v>
      </c>
      <c r="C15">
        <v>605</v>
      </c>
      <c r="F15" s="28" t="s">
        <v>105</v>
      </c>
      <c r="G15" s="30">
        <f>D65</f>
        <v>1735.54</v>
      </c>
      <c r="H15" s="30">
        <f>D61+D72+D73+D74+D75</f>
        <v>53550</v>
      </c>
      <c r="I15" s="31">
        <f t="shared" si="1"/>
        <v>51814.46</v>
      </c>
    </row>
    <row r="16" spans="1:9" ht="45" x14ac:dyDescent="0.25">
      <c r="A16" s="4">
        <v>44210</v>
      </c>
      <c r="B16" s="1" t="s">
        <v>19</v>
      </c>
      <c r="C16" s="22">
        <v>752455</v>
      </c>
      <c r="D16">
        <f>C16*0.21</f>
        <v>158015.54999999999</v>
      </c>
      <c r="F16" s="28" t="s">
        <v>127</v>
      </c>
      <c r="G16" s="30">
        <f>D76+D81+D82</f>
        <v>3094.46</v>
      </c>
      <c r="H16" s="30">
        <f>D83+D98+D99+D100+D101</f>
        <v>61950</v>
      </c>
      <c r="I16" s="31">
        <f t="shared" si="1"/>
        <v>58855.54</v>
      </c>
    </row>
    <row r="17" spans="1:15" ht="30" x14ac:dyDescent="0.25">
      <c r="A17" s="4">
        <v>44212</v>
      </c>
      <c r="B17" s="1" t="s">
        <v>20</v>
      </c>
      <c r="C17" s="22">
        <f>C16+D16</f>
        <v>910470.55</v>
      </c>
      <c r="F17" s="28" t="s">
        <v>142</v>
      </c>
      <c r="G17" s="30">
        <f>D106+D109</f>
        <v>1050</v>
      </c>
      <c r="H17" s="30">
        <f>D105+D118+D119+D120+D121</f>
        <v>57750</v>
      </c>
      <c r="I17" s="31">
        <f t="shared" si="1"/>
        <v>56700</v>
      </c>
    </row>
    <row r="18" spans="1:15" ht="30" x14ac:dyDescent="0.25">
      <c r="A18" s="4">
        <v>44213</v>
      </c>
      <c r="B18" s="1" t="s">
        <v>21</v>
      </c>
      <c r="C18" s="22">
        <v>30000</v>
      </c>
      <c r="F18" s="28" t="s">
        <v>156</v>
      </c>
      <c r="G18" s="30">
        <f>D122+D123+D124+D134</f>
        <v>1300</v>
      </c>
      <c r="H18" s="30">
        <f>D125+D126+D139+D140+D141+D142</f>
        <v>72030</v>
      </c>
      <c r="I18" s="31">
        <f t="shared" si="1"/>
        <v>70730</v>
      </c>
    </row>
    <row r="19" spans="1:15" ht="30" x14ac:dyDescent="0.25">
      <c r="A19" s="4">
        <v>44215</v>
      </c>
      <c r="B19" s="1" t="s">
        <v>22</v>
      </c>
      <c r="C19" s="22">
        <v>45000</v>
      </c>
      <c r="F19" s="28" t="s">
        <v>179</v>
      </c>
      <c r="G19" s="30">
        <f>D146+D147+D148+D160+D161+D162</f>
        <v>5733</v>
      </c>
      <c r="H19" s="30">
        <f>D163+D164+D165+D166</f>
        <v>40950</v>
      </c>
      <c r="I19" s="31">
        <f t="shared" si="1"/>
        <v>35217</v>
      </c>
    </row>
    <row r="20" spans="1:15" x14ac:dyDescent="0.25">
      <c r="A20" s="4">
        <v>44217</v>
      </c>
      <c r="B20" s="1" t="s">
        <v>23</v>
      </c>
      <c r="C20" s="22">
        <v>30000</v>
      </c>
      <c r="F20" s="28" t="s">
        <v>186</v>
      </c>
      <c r="G20" s="30">
        <f>D171</f>
        <v>546</v>
      </c>
      <c r="H20" s="30">
        <f>D168+D182+D183+D184+D185+D186</f>
        <v>70350</v>
      </c>
      <c r="I20" s="31">
        <f t="shared" si="1"/>
        <v>69804</v>
      </c>
    </row>
    <row r="21" spans="1:15" ht="45" x14ac:dyDescent="0.25">
      <c r="A21" s="4">
        <v>44218</v>
      </c>
      <c r="B21" s="1" t="s">
        <v>24</v>
      </c>
      <c r="C21" s="22">
        <v>300000</v>
      </c>
      <c r="F21" s="28" t="s">
        <v>187</v>
      </c>
      <c r="G21" s="30">
        <f>D189+D190+D192+D193+D195</f>
        <v>1638</v>
      </c>
      <c r="H21" s="30">
        <f>D188+D205+D217+D218+D219+D220+D221</f>
        <v>59850</v>
      </c>
      <c r="I21" s="31">
        <f t="shared" si="1"/>
        <v>58212</v>
      </c>
    </row>
    <row r="22" spans="1:15" ht="30" x14ac:dyDescent="0.25">
      <c r="A22" s="4">
        <v>44221</v>
      </c>
      <c r="B22" s="1" t="s">
        <v>25</v>
      </c>
      <c r="C22" s="22">
        <v>2393</v>
      </c>
      <c r="F22" s="28" t="s">
        <v>188</v>
      </c>
      <c r="G22" s="30">
        <f>D222+D223+D224+D225+D226+D235+D241+D245+D249</f>
        <v>10437</v>
      </c>
      <c r="H22" s="30">
        <f>D228+D231+D246+D250+D251+D252++D253+D254</f>
        <v>84000</v>
      </c>
      <c r="I22" s="31">
        <f t="shared" si="1"/>
        <v>73563</v>
      </c>
    </row>
    <row r="23" spans="1:15" ht="30.75" thickBot="1" x14ac:dyDescent="0.3">
      <c r="A23" s="4">
        <v>44221</v>
      </c>
      <c r="B23" s="1" t="s">
        <v>26</v>
      </c>
      <c r="C23" s="22">
        <v>2588</v>
      </c>
      <c r="F23" s="29" t="s">
        <v>189</v>
      </c>
      <c r="G23" s="32">
        <f>D255+D258+D259+D261+D269+D274+D292+D293+D294+D297+D298+D299</f>
        <v>8935</v>
      </c>
      <c r="H23" s="32">
        <f>D257+D262+D271+D302+D303+D304+D305+D306</f>
        <v>70140</v>
      </c>
      <c r="I23" s="51">
        <f t="shared" si="1"/>
        <v>61205</v>
      </c>
    </row>
    <row r="24" spans="1:15" ht="30.75" thickBot="1" x14ac:dyDescent="0.3">
      <c r="A24" s="4">
        <v>44222</v>
      </c>
      <c r="B24" s="1" t="s">
        <v>27</v>
      </c>
      <c r="C24" s="22">
        <v>10000</v>
      </c>
      <c r="F24" s="24"/>
    </row>
    <row r="25" spans="1:15" ht="60" x14ac:dyDescent="0.25">
      <c r="A25" s="4">
        <v>44226</v>
      </c>
      <c r="B25" s="1" t="s">
        <v>28</v>
      </c>
      <c r="C25" s="22">
        <v>1000</v>
      </c>
      <c r="D25">
        <v>210</v>
      </c>
      <c r="F25" s="33" t="s">
        <v>190</v>
      </c>
      <c r="G25" s="34" t="s">
        <v>204</v>
      </c>
      <c r="H25" s="9" t="s">
        <v>192</v>
      </c>
      <c r="I25" s="9" t="s">
        <v>199</v>
      </c>
      <c r="J25" s="9" t="s">
        <v>200</v>
      </c>
      <c r="K25" s="9" t="s">
        <v>201</v>
      </c>
      <c r="L25" s="9" t="s">
        <v>202</v>
      </c>
      <c r="M25" s="9" t="s">
        <v>203</v>
      </c>
      <c r="N25" s="9" t="s">
        <v>191</v>
      </c>
      <c r="O25" s="10" t="s">
        <v>193</v>
      </c>
    </row>
    <row r="26" spans="1:15" x14ac:dyDescent="0.25">
      <c r="A26" s="4">
        <v>44227</v>
      </c>
      <c r="B26" s="1" t="s">
        <v>29</v>
      </c>
      <c r="C26" s="22">
        <v>45000</v>
      </c>
      <c r="F26" s="28" t="s">
        <v>197</v>
      </c>
      <c r="G26" s="30" t="s">
        <v>194</v>
      </c>
      <c r="H26" s="35">
        <v>10000</v>
      </c>
      <c r="I26" s="36"/>
      <c r="J26" s="36"/>
      <c r="K26" s="36"/>
      <c r="L26" s="36"/>
      <c r="M26" s="36"/>
      <c r="N26" s="36">
        <v>1500</v>
      </c>
      <c r="O26" s="37">
        <v>8500</v>
      </c>
    </row>
    <row r="27" spans="1:15" ht="30.75" thickBot="1" x14ac:dyDescent="0.3">
      <c r="A27" s="4">
        <v>44227</v>
      </c>
      <c r="B27" s="1" t="s">
        <v>30</v>
      </c>
      <c r="C27" s="22">
        <v>18500</v>
      </c>
      <c r="F27" s="29" t="s">
        <v>198</v>
      </c>
      <c r="G27" s="32"/>
      <c r="H27" s="38">
        <v>20000</v>
      </c>
      <c r="I27" s="38">
        <f>H27*0.045</f>
        <v>900</v>
      </c>
      <c r="J27" s="38">
        <f>H27*0.065</f>
        <v>1300</v>
      </c>
      <c r="K27" s="38">
        <f>H27*0.09</f>
        <v>1800</v>
      </c>
      <c r="L27" s="38">
        <f>H27*0.248</f>
        <v>4960</v>
      </c>
      <c r="M27" s="38">
        <f>H27*0.15</f>
        <v>3000</v>
      </c>
      <c r="N27" s="38"/>
      <c r="O27" s="39">
        <f>H27-I27-J27-M27</f>
        <v>14800</v>
      </c>
    </row>
    <row r="28" spans="1:15" ht="15.75" thickBot="1" x14ac:dyDescent="0.3">
      <c r="A28" s="4">
        <v>44230</v>
      </c>
      <c r="B28" s="1" t="s">
        <v>28</v>
      </c>
      <c r="C28" s="22">
        <v>2000</v>
      </c>
      <c r="D28">
        <v>420</v>
      </c>
      <c r="F28" s="24"/>
    </row>
    <row r="29" spans="1:15" ht="135.75" thickBot="1" x14ac:dyDescent="0.3">
      <c r="A29" s="4">
        <v>44233</v>
      </c>
      <c r="B29" s="1" t="s">
        <v>31</v>
      </c>
      <c r="C29" s="22">
        <v>10000</v>
      </c>
      <c r="D29">
        <v>2100</v>
      </c>
      <c r="F29" s="49">
        <v>44501</v>
      </c>
      <c r="G29" s="40" t="s">
        <v>275</v>
      </c>
    </row>
    <row r="30" spans="1:15" ht="15.75" thickBot="1" x14ac:dyDescent="0.3">
      <c r="A30" s="4">
        <v>44234</v>
      </c>
      <c r="B30" s="1" t="s">
        <v>32</v>
      </c>
      <c r="C30" s="22">
        <v>40000</v>
      </c>
    </row>
    <row r="31" spans="1:15" ht="30" x14ac:dyDescent="0.25">
      <c r="A31" s="4">
        <v>44235</v>
      </c>
      <c r="B31" s="1" t="s">
        <v>33</v>
      </c>
      <c r="C31" s="22">
        <v>30000</v>
      </c>
      <c r="F31" s="33" t="s">
        <v>276</v>
      </c>
      <c r="G31" s="41" t="s">
        <v>279</v>
      </c>
      <c r="H31" s="41" t="s">
        <v>280</v>
      </c>
      <c r="I31" s="10" t="s">
        <v>281</v>
      </c>
    </row>
    <row r="32" spans="1:15" x14ac:dyDescent="0.25">
      <c r="A32" s="4">
        <v>44242</v>
      </c>
      <c r="B32" s="1" t="s">
        <v>34</v>
      </c>
      <c r="C32" s="22">
        <v>3000</v>
      </c>
      <c r="F32" s="28" t="s">
        <v>277</v>
      </c>
      <c r="G32" s="42"/>
      <c r="H32" s="42"/>
      <c r="I32" s="43"/>
    </row>
    <row r="33" spans="1:9" ht="15.75" thickBot="1" x14ac:dyDescent="0.3">
      <c r="A33" s="4">
        <v>44242</v>
      </c>
      <c r="B33" s="1" t="s">
        <v>35</v>
      </c>
      <c r="C33" s="22">
        <v>500</v>
      </c>
      <c r="F33" s="29" t="s">
        <v>278</v>
      </c>
      <c r="G33" s="44"/>
      <c r="H33" s="44"/>
      <c r="I33" s="45"/>
    </row>
    <row r="34" spans="1:9" ht="15.75" thickBot="1" x14ac:dyDescent="0.3">
      <c r="A34" s="4">
        <v>44243</v>
      </c>
      <c r="B34" s="1" t="s">
        <v>36</v>
      </c>
      <c r="C34" s="22">
        <v>10000</v>
      </c>
      <c r="F34" s="24"/>
    </row>
    <row r="35" spans="1:9" x14ac:dyDescent="0.25">
      <c r="A35" s="4">
        <v>44245</v>
      </c>
      <c r="B35" s="1" t="s">
        <v>37</v>
      </c>
      <c r="C35" s="22">
        <v>18500</v>
      </c>
      <c r="F35" s="33" t="s">
        <v>282</v>
      </c>
      <c r="G35" s="9" t="s">
        <v>287</v>
      </c>
      <c r="H35" s="9" t="s">
        <v>283</v>
      </c>
      <c r="I35" s="10" t="s">
        <v>285</v>
      </c>
    </row>
    <row r="36" spans="1:9" ht="30" x14ac:dyDescent="0.25">
      <c r="A36" s="4">
        <v>44246</v>
      </c>
      <c r="B36" s="1" t="s">
        <v>38</v>
      </c>
      <c r="C36" s="22">
        <v>50000</v>
      </c>
      <c r="D36">
        <v>10500</v>
      </c>
      <c r="F36" s="28" t="s">
        <v>284</v>
      </c>
      <c r="G36" s="46">
        <v>44301</v>
      </c>
      <c r="H36" s="36">
        <v>390</v>
      </c>
      <c r="I36" s="47">
        <v>44299</v>
      </c>
    </row>
    <row r="37" spans="1:9" x14ac:dyDescent="0.25">
      <c r="A37" s="4">
        <v>44248</v>
      </c>
      <c r="B37" s="1" t="s">
        <v>39</v>
      </c>
      <c r="C37" s="22">
        <v>60500</v>
      </c>
      <c r="F37" s="28" t="s">
        <v>286</v>
      </c>
      <c r="G37" s="46">
        <v>44392</v>
      </c>
      <c r="H37" s="36">
        <v>390</v>
      </c>
      <c r="I37" s="47">
        <v>44390</v>
      </c>
    </row>
    <row r="38" spans="1:9" ht="30" x14ac:dyDescent="0.25">
      <c r="A38" s="4">
        <v>44249</v>
      </c>
      <c r="B38" s="1" t="s">
        <v>40</v>
      </c>
      <c r="C38" s="22">
        <v>23450</v>
      </c>
      <c r="D38">
        <f>C38*0.21</f>
        <v>4924.5</v>
      </c>
      <c r="F38" s="28" t="s">
        <v>288</v>
      </c>
      <c r="G38" s="46">
        <v>44484</v>
      </c>
      <c r="H38" s="36">
        <v>390</v>
      </c>
      <c r="I38" s="47">
        <v>44482</v>
      </c>
    </row>
    <row r="39" spans="1:9" ht="30" x14ac:dyDescent="0.25">
      <c r="A39" s="4">
        <v>44252</v>
      </c>
      <c r="B39" s="1" t="s">
        <v>41</v>
      </c>
      <c r="C39" s="22">
        <v>2393</v>
      </c>
      <c r="F39" s="28" t="s">
        <v>289</v>
      </c>
      <c r="G39" s="46">
        <v>44545</v>
      </c>
      <c r="H39" s="36">
        <v>260</v>
      </c>
      <c r="I39" s="47">
        <v>44543</v>
      </c>
    </row>
    <row r="40" spans="1:9" ht="30" x14ac:dyDescent="0.25">
      <c r="A40" s="4">
        <v>44252</v>
      </c>
      <c r="B40" s="1" t="s">
        <v>42</v>
      </c>
      <c r="C40" s="22">
        <v>2588</v>
      </c>
      <c r="F40" s="28" t="s">
        <v>290</v>
      </c>
      <c r="G40" s="46"/>
      <c r="H40" s="25">
        <f>3000*0.52</f>
        <v>1560</v>
      </c>
      <c r="I40" s="37"/>
    </row>
    <row r="41" spans="1:9" ht="30.75" thickBot="1" x14ac:dyDescent="0.3">
      <c r="A41" s="4">
        <v>44255</v>
      </c>
      <c r="B41" s="1" t="s">
        <v>43</v>
      </c>
      <c r="C41" s="22">
        <v>30000</v>
      </c>
      <c r="D41">
        <v>6300</v>
      </c>
      <c r="F41" s="29" t="s">
        <v>291</v>
      </c>
      <c r="G41" s="48">
        <v>44227</v>
      </c>
      <c r="H41" s="38">
        <f>H40-SUM(H36:H39)</f>
        <v>130</v>
      </c>
      <c r="I41" s="39"/>
    </row>
    <row r="42" spans="1:9" ht="30.75" thickBot="1" x14ac:dyDescent="0.3">
      <c r="A42" s="4">
        <v>44255</v>
      </c>
      <c r="B42" s="1" t="s">
        <v>44</v>
      </c>
      <c r="C42" s="22">
        <v>50000</v>
      </c>
      <c r="D42">
        <v>10500</v>
      </c>
      <c r="F42" s="23"/>
    </row>
    <row r="43" spans="1:9" ht="90.75" thickBot="1" x14ac:dyDescent="0.3">
      <c r="A43" s="4">
        <v>44255</v>
      </c>
      <c r="B43" s="1" t="s">
        <v>45</v>
      </c>
      <c r="C43" s="22">
        <v>40000</v>
      </c>
      <c r="D43">
        <v>8400</v>
      </c>
      <c r="F43" s="50" t="s">
        <v>335</v>
      </c>
    </row>
    <row r="44" spans="1:9" ht="45" x14ac:dyDescent="0.25">
      <c r="A44" s="4">
        <v>44256</v>
      </c>
      <c r="B44" s="1" t="s">
        <v>69</v>
      </c>
      <c r="C44" s="22">
        <v>4000</v>
      </c>
      <c r="D44">
        <v>840</v>
      </c>
      <c r="E44" t="s">
        <v>88</v>
      </c>
      <c r="F44" s="23"/>
    </row>
    <row r="45" spans="1:9" ht="30" x14ac:dyDescent="0.25">
      <c r="A45" s="4">
        <v>44260</v>
      </c>
      <c r="B45" s="1" t="s">
        <v>70</v>
      </c>
      <c r="C45" s="22">
        <v>57233</v>
      </c>
      <c r="D45">
        <f>C45*0.21</f>
        <v>12018.93</v>
      </c>
      <c r="F45" s="23"/>
    </row>
    <row r="46" spans="1:9" x14ac:dyDescent="0.25">
      <c r="A46" s="4">
        <v>44260</v>
      </c>
      <c r="B46" s="1" t="s">
        <v>71</v>
      </c>
      <c r="C46" s="22">
        <v>47500</v>
      </c>
      <c r="D46">
        <f>C46*0.21</f>
        <v>9975</v>
      </c>
      <c r="F46" s="23"/>
    </row>
    <row r="47" spans="1:9" x14ac:dyDescent="0.25">
      <c r="A47" s="4">
        <v>44263</v>
      </c>
      <c r="B47" s="1" t="s">
        <v>72</v>
      </c>
      <c r="C47" s="22">
        <v>36300</v>
      </c>
      <c r="F47" s="23"/>
    </row>
    <row r="48" spans="1:9" ht="30" x14ac:dyDescent="0.25">
      <c r="A48" s="4">
        <v>44265</v>
      </c>
      <c r="B48" s="1" t="s">
        <v>73</v>
      </c>
      <c r="C48" s="22">
        <v>10000</v>
      </c>
      <c r="D48">
        <v>2100</v>
      </c>
      <c r="F48" s="23"/>
    </row>
    <row r="49" spans="1:6" x14ac:dyDescent="0.25">
      <c r="A49" s="4">
        <v>44267</v>
      </c>
      <c r="B49" s="1" t="s">
        <v>74</v>
      </c>
      <c r="C49" s="22">
        <v>60500</v>
      </c>
      <c r="F49" s="23"/>
    </row>
    <row r="50" spans="1:6" x14ac:dyDescent="0.25">
      <c r="A50" s="4">
        <v>44270</v>
      </c>
      <c r="B50" s="1" t="s">
        <v>75</v>
      </c>
      <c r="C50" s="22">
        <v>3500000</v>
      </c>
      <c r="F50" s="23"/>
    </row>
    <row r="51" spans="1:6" ht="30" x14ac:dyDescent="0.25">
      <c r="A51" s="4">
        <v>44270</v>
      </c>
      <c r="B51" s="1" t="s">
        <v>76</v>
      </c>
      <c r="C51" s="22">
        <v>7000</v>
      </c>
      <c r="D51">
        <f>C51*0.21</f>
        <v>1470</v>
      </c>
      <c r="F51" s="23"/>
    </row>
    <row r="52" spans="1:6" x14ac:dyDescent="0.25">
      <c r="A52" s="4">
        <v>44270</v>
      </c>
      <c r="B52" s="1" t="s">
        <v>34</v>
      </c>
      <c r="C52" s="22">
        <v>3010</v>
      </c>
      <c r="F52" s="23"/>
    </row>
    <row r="53" spans="1:6" x14ac:dyDescent="0.25">
      <c r="A53" s="4">
        <v>44270</v>
      </c>
      <c r="B53" s="1" t="s">
        <v>35</v>
      </c>
      <c r="C53" s="22">
        <v>490</v>
      </c>
      <c r="F53" s="23"/>
    </row>
    <row r="54" spans="1:6" ht="30" x14ac:dyDescent="0.25">
      <c r="A54" s="4">
        <v>44275</v>
      </c>
      <c r="B54" s="1" t="s">
        <v>83</v>
      </c>
      <c r="C54" s="22">
        <v>130075.05</v>
      </c>
      <c r="F54" s="23"/>
    </row>
    <row r="55" spans="1:6" ht="30" x14ac:dyDescent="0.25">
      <c r="A55" s="4">
        <v>44280</v>
      </c>
      <c r="B55" s="1" t="s">
        <v>47</v>
      </c>
      <c r="C55" s="22">
        <v>2393</v>
      </c>
      <c r="F55" s="23"/>
    </row>
    <row r="56" spans="1:6" ht="30" x14ac:dyDescent="0.25">
      <c r="A56" s="4">
        <v>44280</v>
      </c>
      <c r="B56" s="1" t="s">
        <v>48</v>
      </c>
      <c r="C56" s="22">
        <v>2588</v>
      </c>
    </row>
    <row r="57" spans="1:6" ht="30" x14ac:dyDescent="0.25">
      <c r="A57" s="4">
        <v>44286</v>
      </c>
      <c r="B57" s="1" t="s">
        <v>84</v>
      </c>
      <c r="C57" s="22">
        <v>30000</v>
      </c>
      <c r="D57">
        <v>6300</v>
      </c>
      <c r="F57" s="23"/>
    </row>
    <row r="58" spans="1:6" ht="30" x14ac:dyDescent="0.25">
      <c r="A58" s="4">
        <v>44286</v>
      </c>
      <c r="B58" s="1" t="s">
        <v>85</v>
      </c>
      <c r="C58" s="22">
        <v>50000</v>
      </c>
      <c r="D58">
        <v>10500</v>
      </c>
      <c r="F58" s="23"/>
    </row>
    <row r="59" spans="1:6" ht="30" x14ac:dyDescent="0.25">
      <c r="A59" s="4">
        <v>44286</v>
      </c>
      <c r="B59" s="1" t="s">
        <v>86</v>
      </c>
      <c r="C59" s="22">
        <v>40000</v>
      </c>
      <c r="D59">
        <v>8400</v>
      </c>
      <c r="F59" s="23"/>
    </row>
    <row r="60" spans="1:6" x14ac:dyDescent="0.25">
      <c r="A60" s="4">
        <v>44288</v>
      </c>
      <c r="B60" s="1" t="s">
        <v>91</v>
      </c>
      <c r="C60" s="22">
        <v>8470</v>
      </c>
      <c r="F60" s="23"/>
    </row>
    <row r="61" spans="1:6" ht="30" x14ac:dyDescent="0.25">
      <c r="A61" s="4">
        <v>44290</v>
      </c>
      <c r="B61" s="1" t="s">
        <v>92</v>
      </c>
      <c r="C61" s="22">
        <v>60000</v>
      </c>
      <c r="D61">
        <f>C61*0.21</f>
        <v>12600</v>
      </c>
      <c r="F61" s="23"/>
    </row>
    <row r="62" spans="1:6" x14ac:dyDescent="0.25">
      <c r="A62" s="4">
        <v>44292</v>
      </c>
      <c r="B62" s="1" t="s">
        <v>93</v>
      </c>
      <c r="C62" s="22">
        <v>48400</v>
      </c>
      <c r="F62" s="23"/>
    </row>
    <row r="63" spans="1:6" ht="30" x14ac:dyDescent="0.25">
      <c r="A63" s="4">
        <v>44294</v>
      </c>
      <c r="B63" s="1" t="s">
        <v>33</v>
      </c>
      <c r="C63" s="22">
        <v>30000</v>
      </c>
      <c r="F63" s="23"/>
    </row>
    <row r="64" spans="1:6" ht="30" x14ac:dyDescent="0.25">
      <c r="A64" s="4">
        <v>44295</v>
      </c>
      <c r="B64" s="1" t="s">
        <v>94</v>
      </c>
      <c r="C64" s="22">
        <v>10000</v>
      </c>
      <c r="F64" s="23"/>
    </row>
    <row r="65" spans="1:6" x14ac:dyDescent="0.25">
      <c r="A65" s="4">
        <v>44298</v>
      </c>
      <c r="B65" s="1" t="s">
        <v>95</v>
      </c>
      <c r="C65" s="22"/>
      <c r="D65">
        <v>1735.54</v>
      </c>
      <c r="F65" s="23"/>
    </row>
    <row r="66" spans="1:6" ht="30" x14ac:dyDescent="0.25">
      <c r="A66" s="4">
        <v>44299</v>
      </c>
      <c r="B66" s="1" t="s">
        <v>46</v>
      </c>
      <c r="C66" s="22">
        <v>390</v>
      </c>
      <c r="F66" s="23"/>
    </row>
    <row r="67" spans="1:6" x14ac:dyDescent="0.25">
      <c r="A67" s="4">
        <v>44301</v>
      </c>
      <c r="B67" s="1" t="s">
        <v>34</v>
      </c>
      <c r="C67" s="22">
        <v>3020</v>
      </c>
      <c r="F67" s="23"/>
    </row>
    <row r="68" spans="1:6" x14ac:dyDescent="0.25">
      <c r="A68" s="4">
        <v>44301</v>
      </c>
      <c r="B68" s="1" t="s">
        <v>35</v>
      </c>
      <c r="C68" s="22">
        <v>480</v>
      </c>
      <c r="F68" s="23"/>
    </row>
    <row r="69" spans="1:6" ht="30" x14ac:dyDescent="0.25">
      <c r="A69" s="4">
        <v>44310</v>
      </c>
      <c r="B69" s="1" t="s">
        <v>89</v>
      </c>
      <c r="C69">
        <f>I14</f>
        <v>2240.0699999999997</v>
      </c>
      <c r="F69" s="23"/>
    </row>
    <row r="70" spans="1:6" ht="30" x14ac:dyDescent="0.25">
      <c r="A70" s="4">
        <v>44311</v>
      </c>
      <c r="B70" s="1" t="s">
        <v>50</v>
      </c>
      <c r="C70" s="22">
        <v>2393</v>
      </c>
      <c r="F70" s="23"/>
    </row>
    <row r="71" spans="1:6" ht="30" x14ac:dyDescent="0.25">
      <c r="A71" s="4">
        <v>44311</v>
      </c>
      <c r="B71" s="1" t="s">
        <v>51</v>
      </c>
      <c r="C71" s="22">
        <v>2588</v>
      </c>
      <c r="F71" s="23"/>
    </row>
    <row r="72" spans="1:6" ht="30" x14ac:dyDescent="0.25">
      <c r="A72" s="4">
        <v>44316</v>
      </c>
      <c r="B72" s="1" t="s">
        <v>100</v>
      </c>
      <c r="C72" s="22">
        <v>30000</v>
      </c>
      <c r="D72">
        <v>6300</v>
      </c>
      <c r="F72" s="23"/>
    </row>
    <row r="73" spans="1:6" ht="30" x14ac:dyDescent="0.25">
      <c r="A73" s="4">
        <v>44316</v>
      </c>
      <c r="B73" s="1" t="s">
        <v>101</v>
      </c>
      <c r="C73" s="22">
        <v>50000</v>
      </c>
      <c r="D73">
        <v>10500</v>
      </c>
      <c r="F73" s="23"/>
    </row>
    <row r="74" spans="1:6" ht="30" x14ac:dyDescent="0.25">
      <c r="A74" s="4">
        <v>43951</v>
      </c>
      <c r="B74" s="1" t="s">
        <v>102</v>
      </c>
      <c r="C74" s="22">
        <v>40000</v>
      </c>
      <c r="D74">
        <v>8400</v>
      </c>
      <c r="F74" s="23"/>
    </row>
    <row r="75" spans="1:6" ht="30" x14ac:dyDescent="0.25">
      <c r="A75" s="4">
        <v>44316</v>
      </c>
      <c r="B75" s="1" t="s">
        <v>103</v>
      </c>
      <c r="C75" s="22">
        <v>75000</v>
      </c>
      <c r="D75">
        <f>C75*0.21</f>
        <v>15750</v>
      </c>
      <c r="F75" s="23"/>
    </row>
    <row r="76" spans="1:6" ht="45" x14ac:dyDescent="0.25">
      <c r="A76" s="4">
        <v>44319</v>
      </c>
      <c r="B76" s="1" t="s">
        <v>96</v>
      </c>
      <c r="C76" s="22">
        <v>20000</v>
      </c>
      <c r="D76">
        <f>4200-D65</f>
        <v>2464.46</v>
      </c>
      <c r="E76" s="1" t="s">
        <v>97</v>
      </c>
      <c r="F76" s="23"/>
    </row>
    <row r="77" spans="1:6" ht="45" x14ac:dyDescent="0.25">
      <c r="A77" s="4">
        <v>44321</v>
      </c>
      <c r="B77" s="1" t="s">
        <v>98</v>
      </c>
      <c r="C77" s="22">
        <v>14200</v>
      </c>
      <c r="E77" s="1" t="s">
        <v>99</v>
      </c>
      <c r="F77" s="23"/>
    </row>
    <row r="78" spans="1:6" ht="60" x14ac:dyDescent="0.25">
      <c r="A78" s="4">
        <v>44322</v>
      </c>
      <c r="B78" s="1" t="s">
        <v>104</v>
      </c>
      <c r="C78" s="22">
        <v>5000</v>
      </c>
      <c r="F78" s="23"/>
    </row>
    <row r="79" spans="1:6" x14ac:dyDescent="0.25">
      <c r="A79" s="4">
        <v>44323</v>
      </c>
      <c r="B79" s="1" t="s">
        <v>107</v>
      </c>
      <c r="C79" s="22">
        <v>36300</v>
      </c>
      <c r="F79" s="23"/>
    </row>
    <row r="80" spans="1:6" x14ac:dyDescent="0.25">
      <c r="A80" s="4">
        <v>44325</v>
      </c>
      <c r="B80" s="1" t="s">
        <v>108</v>
      </c>
      <c r="C80" s="22">
        <v>60500</v>
      </c>
      <c r="F80" s="23"/>
    </row>
    <row r="81" spans="1:6" x14ac:dyDescent="0.25">
      <c r="A81" s="4">
        <v>44326</v>
      </c>
      <c r="B81" s="1" t="s">
        <v>121</v>
      </c>
      <c r="C81" s="22">
        <v>1000</v>
      </c>
      <c r="D81">
        <v>210</v>
      </c>
      <c r="F81" s="23"/>
    </row>
    <row r="82" spans="1:6" ht="30" x14ac:dyDescent="0.25">
      <c r="A82" s="4">
        <v>44326</v>
      </c>
      <c r="B82" s="1" t="s">
        <v>109</v>
      </c>
      <c r="C82" s="22">
        <v>2000</v>
      </c>
      <c r="D82">
        <v>420</v>
      </c>
      <c r="F82" s="23"/>
    </row>
    <row r="83" spans="1:6" ht="30" x14ac:dyDescent="0.25">
      <c r="A83" s="4">
        <v>44327</v>
      </c>
      <c r="B83" s="1" t="s">
        <v>110</v>
      </c>
      <c r="C83" s="22">
        <v>100000</v>
      </c>
      <c r="D83">
        <v>21000</v>
      </c>
      <c r="F83" s="23"/>
    </row>
    <row r="84" spans="1:6" x14ac:dyDescent="0.25">
      <c r="A84" s="4">
        <v>44329</v>
      </c>
      <c r="B84" s="1" t="s">
        <v>111</v>
      </c>
      <c r="C84" s="22">
        <f>C75+D75</f>
        <v>90750</v>
      </c>
      <c r="F84" s="23"/>
    </row>
    <row r="85" spans="1:6" x14ac:dyDescent="0.25">
      <c r="A85" s="4">
        <v>44330</v>
      </c>
      <c r="B85" s="1" t="s">
        <v>112</v>
      </c>
      <c r="C85" s="22">
        <v>36300</v>
      </c>
      <c r="F85" s="23"/>
    </row>
    <row r="86" spans="1:6" ht="30" x14ac:dyDescent="0.25">
      <c r="A86" s="4">
        <v>44330</v>
      </c>
      <c r="B86" s="1" t="s">
        <v>113</v>
      </c>
      <c r="C86" s="22">
        <v>15000</v>
      </c>
      <c r="F86" s="23"/>
    </row>
    <row r="87" spans="1:6" x14ac:dyDescent="0.25">
      <c r="A87" s="4">
        <v>44330</v>
      </c>
      <c r="B87" s="1" t="s">
        <v>115</v>
      </c>
      <c r="C87" s="22">
        <v>30000</v>
      </c>
      <c r="F87" s="23"/>
    </row>
    <row r="88" spans="1:6" ht="45" x14ac:dyDescent="0.25">
      <c r="A88" s="4">
        <v>44331</v>
      </c>
      <c r="B88" s="1" t="s">
        <v>116</v>
      </c>
      <c r="C88" s="22">
        <v>1150</v>
      </c>
      <c r="E88" s="1" t="s">
        <v>117</v>
      </c>
      <c r="F88" s="23"/>
    </row>
    <row r="89" spans="1:6" ht="45" x14ac:dyDescent="0.25">
      <c r="A89" s="4">
        <v>44331</v>
      </c>
      <c r="B89" s="1" t="s">
        <v>114</v>
      </c>
      <c r="C89" s="22">
        <v>3000</v>
      </c>
      <c r="F89" s="23"/>
    </row>
    <row r="90" spans="1:6" x14ac:dyDescent="0.25">
      <c r="A90" s="4">
        <v>44331</v>
      </c>
      <c r="B90" s="1" t="s">
        <v>34</v>
      </c>
      <c r="C90" s="22">
        <v>3030</v>
      </c>
      <c r="F90" s="23"/>
    </row>
    <row r="91" spans="1:6" x14ac:dyDescent="0.25">
      <c r="A91" s="4">
        <v>44331</v>
      </c>
      <c r="B91" s="1" t="s">
        <v>35</v>
      </c>
      <c r="C91" s="22">
        <v>470</v>
      </c>
      <c r="F91" s="23"/>
    </row>
    <row r="92" spans="1:6" x14ac:dyDescent="0.25">
      <c r="A92" s="4">
        <v>44334</v>
      </c>
      <c r="B92" s="1" t="s">
        <v>118</v>
      </c>
      <c r="C92" s="22">
        <v>48400</v>
      </c>
      <c r="F92" s="23"/>
    </row>
    <row r="93" spans="1:6" ht="30" x14ac:dyDescent="0.25">
      <c r="A93" s="4">
        <v>44339</v>
      </c>
      <c r="B93" s="1" t="s">
        <v>106</v>
      </c>
      <c r="C93" s="22">
        <f>I15</f>
        <v>51814.46</v>
      </c>
      <c r="F93" s="23"/>
    </row>
    <row r="94" spans="1:6" ht="30" x14ac:dyDescent="0.25">
      <c r="A94" s="4">
        <v>44341</v>
      </c>
      <c r="B94" s="1" t="s">
        <v>52</v>
      </c>
      <c r="C94" s="22">
        <v>2393</v>
      </c>
      <c r="F94" s="23"/>
    </row>
    <row r="95" spans="1:6" ht="30" x14ac:dyDescent="0.25">
      <c r="A95" s="4">
        <v>44341</v>
      </c>
      <c r="B95" s="1" t="s">
        <v>53</v>
      </c>
      <c r="C95" s="22">
        <v>2588</v>
      </c>
      <c r="F95" s="23"/>
    </row>
    <row r="96" spans="1:6" x14ac:dyDescent="0.25">
      <c r="A96" s="4">
        <v>44343</v>
      </c>
      <c r="B96" s="1" t="s">
        <v>119</v>
      </c>
      <c r="C96" s="22">
        <v>48400</v>
      </c>
      <c r="F96" s="23"/>
    </row>
    <row r="97" spans="1:6" ht="30" x14ac:dyDescent="0.25">
      <c r="A97" s="4">
        <v>44344</v>
      </c>
      <c r="B97" s="1" t="s">
        <v>300</v>
      </c>
      <c r="C97" s="22">
        <v>1050</v>
      </c>
      <c r="E97" t="s">
        <v>301</v>
      </c>
      <c r="F97" s="23"/>
    </row>
    <row r="98" spans="1:6" ht="30" x14ac:dyDescent="0.25">
      <c r="A98" s="4">
        <v>44347</v>
      </c>
      <c r="B98" s="1" t="s">
        <v>123</v>
      </c>
      <c r="C98" s="22">
        <v>30000</v>
      </c>
      <c r="D98">
        <v>6300</v>
      </c>
      <c r="F98" s="23"/>
    </row>
    <row r="99" spans="1:6" ht="30" x14ac:dyDescent="0.25">
      <c r="A99" s="4">
        <v>44347</v>
      </c>
      <c r="B99" s="1" t="s">
        <v>124</v>
      </c>
      <c r="C99" s="22">
        <v>50000</v>
      </c>
      <c r="D99">
        <v>10500</v>
      </c>
      <c r="F99" s="23"/>
    </row>
    <row r="100" spans="1:6" ht="30" x14ac:dyDescent="0.25">
      <c r="A100" s="4">
        <v>44347</v>
      </c>
      <c r="B100" s="1" t="s">
        <v>125</v>
      </c>
      <c r="C100" s="22">
        <v>40000</v>
      </c>
      <c r="D100">
        <v>8400</v>
      </c>
      <c r="F100" s="23"/>
    </row>
    <row r="101" spans="1:6" ht="30" x14ac:dyDescent="0.25">
      <c r="A101" s="4">
        <v>44347</v>
      </c>
      <c r="B101" s="1" t="s">
        <v>126</v>
      </c>
      <c r="C101" s="22">
        <v>75000</v>
      </c>
      <c r="D101">
        <f>C101*0.21</f>
        <v>15750</v>
      </c>
      <c r="F101" s="23"/>
    </row>
    <row r="102" spans="1:6" ht="30" x14ac:dyDescent="0.25">
      <c r="A102" s="4">
        <v>44348</v>
      </c>
      <c r="B102" s="1" t="s">
        <v>122</v>
      </c>
      <c r="C102" s="22">
        <v>1210</v>
      </c>
      <c r="F102" s="23"/>
    </row>
    <row r="103" spans="1:6" x14ac:dyDescent="0.25">
      <c r="A103" s="4">
        <v>44350</v>
      </c>
      <c r="B103" s="1" t="s">
        <v>128</v>
      </c>
      <c r="C103" s="22">
        <v>60500</v>
      </c>
      <c r="F103" s="23"/>
    </row>
    <row r="104" spans="1:6" x14ac:dyDescent="0.25">
      <c r="A104" s="4">
        <v>44353</v>
      </c>
      <c r="B104" s="1" t="s">
        <v>129</v>
      </c>
      <c r="C104" s="22">
        <v>72600</v>
      </c>
      <c r="F104" s="23"/>
    </row>
    <row r="105" spans="1:6" ht="30" x14ac:dyDescent="0.25">
      <c r="A105" s="4">
        <v>44355</v>
      </c>
      <c r="B105" s="1" t="s">
        <v>131</v>
      </c>
      <c r="C105" s="22">
        <v>80000</v>
      </c>
      <c r="D105">
        <f>C105*0.21</f>
        <v>16800</v>
      </c>
      <c r="F105" s="23"/>
    </row>
    <row r="106" spans="1:6" x14ac:dyDescent="0.25">
      <c r="A106" s="4">
        <v>44356</v>
      </c>
      <c r="B106" s="1" t="s">
        <v>132</v>
      </c>
      <c r="C106" s="22">
        <v>2000</v>
      </c>
      <c r="D106">
        <v>420</v>
      </c>
      <c r="F106" s="23"/>
    </row>
    <row r="107" spans="1:6" x14ac:dyDescent="0.25">
      <c r="A107" s="4">
        <v>44362</v>
      </c>
      <c r="B107" s="1" t="s">
        <v>34</v>
      </c>
      <c r="C107" s="22">
        <v>3040</v>
      </c>
      <c r="F107" s="23"/>
    </row>
    <row r="108" spans="1:6" x14ac:dyDescent="0.25">
      <c r="A108" s="4">
        <v>44362</v>
      </c>
      <c r="B108" s="1" t="s">
        <v>35</v>
      </c>
      <c r="C108" s="22">
        <v>460</v>
      </c>
      <c r="F108" s="23"/>
    </row>
    <row r="109" spans="1:6" ht="30" x14ac:dyDescent="0.25">
      <c r="A109" s="4">
        <v>44365</v>
      </c>
      <c r="B109" s="1" t="s">
        <v>133</v>
      </c>
      <c r="C109" s="22">
        <v>3000</v>
      </c>
      <c r="D109">
        <v>630</v>
      </c>
      <c r="F109" s="23"/>
    </row>
    <row r="110" spans="1:6" x14ac:dyDescent="0.25">
      <c r="A110" s="4">
        <v>44368</v>
      </c>
      <c r="B110" s="1" t="s">
        <v>134</v>
      </c>
      <c r="C110" s="22">
        <v>1500</v>
      </c>
      <c r="F110" s="23"/>
    </row>
    <row r="111" spans="1:6" ht="30" x14ac:dyDescent="0.25">
      <c r="A111" s="4">
        <v>44370</v>
      </c>
      <c r="B111" s="1" t="s">
        <v>120</v>
      </c>
      <c r="C111" s="22">
        <f>I16</f>
        <v>58855.54</v>
      </c>
      <c r="F111" s="23"/>
    </row>
    <row r="112" spans="1:6" ht="30" x14ac:dyDescent="0.25">
      <c r="A112" s="4">
        <v>44372</v>
      </c>
      <c r="B112" s="1" t="s">
        <v>54</v>
      </c>
      <c r="C112" s="22">
        <v>2393</v>
      </c>
      <c r="F112" s="23"/>
    </row>
    <row r="113" spans="1:6" ht="30" x14ac:dyDescent="0.25">
      <c r="A113" s="4">
        <v>44372</v>
      </c>
      <c r="B113" s="1" t="s">
        <v>55</v>
      </c>
      <c r="C113" s="22">
        <v>2588</v>
      </c>
      <c r="F113" s="23"/>
    </row>
    <row r="114" spans="1:6" x14ac:dyDescent="0.25">
      <c r="A114" s="4">
        <v>44374</v>
      </c>
      <c r="B114" s="1" t="s">
        <v>130</v>
      </c>
      <c r="C114" s="22">
        <v>48400</v>
      </c>
      <c r="F114" s="23"/>
    </row>
    <row r="115" spans="1:6" ht="30" x14ac:dyDescent="0.25">
      <c r="A115" s="4">
        <v>44375</v>
      </c>
      <c r="B115" s="1" t="s">
        <v>336</v>
      </c>
      <c r="C115" s="22">
        <v>100</v>
      </c>
      <c r="F115" s="23"/>
    </row>
    <row r="116" spans="1:6" x14ac:dyDescent="0.25">
      <c r="A116" s="4">
        <v>44376</v>
      </c>
      <c r="B116" s="1" t="s">
        <v>135</v>
      </c>
      <c r="C116" s="22">
        <v>36300</v>
      </c>
      <c r="F116" s="23"/>
    </row>
    <row r="117" spans="1:6" x14ac:dyDescent="0.25">
      <c r="A117" s="4">
        <v>44377</v>
      </c>
      <c r="B117" s="1" t="s">
        <v>136</v>
      </c>
      <c r="C117" s="22">
        <v>60500</v>
      </c>
      <c r="F117" s="23"/>
    </row>
    <row r="118" spans="1:6" ht="30" x14ac:dyDescent="0.25">
      <c r="A118" s="4">
        <v>44377</v>
      </c>
      <c r="B118" s="1" t="s">
        <v>137</v>
      </c>
      <c r="C118" s="22">
        <v>30000</v>
      </c>
      <c r="D118">
        <v>6300</v>
      </c>
      <c r="F118" s="23"/>
    </row>
    <row r="119" spans="1:6" ht="30" x14ac:dyDescent="0.25">
      <c r="A119" s="4">
        <v>44377</v>
      </c>
      <c r="B119" s="1" t="s">
        <v>138</v>
      </c>
      <c r="C119" s="22">
        <v>50000</v>
      </c>
      <c r="D119">
        <v>10500</v>
      </c>
      <c r="F119" s="23"/>
    </row>
    <row r="120" spans="1:6" ht="30" x14ac:dyDescent="0.25">
      <c r="A120" s="4">
        <v>44377</v>
      </c>
      <c r="B120" s="1" t="s">
        <v>139</v>
      </c>
      <c r="C120" s="22">
        <v>40000</v>
      </c>
      <c r="D120">
        <v>8400</v>
      </c>
      <c r="F120" s="23"/>
    </row>
    <row r="121" spans="1:6" ht="30" x14ac:dyDescent="0.25">
      <c r="A121" s="4">
        <v>44377</v>
      </c>
      <c r="B121" s="1" t="s">
        <v>140</v>
      </c>
      <c r="C121" s="22">
        <v>75000</v>
      </c>
      <c r="D121">
        <f>C121*0.21</f>
        <v>15750</v>
      </c>
      <c r="F121" s="23"/>
    </row>
    <row r="122" spans="1:6" ht="30" x14ac:dyDescent="0.25">
      <c r="A122" s="4">
        <v>44379</v>
      </c>
      <c r="B122" s="1" t="s">
        <v>337</v>
      </c>
      <c r="C122" s="22">
        <v>2000</v>
      </c>
      <c r="D122">
        <v>200</v>
      </c>
      <c r="F122" s="23"/>
    </row>
    <row r="123" spans="1:6" ht="30" x14ac:dyDescent="0.25">
      <c r="A123" s="4">
        <v>44379</v>
      </c>
      <c r="B123" s="1" t="s">
        <v>338</v>
      </c>
      <c r="C123" s="22">
        <v>500</v>
      </c>
      <c r="D123">
        <v>50</v>
      </c>
      <c r="F123" s="23"/>
    </row>
    <row r="124" spans="1:6" ht="45" x14ac:dyDescent="0.25">
      <c r="A124" s="4">
        <v>44381</v>
      </c>
      <c r="B124" s="1" t="s">
        <v>144</v>
      </c>
      <c r="C124" s="22">
        <v>1000</v>
      </c>
      <c r="D124">
        <v>210</v>
      </c>
      <c r="F124" s="23"/>
    </row>
    <row r="125" spans="1:6" ht="30" x14ac:dyDescent="0.25">
      <c r="A125" s="4">
        <v>44384</v>
      </c>
      <c r="B125" s="1" t="s">
        <v>145</v>
      </c>
      <c r="C125" s="22">
        <v>-2000</v>
      </c>
      <c r="D125">
        <v>-420</v>
      </c>
      <c r="F125" s="23"/>
    </row>
    <row r="126" spans="1:6" ht="30" x14ac:dyDescent="0.25">
      <c r="A126" s="4">
        <v>44387</v>
      </c>
      <c r="B126" s="1" t="s">
        <v>146</v>
      </c>
      <c r="C126" s="22">
        <v>150000</v>
      </c>
      <c r="D126">
        <f>C126*0.21</f>
        <v>31500</v>
      </c>
      <c r="F126" s="23"/>
    </row>
    <row r="127" spans="1:6" x14ac:dyDescent="0.25">
      <c r="A127" s="4">
        <v>44389</v>
      </c>
      <c r="B127" s="1" t="s">
        <v>147</v>
      </c>
      <c r="C127" s="22">
        <f>C101+D101</f>
        <v>90750</v>
      </c>
      <c r="F127" s="23"/>
    </row>
    <row r="128" spans="1:6" ht="30" x14ac:dyDescent="0.25">
      <c r="A128" s="4">
        <v>44390</v>
      </c>
      <c r="B128" s="1" t="s">
        <v>46</v>
      </c>
      <c r="C128" s="22">
        <v>390</v>
      </c>
      <c r="F128" s="23"/>
    </row>
    <row r="129" spans="1:6" x14ac:dyDescent="0.25">
      <c r="A129" s="4">
        <v>44392</v>
      </c>
      <c r="B129" s="1" t="s">
        <v>34</v>
      </c>
      <c r="C129" s="22">
        <v>3050</v>
      </c>
      <c r="F129" s="23"/>
    </row>
    <row r="130" spans="1:6" x14ac:dyDescent="0.25">
      <c r="A130" s="4">
        <v>44392</v>
      </c>
      <c r="B130" s="1" t="s">
        <v>35</v>
      </c>
      <c r="C130" s="22">
        <v>450</v>
      </c>
      <c r="F130" s="23"/>
    </row>
    <row r="131" spans="1:6" x14ac:dyDescent="0.25">
      <c r="A131" s="4">
        <v>44394</v>
      </c>
      <c r="B131" s="1" t="s">
        <v>148</v>
      </c>
      <c r="C131" s="22">
        <f>C105+D105</f>
        <v>96800</v>
      </c>
      <c r="F131" s="23"/>
    </row>
    <row r="132" spans="1:6" x14ac:dyDescent="0.25">
      <c r="A132" s="4">
        <v>44396</v>
      </c>
      <c r="B132" s="1" t="s">
        <v>149</v>
      </c>
      <c r="C132" s="22">
        <f>C118+D118</f>
        <v>36300</v>
      </c>
      <c r="F132" s="23"/>
    </row>
    <row r="133" spans="1:6" ht="30" x14ac:dyDescent="0.25">
      <c r="A133" s="4">
        <v>44398</v>
      </c>
      <c r="B133" s="1" t="s">
        <v>150</v>
      </c>
      <c r="C133" s="22">
        <f>C121+D121+C125+D125</f>
        <v>88330</v>
      </c>
      <c r="F133" s="23"/>
    </row>
    <row r="134" spans="1:6" x14ac:dyDescent="0.25">
      <c r="A134" s="4">
        <v>44399</v>
      </c>
      <c r="B134" s="1" t="s">
        <v>151</v>
      </c>
      <c r="C134" s="22">
        <v>4000</v>
      </c>
      <c r="D134">
        <v>840</v>
      </c>
      <c r="F134" s="23"/>
    </row>
    <row r="135" spans="1:6" ht="30" x14ac:dyDescent="0.25">
      <c r="A135" s="4">
        <v>44400</v>
      </c>
      <c r="B135" s="1" t="s">
        <v>141</v>
      </c>
      <c r="C135" s="22">
        <f>I17</f>
        <v>56700</v>
      </c>
      <c r="F135" s="23"/>
    </row>
    <row r="136" spans="1:6" ht="30" x14ac:dyDescent="0.25">
      <c r="A136" s="4">
        <v>44402</v>
      </c>
      <c r="B136" s="1" t="s">
        <v>56</v>
      </c>
      <c r="C136" s="22">
        <v>2393</v>
      </c>
      <c r="F136" s="23"/>
    </row>
    <row r="137" spans="1:6" ht="30" x14ac:dyDescent="0.25">
      <c r="A137" s="4">
        <v>44402</v>
      </c>
      <c r="B137" s="1" t="s">
        <v>57</v>
      </c>
      <c r="C137" s="22">
        <v>2588</v>
      </c>
      <c r="F137" s="23"/>
    </row>
    <row r="138" spans="1:6" ht="30" x14ac:dyDescent="0.25">
      <c r="A138" s="4">
        <v>44404</v>
      </c>
      <c r="B138" s="1" t="s">
        <v>143</v>
      </c>
      <c r="C138" s="22">
        <v>250</v>
      </c>
      <c r="F138" s="23"/>
    </row>
    <row r="139" spans="1:6" ht="30" x14ac:dyDescent="0.25">
      <c r="A139" s="4">
        <v>44408</v>
      </c>
      <c r="B139" s="1" t="s">
        <v>152</v>
      </c>
      <c r="C139" s="22">
        <v>30000</v>
      </c>
      <c r="D139">
        <v>6300</v>
      </c>
      <c r="F139" s="23"/>
    </row>
    <row r="140" spans="1:6" ht="30" x14ac:dyDescent="0.25">
      <c r="A140" s="4">
        <v>44408</v>
      </c>
      <c r="B140" s="1" t="s">
        <v>153</v>
      </c>
      <c r="C140" s="22">
        <v>50000</v>
      </c>
      <c r="D140">
        <v>10500</v>
      </c>
      <c r="F140" s="23"/>
    </row>
    <row r="141" spans="1:6" ht="30" x14ac:dyDescent="0.25">
      <c r="A141" s="4">
        <v>44408</v>
      </c>
      <c r="B141" s="1" t="s">
        <v>154</v>
      </c>
      <c r="C141" s="22">
        <v>40000</v>
      </c>
      <c r="D141">
        <v>8400</v>
      </c>
      <c r="F141" s="23"/>
    </row>
    <row r="142" spans="1:6" ht="30" x14ac:dyDescent="0.25">
      <c r="A142" s="4">
        <v>44408</v>
      </c>
      <c r="B142" s="1" t="s">
        <v>155</v>
      </c>
      <c r="C142" s="22">
        <v>75000</v>
      </c>
      <c r="D142">
        <f>C142*0.21</f>
        <v>15750</v>
      </c>
      <c r="F142" s="23"/>
    </row>
    <row r="143" spans="1:6" ht="30" x14ac:dyDescent="0.25">
      <c r="A143" s="4">
        <v>44410</v>
      </c>
      <c r="B143" s="1" t="s">
        <v>158</v>
      </c>
      <c r="C143" s="22">
        <v>4840</v>
      </c>
      <c r="F143" s="23"/>
    </row>
    <row r="144" spans="1:6" x14ac:dyDescent="0.25">
      <c r="A144" s="4">
        <v>44412</v>
      </c>
      <c r="B144" s="1" t="s">
        <v>159</v>
      </c>
      <c r="C144" s="22">
        <v>60500</v>
      </c>
      <c r="F144" s="23"/>
    </row>
    <row r="145" spans="1:6" x14ac:dyDescent="0.25">
      <c r="A145" s="4">
        <v>44413</v>
      </c>
      <c r="B145" s="1" t="s">
        <v>160</v>
      </c>
      <c r="C145" s="22">
        <v>48400</v>
      </c>
      <c r="F145" s="23"/>
    </row>
    <row r="146" spans="1:6" ht="30" x14ac:dyDescent="0.25">
      <c r="A146" s="4">
        <v>44415</v>
      </c>
      <c r="B146" s="1" t="s">
        <v>161</v>
      </c>
      <c r="C146" s="22">
        <v>16000</v>
      </c>
      <c r="D146">
        <f>C146*0.21</f>
        <v>3360</v>
      </c>
      <c r="F146" s="23"/>
    </row>
    <row r="147" spans="1:6" x14ac:dyDescent="0.25">
      <c r="A147" s="4">
        <v>44417</v>
      </c>
      <c r="B147" s="1" t="s">
        <v>162</v>
      </c>
      <c r="C147" s="22">
        <v>2000</v>
      </c>
      <c r="D147">
        <v>420</v>
      </c>
      <c r="F147" s="23"/>
    </row>
    <row r="148" spans="1:6" ht="30" x14ac:dyDescent="0.25">
      <c r="A148" s="4">
        <v>44419</v>
      </c>
      <c r="B148" s="1" t="s">
        <v>163</v>
      </c>
      <c r="C148" s="22">
        <v>3000</v>
      </c>
      <c r="D148">
        <v>630</v>
      </c>
      <c r="F148" s="23"/>
    </row>
    <row r="149" spans="1:6" ht="30" x14ac:dyDescent="0.25">
      <c r="A149" s="4">
        <v>44421</v>
      </c>
      <c r="B149" s="1" t="s">
        <v>164</v>
      </c>
      <c r="C149" s="22">
        <f>C146+D146</f>
        <v>19360</v>
      </c>
      <c r="F149" s="23"/>
    </row>
    <row r="150" spans="1:6" x14ac:dyDescent="0.25">
      <c r="A150" s="4">
        <v>44423</v>
      </c>
      <c r="B150" s="1" t="s">
        <v>34</v>
      </c>
      <c r="C150" s="22">
        <v>3060</v>
      </c>
      <c r="F150" s="23"/>
    </row>
    <row r="151" spans="1:6" x14ac:dyDescent="0.25">
      <c r="A151" s="4">
        <v>44423</v>
      </c>
      <c r="B151" s="1" t="s">
        <v>35</v>
      </c>
      <c r="C151" s="22">
        <v>440</v>
      </c>
      <c r="F151" s="23"/>
    </row>
    <row r="152" spans="1:6" x14ac:dyDescent="0.25">
      <c r="A152" s="4">
        <v>44426</v>
      </c>
      <c r="B152" s="1" t="s">
        <v>165</v>
      </c>
      <c r="C152" s="22">
        <f>C126+D126</f>
        <v>181500</v>
      </c>
      <c r="F152" s="23"/>
    </row>
    <row r="153" spans="1:6" x14ac:dyDescent="0.25">
      <c r="A153" s="4">
        <v>44428</v>
      </c>
      <c r="B153" s="1" t="s">
        <v>166</v>
      </c>
      <c r="C153" s="22">
        <f>C140+D140</f>
        <v>60500</v>
      </c>
      <c r="F153" s="23"/>
    </row>
    <row r="154" spans="1:6" ht="30" x14ac:dyDescent="0.25">
      <c r="A154" s="4">
        <v>44429</v>
      </c>
      <c r="B154" s="1" t="s">
        <v>167</v>
      </c>
      <c r="C154" s="22">
        <v>3630</v>
      </c>
      <c r="F154" s="23"/>
    </row>
    <row r="155" spans="1:6" ht="30" x14ac:dyDescent="0.25">
      <c r="A155" s="4">
        <v>44431</v>
      </c>
      <c r="B155" s="1" t="s">
        <v>157</v>
      </c>
      <c r="C155" s="22">
        <f>I18</f>
        <v>70730</v>
      </c>
      <c r="F155" s="23"/>
    </row>
    <row r="156" spans="1:6" ht="30" x14ac:dyDescent="0.25">
      <c r="A156" s="4">
        <v>44433</v>
      </c>
      <c r="B156" s="1" t="s">
        <v>58</v>
      </c>
      <c r="C156" s="22">
        <v>2393</v>
      </c>
      <c r="F156" s="23"/>
    </row>
    <row r="157" spans="1:6" ht="30" x14ac:dyDescent="0.25">
      <c r="A157" s="4">
        <v>44433</v>
      </c>
      <c r="B157" s="1" t="s">
        <v>59</v>
      </c>
      <c r="C157" s="22">
        <v>2588</v>
      </c>
      <c r="F157" s="23"/>
    </row>
    <row r="158" spans="1:6" x14ac:dyDescent="0.25">
      <c r="A158" s="4">
        <v>44434</v>
      </c>
      <c r="B158" s="1" t="s">
        <v>168</v>
      </c>
      <c r="C158" s="22">
        <v>48400</v>
      </c>
    </row>
    <row r="159" spans="1:6" x14ac:dyDescent="0.25">
      <c r="A159" s="4">
        <v>44435</v>
      </c>
      <c r="B159" s="1" t="s">
        <v>169</v>
      </c>
      <c r="C159" s="22">
        <f>C142+D142</f>
        <v>90750</v>
      </c>
    </row>
    <row r="160" spans="1:6" ht="30" x14ac:dyDescent="0.25">
      <c r="A160" s="4">
        <v>44436</v>
      </c>
      <c r="B160" s="1" t="s">
        <v>172</v>
      </c>
      <c r="C160" s="22">
        <v>800</v>
      </c>
      <c r="D160">
        <f>C160*0.21</f>
        <v>168</v>
      </c>
    </row>
    <row r="161" spans="1:4" ht="30" x14ac:dyDescent="0.25">
      <c r="A161" s="4">
        <v>44437</v>
      </c>
      <c r="B161" s="1" t="s">
        <v>173</v>
      </c>
      <c r="C161" s="22">
        <v>2000</v>
      </c>
      <c r="D161">
        <v>420</v>
      </c>
    </row>
    <row r="162" spans="1:4" ht="45" x14ac:dyDescent="0.25">
      <c r="A162" s="4">
        <v>44438</v>
      </c>
      <c r="B162" s="1" t="s">
        <v>174</v>
      </c>
      <c r="C162" s="22">
        <v>3500</v>
      </c>
      <c r="D162">
        <f>C162*0.21</f>
        <v>735</v>
      </c>
    </row>
    <row r="163" spans="1:4" ht="30" x14ac:dyDescent="0.25">
      <c r="A163" s="4">
        <v>44439</v>
      </c>
      <c r="B163" s="1" t="s">
        <v>175</v>
      </c>
      <c r="C163" s="22">
        <v>30000</v>
      </c>
      <c r="D163">
        <v>6300</v>
      </c>
    </row>
    <row r="164" spans="1:4" ht="30" x14ac:dyDescent="0.25">
      <c r="A164" s="4">
        <v>44439</v>
      </c>
      <c r="B164" s="1" t="s">
        <v>176</v>
      </c>
      <c r="C164" s="22">
        <v>50000</v>
      </c>
      <c r="D164">
        <v>10500</v>
      </c>
    </row>
    <row r="165" spans="1:4" ht="30" x14ac:dyDescent="0.25">
      <c r="A165" s="4">
        <v>44439</v>
      </c>
      <c r="B165" s="1" t="s">
        <v>177</v>
      </c>
      <c r="C165" s="22">
        <v>40000</v>
      </c>
      <c r="D165">
        <v>8400</v>
      </c>
    </row>
    <row r="166" spans="1:4" ht="30" x14ac:dyDescent="0.25">
      <c r="A166" s="4">
        <v>44439</v>
      </c>
      <c r="B166" s="1" t="s">
        <v>178</v>
      </c>
      <c r="C166" s="22">
        <v>75000</v>
      </c>
      <c r="D166">
        <f>C166*0.21</f>
        <v>15750</v>
      </c>
    </row>
    <row r="167" spans="1:4" ht="30" x14ac:dyDescent="0.25">
      <c r="A167" s="4">
        <v>44441</v>
      </c>
      <c r="B167" s="1" t="s">
        <v>181</v>
      </c>
      <c r="C167" s="22">
        <f>C160+D160</f>
        <v>968</v>
      </c>
    </row>
    <row r="168" spans="1:4" ht="30" x14ac:dyDescent="0.25">
      <c r="A168" s="4">
        <v>44443</v>
      </c>
      <c r="B168" s="1" t="s">
        <v>182</v>
      </c>
      <c r="C168" s="22">
        <v>130000</v>
      </c>
      <c r="D168">
        <f>C168*0.21</f>
        <v>27300</v>
      </c>
    </row>
    <row r="169" spans="1:4" x14ac:dyDescent="0.25">
      <c r="A169" s="4">
        <v>44443</v>
      </c>
      <c r="B169" s="1" t="s">
        <v>183</v>
      </c>
      <c r="C169" s="22">
        <v>36300</v>
      </c>
    </row>
    <row r="170" spans="1:4" x14ac:dyDescent="0.25">
      <c r="A170" s="4">
        <v>44445</v>
      </c>
      <c r="B170" s="1" t="s">
        <v>184</v>
      </c>
      <c r="C170" s="22">
        <v>60500</v>
      </c>
    </row>
    <row r="171" spans="1:4" ht="30" x14ac:dyDescent="0.25">
      <c r="A171" s="4">
        <v>44447</v>
      </c>
      <c r="B171" s="1" t="s">
        <v>185</v>
      </c>
      <c r="C171" s="22">
        <v>2600</v>
      </c>
      <c r="D171">
        <f>C171*0.21</f>
        <v>546</v>
      </c>
    </row>
    <row r="172" spans="1:4" x14ac:dyDescent="0.25">
      <c r="A172" s="4">
        <v>44453</v>
      </c>
      <c r="B172" s="1" t="s">
        <v>195</v>
      </c>
      <c r="C172" s="22">
        <v>8500</v>
      </c>
    </row>
    <row r="173" spans="1:4" x14ac:dyDescent="0.25">
      <c r="A173" s="4">
        <v>44454</v>
      </c>
      <c r="B173" s="1" t="s">
        <v>34</v>
      </c>
      <c r="C173" s="22">
        <v>3070</v>
      </c>
    </row>
    <row r="174" spans="1:4" x14ac:dyDescent="0.25">
      <c r="A174" s="4">
        <v>44454</v>
      </c>
      <c r="B174" s="1" t="s">
        <v>35</v>
      </c>
      <c r="C174" s="22">
        <v>430</v>
      </c>
    </row>
    <row r="175" spans="1:4" ht="30" x14ac:dyDescent="0.25">
      <c r="A175" s="4">
        <v>44459</v>
      </c>
      <c r="B175" s="1" t="s">
        <v>196</v>
      </c>
      <c r="C175" s="22">
        <v>1500</v>
      </c>
    </row>
    <row r="176" spans="1:4" ht="30" x14ac:dyDescent="0.25">
      <c r="A176" s="4">
        <v>44462</v>
      </c>
      <c r="B176" s="1" t="s">
        <v>180</v>
      </c>
      <c r="C176" s="22">
        <f>I19</f>
        <v>35217</v>
      </c>
    </row>
    <row r="177" spans="1:4" ht="30" x14ac:dyDescent="0.25">
      <c r="A177" s="4">
        <v>44464</v>
      </c>
      <c r="B177" s="1" t="s">
        <v>60</v>
      </c>
      <c r="C177" s="22">
        <v>2393</v>
      </c>
    </row>
    <row r="178" spans="1:4" ht="30" x14ac:dyDescent="0.25">
      <c r="A178" s="4">
        <v>44464</v>
      </c>
      <c r="B178" s="1" t="s">
        <v>61</v>
      </c>
      <c r="C178" s="22">
        <v>2588</v>
      </c>
    </row>
    <row r="179" spans="1:4" x14ac:dyDescent="0.25">
      <c r="A179" s="4">
        <v>44465</v>
      </c>
      <c r="B179" s="1" t="s">
        <v>208</v>
      </c>
      <c r="C179" s="22">
        <f>C165+D165</f>
        <v>48400</v>
      </c>
    </row>
    <row r="180" spans="1:4" x14ac:dyDescent="0.25">
      <c r="A180" s="4">
        <v>44466</v>
      </c>
      <c r="B180" s="1" t="s">
        <v>209</v>
      </c>
      <c r="C180" s="22">
        <f>C166+D166</f>
        <v>90750</v>
      </c>
    </row>
    <row r="181" spans="1:4" ht="45" x14ac:dyDescent="0.25">
      <c r="A181" s="4">
        <v>44468</v>
      </c>
      <c r="B181" s="1" t="s">
        <v>210</v>
      </c>
      <c r="C181" s="22">
        <f>C171+D171</f>
        <v>3146</v>
      </c>
    </row>
    <row r="182" spans="1:4" ht="30" x14ac:dyDescent="0.25">
      <c r="A182" s="4">
        <v>44469</v>
      </c>
      <c r="B182" s="1" t="s">
        <v>211</v>
      </c>
      <c r="C182" s="22">
        <v>30000</v>
      </c>
      <c r="D182">
        <v>6300</v>
      </c>
    </row>
    <row r="183" spans="1:4" ht="30" x14ac:dyDescent="0.25">
      <c r="A183" s="4">
        <v>44469</v>
      </c>
      <c r="B183" s="1" t="s">
        <v>212</v>
      </c>
      <c r="C183" s="22">
        <v>50000</v>
      </c>
      <c r="D183">
        <v>10500</v>
      </c>
    </row>
    <row r="184" spans="1:4" ht="30" x14ac:dyDescent="0.25">
      <c r="A184" s="4">
        <v>44469</v>
      </c>
      <c r="B184" s="1" t="s">
        <v>213</v>
      </c>
      <c r="C184" s="22">
        <v>40000</v>
      </c>
      <c r="D184">
        <v>8400</v>
      </c>
    </row>
    <row r="185" spans="1:4" ht="30" x14ac:dyDescent="0.25">
      <c r="A185" s="4">
        <v>44469</v>
      </c>
      <c r="B185" s="1" t="s">
        <v>214</v>
      </c>
      <c r="C185" s="22">
        <v>75000</v>
      </c>
      <c r="D185">
        <f>C185*0.21</f>
        <v>15750</v>
      </c>
    </row>
    <row r="186" spans="1:4" ht="30" x14ac:dyDescent="0.25">
      <c r="A186" s="4">
        <v>44469</v>
      </c>
      <c r="B186" s="1" t="s">
        <v>215</v>
      </c>
      <c r="C186" s="22">
        <v>10000</v>
      </c>
      <c r="D186">
        <v>2100</v>
      </c>
    </row>
    <row r="187" spans="1:4" x14ac:dyDescent="0.25">
      <c r="A187" s="4">
        <v>44470</v>
      </c>
      <c r="B187" s="1" t="s">
        <v>217</v>
      </c>
      <c r="C187" s="22">
        <v>157300</v>
      </c>
    </row>
    <row r="188" spans="1:4" ht="60" x14ac:dyDescent="0.25">
      <c r="A188" s="4">
        <v>44472</v>
      </c>
      <c r="B188" s="1" t="s">
        <v>226</v>
      </c>
      <c r="C188" s="22">
        <v>5000</v>
      </c>
      <c r="D188">
        <v>1050</v>
      </c>
    </row>
    <row r="189" spans="1:4" ht="30" x14ac:dyDescent="0.25">
      <c r="A189" s="4">
        <v>44473</v>
      </c>
      <c r="B189" s="1" t="s">
        <v>218</v>
      </c>
      <c r="C189" s="22">
        <v>300</v>
      </c>
      <c r="D189">
        <f>C189*0.21</f>
        <v>63</v>
      </c>
    </row>
    <row r="190" spans="1:4" ht="30" x14ac:dyDescent="0.25">
      <c r="A190" s="4">
        <v>44473</v>
      </c>
      <c r="B190" s="1" t="s">
        <v>220</v>
      </c>
      <c r="C190" s="22">
        <v>1200</v>
      </c>
      <c r="D190">
        <f>C190*0.21</f>
        <v>252</v>
      </c>
    </row>
    <row r="191" spans="1:4" ht="30" x14ac:dyDescent="0.25">
      <c r="A191" s="4">
        <v>44475</v>
      </c>
      <c r="B191" s="1" t="s">
        <v>221</v>
      </c>
      <c r="C191" s="22">
        <v>30000</v>
      </c>
    </row>
    <row r="192" spans="1:4" ht="30" x14ac:dyDescent="0.25">
      <c r="A192" s="4">
        <v>44477</v>
      </c>
      <c r="B192" s="1" t="s">
        <v>222</v>
      </c>
      <c r="C192" s="22">
        <v>1400</v>
      </c>
      <c r="D192">
        <f>C192*0.21</f>
        <v>294</v>
      </c>
    </row>
    <row r="193" spans="1:4" ht="45" x14ac:dyDescent="0.25">
      <c r="A193" s="4">
        <v>44478</v>
      </c>
      <c r="B193" s="1" t="s">
        <v>223</v>
      </c>
      <c r="C193" s="22">
        <v>900</v>
      </c>
      <c r="D193">
        <f>C193*0.21</f>
        <v>189</v>
      </c>
    </row>
    <row r="194" spans="1:4" x14ac:dyDescent="0.25">
      <c r="A194" s="4">
        <v>44479</v>
      </c>
      <c r="B194" s="1" t="s">
        <v>224</v>
      </c>
      <c r="C194" s="22">
        <v>36300</v>
      </c>
    </row>
    <row r="195" spans="1:4" ht="45" x14ac:dyDescent="0.25">
      <c r="A195" s="4">
        <v>44480</v>
      </c>
      <c r="B195" s="1" t="s">
        <v>225</v>
      </c>
      <c r="C195" s="22">
        <v>4000</v>
      </c>
      <c r="D195">
        <v>840</v>
      </c>
    </row>
    <row r="196" spans="1:4" ht="30" x14ac:dyDescent="0.25">
      <c r="A196" s="4">
        <v>44482</v>
      </c>
      <c r="B196" s="1" t="s">
        <v>46</v>
      </c>
      <c r="C196" s="22">
        <v>390</v>
      </c>
    </row>
    <row r="197" spans="1:4" x14ac:dyDescent="0.25">
      <c r="A197" s="4">
        <v>44484</v>
      </c>
      <c r="B197" s="1" t="s">
        <v>34</v>
      </c>
      <c r="C197" s="22">
        <v>3080</v>
      </c>
    </row>
    <row r="198" spans="1:4" x14ac:dyDescent="0.25">
      <c r="A198" s="4">
        <v>44484</v>
      </c>
      <c r="B198" s="1" t="s">
        <v>35</v>
      </c>
      <c r="C198" s="22">
        <v>420</v>
      </c>
    </row>
    <row r="199" spans="1:4" ht="30" x14ac:dyDescent="0.25">
      <c r="A199" s="4">
        <v>44484</v>
      </c>
      <c r="B199" s="1" t="s">
        <v>205</v>
      </c>
      <c r="C199" s="22">
        <f>2700</f>
        <v>2700</v>
      </c>
    </row>
    <row r="200" spans="1:4" ht="30" x14ac:dyDescent="0.25">
      <c r="A200" s="4">
        <v>44484</v>
      </c>
      <c r="B200" s="1" t="s">
        <v>207</v>
      </c>
      <c r="C200" s="22">
        <f>J27+L27</f>
        <v>6260</v>
      </c>
    </row>
    <row r="201" spans="1:4" ht="30" x14ac:dyDescent="0.25">
      <c r="A201" s="4">
        <v>44484</v>
      </c>
      <c r="B201" s="1" t="s">
        <v>206</v>
      </c>
      <c r="C201" s="22">
        <f>3000</f>
        <v>3000</v>
      </c>
    </row>
    <row r="202" spans="1:4" x14ac:dyDescent="0.25">
      <c r="A202" s="4">
        <v>44484</v>
      </c>
      <c r="B202" s="1" t="s">
        <v>195</v>
      </c>
      <c r="C202" s="22">
        <f>O27</f>
        <v>14800</v>
      </c>
    </row>
    <row r="203" spans="1:4" x14ac:dyDescent="0.25">
      <c r="A203" s="4">
        <v>44485</v>
      </c>
      <c r="B203" s="1" t="s">
        <v>227</v>
      </c>
      <c r="C203" s="22">
        <v>60500</v>
      </c>
    </row>
    <row r="204" spans="1:4" ht="30" x14ac:dyDescent="0.25">
      <c r="A204" s="4">
        <v>44487</v>
      </c>
      <c r="B204" s="1" t="s">
        <v>228</v>
      </c>
      <c r="C204" s="22">
        <v>363</v>
      </c>
    </row>
    <row r="205" spans="1:4" ht="30" x14ac:dyDescent="0.25">
      <c r="A205" s="4">
        <v>44488</v>
      </c>
      <c r="B205" s="1" t="s">
        <v>229</v>
      </c>
      <c r="C205" s="22">
        <v>75000</v>
      </c>
      <c r="D205">
        <f>C205*0.21</f>
        <v>15750</v>
      </c>
    </row>
    <row r="206" spans="1:4" x14ac:dyDescent="0.25">
      <c r="A206" s="4">
        <v>44491</v>
      </c>
      <c r="B206" s="1" t="s">
        <v>230</v>
      </c>
      <c r="C206" s="22">
        <v>48400</v>
      </c>
    </row>
    <row r="207" spans="1:4" ht="30" x14ac:dyDescent="0.25">
      <c r="A207" s="4">
        <v>44492</v>
      </c>
      <c r="B207" s="1" t="s">
        <v>231</v>
      </c>
      <c r="C207" s="22">
        <f>C192+D192</f>
        <v>1694</v>
      </c>
    </row>
    <row r="208" spans="1:4" x14ac:dyDescent="0.25">
      <c r="A208" s="4">
        <v>44492</v>
      </c>
      <c r="B208" s="1" t="s">
        <v>216</v>
      </c>
      <c r="C208" s="22">
        <f>I20</f>
        <v>69804</v>
      </c>
    </row>
    <row r="209" spans="1:4" ht="30" x14ac:dyDescent="0.25">
      <c r="A209" s="4">
        <v>44494</v>
      </c>
      <c r="B209" s="1" t="s">
        <v>62</v>
      </c>
      <c r="C209" s="22">
        <v>2393</v>
      </c>
    </row>
    <row r="210" spans="1:4" ht="30" x14ac:dyDescent="0.25">
      <c r="A210" s="4">
        <v>44494</v>
      </c>
      <c r="B210" s="1" t="s">
        <v>63</v>
      </c>
      <c r="C210" s="22">
        <v>2588</v>
      </c>
    </row>
    <row r="211" spans="1:4" x14ac:dyDescent="0.25">
      <c r="A211" s="4">
        <v>44495</v>
      </c>
      <c r="B211" s="1" t="s">
        <v>170</v>
      </c>
      <c r="C211" s="22">
        <f>36300</f>
        <v>36300</v>
      </c>
    </row>
    <row r="212" spans="1:4" ht="45" x14ac:dyDescent="0.25">
      <c r="A212" s="4">
        <v>44495</v>
      </c>
      <c r="B212" s="1" t="s">
        <v>171</v>
      </c>
      <c r="C212" s="22">
        <v>500</v>
      </c>
    </row>
    <row r="213" spans="1:4" x14ac:dyDescent="0.25">
      <c r="A213" s="4">
        <v>44496</v>
      </c>
      <c r="B213" s="1" t="s">
        <v>232</v>
      </c>
      <c r="C213" s="22">
        <v>12100</v>
      </c>
    </row>
    <row r="214" spans="1:4" ht="60" x14ac:dyDescent="0.25">
      <c r="A214" s="4">
        <v>44498</v>
      </c>
      <c r="B214" s="1" t="s">
        <v>233</v>
      </c>
      <c r="C214" s="22">
        <v>4840</v>
      </c>
    </row>
    <row r="215" spans="1:4" x14ac:dyDescent="0.25">
      <c r="A215" s="4">
        <v>44498</v>
      </c>
      <c r="B215" s="1" t="s">
        <v>234</v>
      </c>
      <c r="C215" s="22">
        <f>C185+D185</f>
        <v>90750</v>
      </c>
    </row>
    <row r="216" spans="1:4" ht="30" x14ac:dyDescent="0.25">
      <c r="A216" s="4">
        <v>44499</v>
      </c>
      <c r="B216" s="1" t="s">
        <v>235</v>
      </c>
      <c r="C216" s="22">
        <f>C190+D190</f>
        <v>1452</v>
      </c>
    </row>
    <row r="217" spans="1:4" ht="30" x14ac:dyDescent="0.25">
      <c r="A217" s="4">
        <v>44500</v>
      </c>
      <c r="B217" s="1" t="s">
        <v>236</v>
      </c>
      <c r="C217" s="22">
        <v>30000</v>
      </c>
      <c r="D217">
        <v>6300</v>
      </c>
    </row>
    <row r="218" spans="1:4" ht="30" x14ac:dyDescent="0.25">
      <c r="A218" s="4">
        <v>44500</v>
      </c>
      <c r="B218" s="1" t="s">
        <v>237</v>
      </c>
      <c r="C218" s="22">
        <v>50000</v>
      </c>
      <c r="D218">
        <v>10500</v>
      </c>
    </row>
    <row r="219" spans="1:4" ht="30" x14ac:dyDescent="0.25">
      <c r="A219" s="4">
        <v>44500</v>
      </c>
      <c r="B219" s="1" t="s">
        <v>238</v>
      </c>
      <c r="C219" s="22">
        <v>40000</v>
      </c>
      <c r="D219">
        <v>8400</v>
      </c>
    </row>
    <row r="220" spans="1:4" ht="30" x14ac:dyDescent="0.25">
      <c r="A220" s="4">
        <v>44500</v>
      </c>
      <c r="B220" s="1" t="s">
        <v>239</v>
      </c>
      <c r="C220" s="22">
        <v>75000</v>
      </c>
      <c r="D220">
        <f>C220*0.21</f>
        <v>15750</v>
      </c>
    </row>
    <row r="221" spans="1:4" ht="30" x14ac:dyDescent="0.25">
      <c r="A221" s="4">
        <v>44500</v>
      </c>
      <c r="B221" s="1" t="s">
        <v>240</v>
      </c>
      <c r="C221" s="22">
        <v>10000</v>
      </c>
      <c r="D221">
        <v>2100</v>
      </c>
    </row>
    <row r="222" spans="1:4" ht="30" x14ac:dyDescent="0.25">
      <c r="A222" s="4">
        <v>44501</v>
      </c>
      <c r="B222" s="1" t="s">
        <v>244</v>
      </c>
      <c r="C222" s="22">
        <v>2100</v>
      </c>
      <c r="D222">
        <f>C222*0.21</f>
        <v>441</v>
      </c>
    </row>
    <row r="223" spans="1:4" ht="30" x14ac:dyDescent="0.25">
      <c r="A223" s="4">
        <v>44503</v>
      </c>
      <c r="B223" s="1" t="s">
        <v>245</v>
      </c>
      <c r="C223" s="22">
        <v>10000</v>
      </c>
      <c r="D223">
        <v>2100</v>
      </c>
    </row>
    <row r="224" spans="1:4" x14ac:dyDescent="0.25">
      <c r="A224" s="4">
        <v>44503</v>
      </c>
      <c r="B224" s="1" t="s">
        <v>246</v>
      </c>
      <c r="C224" s="22">
        <v>2000</v>
      </c>
      <c r="D224">
        <v>420</v>
      </c>
    </row>
    <row r="225" spans="1:5" ht="30" x14ac:dyDescent="0.25">
      <c r="A225" s="4">
        <v>44506</v>
      </c>
      <c r="B225" s="1" t="s">
        <v>247</v>
      </c>
      <c r="C225" s="22">
        <v>200</v>
      </c>
      <c r="D225">
        <v>42</v>
      </c>
    </row>
    <row r="226" spans="1:5" x14ac:dyDescent="0.25">
      <c r="A226" s="4">
        <v>44507</v>
      </c>
      <c r="B226" s="1" t="s">
        <v>246</v>
      </c>
      <c r="C226" s="22">
        <v>2000</v>
      </c>
      <c r="D226">
        <v>420</v>
      </c>
    </row>
    <row r="227" spans="1:5" x14ac:dyDescent="0.25">
      <c r="A227" s="4">
        <v>44507</v>
      </c>
      <c r="B227" s="1" t="s">
        <v>248</v>
      </c>
      <c r="C227" s="22">
        <v>6050</v>
      </c>
    </row>
    <row r="228" spans="1:5" ht="30" x14ac:dyDescent="0.25">
      <c r="A228" s="4">
        <v>44508</v>
      </c>
      <c r="B228" s="1" t="s">
        <v>249</v>
      </c>
      <c r="C228" s="22">
        <v>120000</v>
      </c>
      <c r="D228">
        <f>C228*0.21</f>
        <v>25200</v>
      </c>
    </row>
    <row r="229" spans="1:5" x14ac:dyDescent="0.25">
      <c r="A229" s="4">
        <v>44509</v>
      </c>
      <c r="B229" s="1" t="s">
        <v>250</v>
      </c>
      <c r="C229" s="22">
        <f>C205+D205</f>
        <v>90750</v>
      </c>
    </row>
    <row r="230" spans="1:5" ht="45" x14ac:dyDescent="0.25">
      <c r="A230" s="4">
        <v>44511</v>
      </c>
      <c r="B230" s="1" t="s">
        <v>254</v>
      </c>
      <c r="C230" s="22">
        <v>7800</v>
      </c>
      <c r="E230" t="s">
        <v>255</v>
      </c>
    </row>
    <row r="231" spans="1:5" ht="30" x14ac:dyDescent="0.25">
      <c r="A231" s="4">
        <v>44512</v>
      </c>
      <c r="B231" s="1" t="s">
        <v>256</v>
      </c>
      <c r="C231" s="22">
        <v>45000</v>
      </c>
      <c r="D231">
        <f>C231*0.21</f>
        <v>9450</v>
      </c>
    </row>
    <row r="232" spans="1:5" x14ac:dyDescent="0.25">
      <c r="A232" s="4">
        <v>44515</v>
      </c>
      <c r="B232" s="1" t="s">
        <v>34</v>
      </c>
      <c r="C232" s="22">
        <v>3090</v>
      </c>
    </row>
    <row r="233" spans="1:5" x14ac:dyDescent="0.25">
      <c r="A233" s="4">
        <v>44515</v>
      </c>
      <c r="B233" s="1" t="s">
        <v>35</v>
      </c>
      <c r="C233" s="22">
        <v>410</v>
      </c>
    </row>
    <row r="234" spans="1:5" ht="30" x14ac:dyDescent="0.25">
      <c r="A234" s="4">
        <v>44516</v>
      </c>
      <c r="B234" s="1" t="s">
        <v>241</v>
      </c>
      <c r="C234" s="22">
        <v>50000</v>
      </c>
    </row>
    <row r="235" spans="1:5" ht="45" x14ac:dyDescent="0.25">
      <c r="A235" s="4">
        <v>44516</v>
      </c>
      <c r="B235" s="1" t="s">
        <v>268</v>
      </c>
      <c r="C235" s="22">
        <v>400</v>
      </c>
      <c r="D235">
        <f>C235*0.21</f>
        <v>84</v>
      </c>
    </row>
    <row r="236" spans="1:5" x14ac:dyDescent="0.25">
      <c r="A236" s="4">
        <v>44518</v>
      </c>
      <c r="B236" s="1" t="s">
        <v>257</v>
      </c>
      <c r="C236" s="22">
        <v>36300</v>
      </c>
    </row>
    <row r="237" spans="1:5" x14ac:dyDescent="0.25">
      <c r="A237" s="4">
        <v>44519</v>
      </c>
      <c r="B237" s="1" t="s">
        <v>258</v>
      </c>
      <c r="C237" s="22">
        <v>48400</v>
      </c>
    </row>
    <row r="238" spans="1:5" ht="30" x14ac:dyDescent="0.25">
      <c r="A238" s="4">
        <v>44520</v>
      </c>
      <c r="B238" s="1" t="s">
        <v>259</v>
      </c>
      <c r="C238" s="22">
        <f>C222+D222</f>
        <v>2541</v>
      </c>
    </row>
    <row r="239" spans="1:5" x14ac:dyDescent="0.25">
      <c r="A239" s="4">
        <v>44523</v>
      </c>
      <c r="B239" s="1" t="s">
        <v>243</v>
      </c>
      <c r="C239" s="22">
        <f>I21</f>
        <v>58212</v>
      </c>
    </row>
    <row r="240" spans="1:5" x14ac:dyDescent="0.25">
      <c r="A240" s="4">
        <v>44524</v>
      </c>
      <c r="B240" s="1" t="s">
        <v>260</v>
      </c>
      <c r="C240" s="22">
        <v>90750</v>
      </c>
    </row>
    <row r="241" spans="1:4" ht="30" x14ac:dyDescent="0.25">
      <c r="A241" s="4">
        <v>44525</v>
      </c>
      <c r="B241" s="1" t="s">
        <v>261</v>
      </c>
      <c r="C241" s="22">
        <v>2300</v>
      </c>
      <c r="D241">
        <f>C241*0.21</f>
        <v>483</v>
      </c>
    </row>
    <row r="242" spans="1:4" ht="30" x14ac:dyDescent="0.25">
      <c r="A242" s="4">
        <v>44525</v>
      </c>
      <c r="B242" s="1" t="s">
        <v>64</v>
      </c>
      <c r="C242" s="22">
        <v>2393</v>
      </c>
    </row>
    <row r="243" spans="1:4" ht="30" x14ac:dyDescent="0.25">
      <c r="A243" s="4">
        <v>44525</v>
      </c>
      <c r="B243" s="1" t="s">
        <v>65</v>
      </c>
      <c r="C243" s="22">
        <v>2588</v>
      </c>
    </row>
    <row r="244" spans="1:4" x14ac:dyDescent="0.25">
      <c r="A244" s="4">
        <v>44526</v>
      </c>
      <c r="B244" s="1" t="s">
        <v>262</v>
      </c>
      <c r="C244" s="22">
        <v>60500</v>
      </c>
    </row>
    <row r="245" spans="1:4" ht="30" x14ac:dyDescent="0.25">
      <c r="A245" s="4">
        <v>44527</v>
      </c>
      <c r="B245" s="1" t="s">
        <v>267</v>
      </c>
      <c r="C245" s="22">
        <f>28000</f>
        <v>28000</v>
      </c>
      <c r="D245">
        <f>C245*0.21</f>
        <v>5880</v>
      </c>
    </row>
    <row r="246" spans="1:4" ht="30" x14ac:dyDescent="0.25">
      <c r="A246" s="4">
        <v>44528</v>
      </c>
      <c r="B246" s="1" t="s">
        <v>263</v>
      </c>
      <c r="C246" s="22">
        <v>30000</v>
      </c>
      <c r="D246">
        <v>6300</v>
      </c>
    </row>
    <row r="247" spans="1:4" x14ac:dyDescent="0.25">
      <c r="A247" s="4">
        <v>44529</v>
      </c>
      <c r="B247" s="1" t="s">
        <v>264</v>
      </c>
      <c r="C247" s="22">
        <v>12100</v>
      </c>
    </row>
    <row r="248" spans="1:4" x14ac:dyDescent="0.25">
      <c r="A248" s="4">
        <v>44530</v>
      </c>
      <c r="B248" s="1" t="s">
        <v>265</v>
      </c>
      <c r="C248" s="22">
        <v>145200</v>
      </c>
    </row>
    <row r="249" spans="1:4" ht="30" x14ac:dyDescent="0.25">
      <c r="A249" s="4">
        <v>44530</v>
      </c>
      <c r="B249" s="1" t="s">
        <v>266</v>
      </c>
      <c r="C249" s="22">
        <v>2700</v>
      </c>
      <c r="D249">
        <f>C249*0.21</f>
        <v>567</v>
      </c>
    </row>
    <row r="250" spans="1:4" ht="30" x14ac:dyDescent="0.25">
      <c r="A250" s="4">
        <v>44530</v>
      </c>
      <c r="B250" s="1" t="s">
        <v>269</v>
      </c>
      <c r="C250" s="22">
        <v>30000</v>
      </c>
      <c r="D250">
        <v>6300</v>
      </c>
    </row>
    <row r="251" spans="1:4" ht="30" x14ac:dyDescent="0.25">
      <c r="A251" s="4">
        <v>44530</v>
      </c>
      <c r="B251" s="1" t="s">
        <v>270</v>
      </c>
      <c r="C251" s="22">
        <v>50000</v>
      </c>
      <c r="D251">
        <v>10500</v>
      </c>
    </row>
    <row r="252" spans="1:4" ht="30" x14ac:dyDescent="0.25">
      <c r="A252" s="4">
        <v>44530</v>
      </c>
      <c r="B252" s="1" t="s">
        <v>271</v>
      </c>
      <c r="C252" s="22">
        <v>40000</v>
      </c>
      <c r="D252">
        <v>8400</v>
      </c>
    </row>
    <row r="253" spans="1:4" ht="30" x14ac:dyDescent="0.25">
      <c r="A253" s="4">
        <v>44530</v>
      </c>
      <c r="B253" s="1" t="s">
        <v>272</v>
      </c>
      <c r="C253" s="22">
        <v>75000</v>
      </c>
      <c r="D253">
        <f>C253*0.21</f>
        <v>15750</v>
      </c>
    </row>
    <row r="254" spans="1:4" ht="30" x14ac:dyDescent="0.25">
      <c r="A254" s="4">
        <v>44530</v>
      </c>
      <c r="B254" s="1" t="s">
        <v>273</v>
      </c>
      <c r="C254" s="22">
        <v>10000</v>
      </c>
      <c r="D254">
        <v>2100</v>
      </c>
    </row>
    <row r="255" spans="1:4" ht="30" x14ac:dyDescent="0.25">
      <c r="A255" s="4">
        <v>44531</v>
      </c>
      <c r="B255" s="1" t="s">
        <v>306</v>
      </c>
      <c r="C255" s="22">
        <v>5500</v>
      </c>
      <c r="D255">
        <f>C255*0.21</f>
        <v>1155</v>
      </c>
    </row>
    <row r="256" spans="1:4" x14ac:dyDescent="0.25">
      <c r="A256" s="4">
        <v>44532</v>
      </c>
      <c r="B256" s="1" t="s">
        <v>307</v>
      </c>
      <c r="C256" s="22">
        <f>C245+D245</f>
        <v>33880</v>
      </c>
    </row>
    <row r="257" spans="1:5" ht="30" x14ac:dyDescent="0.25">
      <c r="A257" s="4">
        <v>44532</v>
      </c>
      <c r="B257" s="1" t="s">
        <v>293</v>
      </c>
      <c r="C257" s="22">
        <v>72000</v>
      </c>
      <c r="D257">
        <f>C257*0.21</f>
        <v>15120</v>
      </c>
    </row>
    <row r="258" spans="1:5" x14ac:dyDescent="0.25">
      <c r="A258" s="4">
        <v>44532</v>
      </c>
      <c r="B258" s="1" t="s">
        <v>246</v>
      </c>
      <c r="C258" s="22">
        <v>2000</v>
      </c>
      <c r="D258">
        <v>420</v>
      </c>
    </row>
    <row r="259" spans="1:5" ht="30" x14ac:dyDescent="0.25">
      <c r="A259" s="4">
        <v>44533</v>
      </c>
      <c r="B259" s="1" t="s">
        <v>253</v>
      </c>
      <c r="C259" s="22">
        <v>10000</v>
      </c>
      <c r="D259">
        <v>2100</v>
      </c>
    </row>
    <row r="260" spans="1:5" ht="45" x14ac:dyDescent="0.25">
      <c r="A260" s="4">
        <v>44535</v>
      </c>
      <c r="B260" s="1" t="s">
        <v>308</v>
      </c>
      <c r="C260" s="22">
        <v>25000</v>
      </c>
      <c r="E260" t="s">
        <v>309</v>
      </c>
    </row>
    <row r="261" spans="1:5" ht="30" x14ac:dyDescent="0.25">
      <c r="A261" s="4">
        <v>44536</v>
      </c>
      <c r="B261" s="1" t="s">
        <v>247</v>
      </c>
      <c r="C261" s="22">
        <v>200</v>
      </c>
      <c r="D261">
        <v>42</v>
      </c>
    </row>
    <row r="262" spans="1:5" ht="30" x14ac:dyDescent="0.25">
      <c r="A262" s="4">
        <v>44537</v>
      </c>
      <c r="B262" s="1" t="s">
        <v>294</v>
      </c>
      <c r="C262" s="22">
        <v>33000</v>
      </c>
      <c r="D262">
        <f>C262*0.21</f>
        <v>6930</v>
      </c>
    </row>
    <row r="263" spans="1:5" x14ac:dyDescent="0.25">
      <c r="A263" s="4">
        <v>44538</v>
      </c>
      <c r="B263" s="1" t="s">
        <v>310</v>
      </c>
      <c r="C263" s="22">
        <f>C231+D231</f>
        <v>54450</v>
      </c>
    </row>
    <row r="264" spans="1:5" x14ac:dyDescent="0.25">
      <c r="A264" s="4">
        <v>44538</v>
      </c>
      <c r="B264" s="1" t="s">
        <v>311</v>
      </c>
      <c r="C264" s="22">
        <v>36300</v>
      </c>
    </row>
    <row r="265" spans="1:5" ht="30" x14ac:dyDescent="0.25">
      <c r="A265" s="4">
        <v>44539</v>
      </c>
      <c r="B265" s="1" t="s">
        <v>312</v>
      </c>
      <c r="C265" s="22">
        <f>C249+D249</f>
        <v>3267</v>
      </c>
    </row>
    <row r="266" spans="1:5" ht="45" x14ac:dyDescent="0.25">
      <c r="A266" s="4">
        <v>44540</v>
      </c>
      <c r="B266" s="1" t="s">
        <v>313</v>
      </c>
      <c r="C266" s="22">
        <v>12100</v>
      </c>
    </row>
    <row r="267" spans="1:5" x14ac:dyDescent="0.25">
      <c r="A267" s="4">
        <v>44541</v>
      </c>
      <c r="B267" s="1" t="s">
        <v>314</v>
      </c>
      <c r="C267" s="22">
        <v>25000</v>
      </c>
    </row>
    <row r="268" spans="1:5" x14ac:dyDescent="0.25">
      <c r="A268" s="4">
        <v>44542</v>
      </c>
      <c r="B268" s="1" t="s">
        <v>315</v>
      </c>
      <c r="C268" s="22">
        <v>36300</v>
      </c>
    </row>
    <row r="269" spans="1:5" ht="30" x14ac:dyDescent="0.25">
      <c r="A269" s="4">
        <v>44543</v>
      </c>
      <c r="B269" s="1" t="s">
        <v>219</v>
      </c>
      <c r="C269" s="22">
        <v>2500</v>
      </c>
      <c r="D269">
        <f>C269*0.1</f>
        <v>250</v>
      </c>
    </row>
    <row r="270" spans="1:5" ht="30" x14ac:dyDescent="0.25">
      <c r="A270" s="4">
        <v>44543</v>
      </c>
      <c r="B270" s="1" t="s">
        <v>46</v>
      </c>
      <c r="C270" s="22">
        <v>260</v>
      </c>
    </row>
    <row r="271" spans="1:5" ht="30" x14ac:dyDescent="0.25">
      <c r="A271" s="4">
        <v>44544</v>
      </c>
      <c r="B271" s="1" t="s">
        <v>295</v>
      </c>
      <c r="C271" s="22">
        <v>24000</v>
      </c>
      <c r="D271">
        <f>C271*0.21</f>
        <v>5040</v>
      </c>
    </row>
    <row r="272" spans="1:5" x14ac:dyDescent="0.25">
      <c r="A272" s="4">
        <v>44545</v>
      </c>
      <c r="B272" s="1" t="s">
        <v>34</v>
      </c>
      <c r="C272" s="22">
        <v>3100</v>
      </c>
    </row>
    <row r="273" spans="1:5" x14ac:dyDescent="0.25">
      <c r="A273" s="4">
        <v>44545</v>
      </c>
      <c r="B273" s="1" t="s">
        <v>35</v>
      </c>
      <c r="C273" s="22">
        <v>400</v>
      </c>
    </row>
    <row r="274" spans="1:5" ht="30" x14ac:dyDescent="0.25">
      <c r="A274" s="4">
        <v>44546</v>
      </c>
      <c r="B274" s="1" t="s">
        <v>318</v>
      </c>
      <c r="C274" s="22">
        <v>4500</v>
      </c>
      <c r="D274">
        <f>C274*0.21</f>
        <v>945</v>
      </c>
    </row>
    <row r="275" spans="1:5" ht="45" x14ac:dyDescent="0.25">
      <c r="A275" s="4">
        <v>44547</v>
      </c>
      <c r="B275" s="1" t="s">
        <v>252</v>
      </c>
      <c r="C275" s="22">
        <v>12100</v>
      </c>
    </row>
    <row r="276" spans="1:5" ht="45" x14ac:dyDescent="0.25">
      <c r="A276" s="4">
        <v>44547</v>
      </c>
      <c r="B276" s="1" t="s">
        <v>251</v>
      </c>
      <c r="C276" s="22">
        <v>121</v>
      </c>
    </row>
    <row r="277" spans="1:5" ht="30" x14ac:dyDescent="0.25">
      <c r="A277" s="4">
        <v>44548</v>
      </c>
      <c r="B277" s="1" t="s">
        <v>242</v>
      </c>
      <c r="C277" s="22">
        <v>65000</v>
      </c>
    </row>
    <row r="278" spans="1:5" ht="30" x14ac:dyDescent="0.25">
      <c r="A278" s="4">
        <v>44549</v>
      </c>
      <c r="B278" s="1" t="s">
        <v>316</v>
      </c>
      <c r="C278" s="22">
        <v>2750</v>
      </c>
    </row>
    <row r="279" spans="1:5" ht="45" x14ac:dyDescent="0.25">
      <c r="A279" s="4">
        <v>44550</v>
      </c>
      <c r="B279" s="1" t="s">
        <v>340</v>
      </c>
      <c r="C279" s="22">
        <v>20000</v>
      </c>
      <c r="E279" t="s">
        <v>341</v>
      </c>
    </row>
    <row r="280" spans="1:5" ht="30" x14ac:dyDescent="0.25">
      <c r="A280" s="4">
        <v>44551</v>
      </c>
      <c r="B280" s="1" t="s">
        <v>317</v>
      </c>
      <c r="C280" s="22">
        <f>C255+D255</f>
        <v>6655</v>
      </c>
    </row>
    <row r="281" spans="1:5" ht="30" x14ac:dyDescent="0.25">
      <c r="A281" s="4">
        <v>44553</v>
      </c>
      <c r="B281" s="1" t="s">
        <v>274</v>
      </c>
      <c r="C281" s="22">
        <f>I22</f>
        <v>73563</v>
      </c>
    </row>
    <row r="282" spans="1:5" ht="30" x14ac:dyDescent="0.25">
      <c r="A282" s="4">
        <v>44555</v>
      </c>
      <c r="B282" s="1" t="s">
        <v>66</v>
      </c>
      <c r="C282" s="22">
        <v>2393</v>
      </c>
    </row>
    <row r="283" spans="1:5" ht="30" x14ac:dyDescent="0.25">
      <c r="A283" s="4">
        <v>44555</v>
      </c>
      <c r="B283" s="1" t="s">
        <v>67</v>
      </c>
      <c r="C283" s="22">
        <v>2588</v>
      </c>
    </row>
    <row r="284" spans="1:5" x14ac:dyDescent="0.25">
      <c r="A284" s="4">
        <v>44557</v>
      </c>
      <c r="B284" s="1" t="s">
        <v>319</v>
      </c>
      <c r="C284" s="22">
        <f>C271+D271</f>
        <v>29040</v>
      </c>
    </row>
    <row r="285" spans="1:5" ht="75" x14ac:dyDescent="0.25">
      <c r="A285" s="4">
        <v>41270</v>
      </c>
      <c r="B285" s="1" t="s">
        <v>320</v>
      </c>
      <c r="C285" s="22">
        <v>2750</v>
      </c>
    </row>
    <row r="286" spans="1:5" ht="30" x14ac:dyDescent="0.25">
      <c r="A286" s="4">
        <v>44557</v>
      </c>
      <c r="B286" s="1" t="s">
        <v>334</v>
      </c>
      <c r="C286" s="22">
        <f>C274+D274</f>
        <v>5445</v>
      </c>
    </row>
    <row r="287" spans="1:5" ht="60" x14ac:dyDescent="0.25">
      <c r="A287" s="4">
        <v>44558</v>
      </c>
      <c r="B287" s="1" t="s">
        <v>321</v>
      </c>
      <c r="C287" s="22">
        <v>36300</v>
      </c>
      <c r="E287" t="s">
        <v>322</v>
      </c>
    </row>
    <row r="288" spans="1:5" x14ac:dyDescent="0.25">
      <c r="A288" s="4">
        <v>44559</v>
      </c>
      <c r="B288" s="1" t="s">
        <v>330</v>
      </c>
      <c r="C288" s="22">
        <v>50000</v>
      </c>
    </row>
    <row r="289" spans="1:5" x14ac:dyDescent="0.25">
      <c r="A289" s="4">
        <v>44559</v>
      </c>
      <c r="B289" s="1" t="s">
        <v>323</v>
      </c>
      <c r="C289" s="22">
        <v>60500</v>
      </c>
    </row>
    <row r="290" spans="1:5" x14ac:dyDescent="0.25">
      <c r="A290" s="4">
        <v>44560</v>
      </c>
      <c r="B290" s="1" t="s">
        <v>324</v>
      </c>
      <c r="C290" s="22">
        <v>48400</v>
      </c>
    </row>
    <row r="291" spans="1:5" ht="45" x14ac:dyDescent="0.25">
      <c r="A291" s="4">
        <v>44560</v>
      </c>
      <c r="B291" s="1" t="s">
        <v>326</v>
      </c>
      <c r="C291" s="22">
        <v>5000</v>
      </c>
    </row>
    <row r="292" spans="1:5" ht="30" x14ac:dyDescent="0.25">
      <c r="A292" s="4">
        <v>44560</v>
      </c>
      <c r="B292" s="1" t="s">
        <v>331</v>
      </c>
      <c r="C292" s="22">
        <v>12000</v>
      </c>
      <c r="D292">
        <f>C292*0.21</f>
        <v>2520</v>
      </c>
    </row>
    <row r="293" spans="1:5" ht="45" x14ac:dyDescent="0.25">
      <c r="A293" s="4">
        <v>44560</v>
      </c>
      <c r="B293" s="1" t="s">
        <v>332</v>
      </c>
      <c r="C293" s="22">
        <v>2000</v>
      </c>
      <c r="D293">
        <v>420</v>
      </c>
    </row>
    <row r="294" spans="1:5" ht="45" x14ac:dyDescent="0.25">
      <c r="A294" s="4">
        <v>44560</v>
      </c>
      <c r="B294" s="1" t="s">
        <v>333</v>
      </c>
      <c r="C294" s="22">
        <v>500</v>
      </c>
      <c r="D294">
        <f>C294*0.15</f>
        <v>75</v>
      </c>
    </row>
    <row r="295" spans="1:5" x14ac:dyDescent="0.25">
      <c r="A295" s="4">
        <v>44560</v>
      </c>
      <c r="B295" s="1" t="s">
        <v>325</v>
      </c>
      <c r="C295" s="22">
        <v>90750</v>
      </c>
    </row>
    <row r="296" spans="1:5" x14ac:dyDescent="0.25">
      <c r="A296" s="4">
        <v>44561</v>
      </c>
      <c r="B296" s="1" t="s">
        <v>339</v>
      </c>
      <c r="C296" s="22">
        <v>12100</v>
      </c>
    </row>
    <row r="297" spans="1:5" ht="30" x14ac:dyDescent="0.25">
      <c r="A297" s="4">
        <v>44561</v>
      </c>
      <c r="B297" s="1" t="s">
        <v>329</v>
      </c>
      <c r="C297" s="22">
        <v>1400</v>
      </c>
      <c r="D297">
        <f>C297*0.21</f>
        <v>294</v>
      </c>
    </row>
    <row r="298" spans="1:5" ht="30" x14ac:dyDescent="0.25">
      <c r="A298" s="4">
        <v>44561</v>
      </c>
      <c r="B298" s="1" t="s">
        <v>328</v>
      </c>
      <c r="C298" s="22">
        <v>1300</v>
      </c>
      <c r="D298">
        <f>C298*0.21</f>
        <v>273</v>
      </c>
    </row>
    <row r="299" spans="1:5" ht="30" x14ac:dyDescent="0.25">
      <c r="A299" s="4">
        <v>44561</v>
      </c>
      <c r="B299" s="1" t="s">
        <v>327</v>
      </c>
      <c r="C299" s="22">
        <v>2100</v>
      </c>
      <c r="D299">
        <f>C299*0.21</f>
        <v>441</v>
      </c>
      <c r="E299" t="s">
        <v>322</v>
      </c>
    </row>
    <row r="300" spans="1:5" x14ac:dyDescent="0.25">
      <c r="A300" s="4">
        <v>44561</v>
      </c>
      <c r="B300" s="1" t="s">
        <v>49</v>
      </c>
      <c r="C300" s="22">
        <v>265</v>
      </c>
    </row>
    <row r="301" spans="1:5" x14ac:dyDescent="0.25">
      <c r="A301" s="4">
        <v>44561</v>
      </c>
      <c r="B301" s="1" t="s">
        <v>68</v>
      </c>
      <c r="C301" s="22">
        <v>300</v>
      </c>
    </row>
    <row r="302" spans="1:5" ht="30" x14ac:dyDescent="0.25">
      <c r="A302" s="4">
        <v>44561</v>
      </c>
      <c r="B302" s="1" t="s">
        <v>296</v>
      </c>
      <c r="C302" s="22">
        <v>30000</v>
      </c>
      <c r="D302">
        <v>6300</v>
      </c>
    </row>
    <row r="303" spans="1:5" ht="30" x14ac:dyDescent="0.25">
      <c r="A303" s="4">
        <v>44561</v>
      </c>
      <c r="B303" s="1" t="s">
        <v>297</v>
      </c>
      <c r="C303" s="22">
        <v>50000</v>
      </c>
      <c r="D303">
        <v>10500</v>
      </c>
    </row>
    <row r="304" spans="1:5" ht="30" x14ac:dyDescent="0.25">
      <c r="A304" s="4">
        <v>44561</v>
      </c>
      <c r="B304" s="1" t="s">
        <v>298</v>
      </c>
      <c r="C304" s="22">
        <v>40000</v>
      </c>
      <c r="D304">
        <v>8400</v>
      </c>
    </row>
    <row r="305" spans="1:5" ht="30" x14ac:dyDescent="0.25">
      <c r="A305" s="4">
        <v>44561</v>
      </c>
      <c r="B305" s="1" t="s">
        <v>299</v>
      </c>
      <c r="C305" s="22">
        <v>75000</v>
      </c>
      <c r="D305">
        <f>C305*0.21</f>
        <v>15750</v>
      </c>
    </row>
    <row r="306" spans="1:5" ht="30" x14ac:dyDescent="0.25">
      <c r="A306" s="4">
        <v>44561</v>
      </c>
      <c r="B306" s="1" t="s">
        <v>342</v>
      </c>
      <c r="C306" s="22">
        <v>10000</v>
      </c>
      <c r="D306">
        <v>2100</v>
      </c>
    </row>
    <row r="310" spans="1:5" x14ac:dyDescent="0.25">
      <c r="A310" s="4">
        <v>44561</v>
      </c>
      <c r="B310" s="1" t="s">
        <v>304</v>
      </c>
      <c r="E310" t="s">
        <v>305</v>
      </c>
    </row>
    <row r="311" spans="1:5" x14ac:dyDescent="0.25">
      <c r="A311" s="4">
        <v>44561</v>
      </c>
      <c r="B311" s="1" t="s">
        <v>90</v>
      </c>
      <c r="E311" t="s">
        <v>302</v>
      </c>
    </row>
    <row r="312" spans="1:5" x14ac:dyDescent="0.25">
      <c r="E312" t="s">
        <v>303</v>
      </c>
    </row>
  </sheetData>
  <mergeCells count="2">
    <mergeCell ref="A1:D1"/>
    <mergeCell ref="F11:I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valouch</dc:creator>
  <cp:lastModifiedBy>valouch</cp:lastModifiedBy>
  <dcterms:created xsi:type="dcterms:W3CDTF">2021-04-13T09:17:46Z</dcterms:created>
  <dcterms:modified xsi:type="dcterms:W3CDTF">2021-04-22T08:34:25Z</dcterms:modified>
</cp:coreProperties>
</file>