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ropbox\!!ESF\!VYUKA\jaro\UOKK\2022\kombi\"/>
    </mc:Choice>
  </mc:AlternateContent>
  <xr:revisionPtr revIDLastSave="0" documentId="8_{36981682-E885-41AA-877A-E67F93C9FAAE}" xr6:coauthVersionLast="47" xr6:coauthVersionMax="47" xr10:uidLastSave="{00000000-0000-0000-0000-000000000000}"/>
  <bookViews>
    <workbookView xWindow="-108" yWindow="-108" windowWidth="23256" windowHeight="12576" xr2:uid="{719A7BDF-AB8F-4B30-A896-023A9D7DE74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2" i="1" l="1"/>
  <c r="C222" i="1"/>
  <c r="E221" i="1"/>
  <c r="G221" i="1" s="1"/>
  <c r="E220" i="1"/>
  <c r="G220" i="1" s="1"/>
  <c r="E219" i="1"/>
  <c r="G219" i="1" s="1"/>
  <c r="E218" i="1"/>
  <c r="G218" i="1" s="1"/>
  <c r="E217" i="1"/>
  <c r="G217" i="1" s="1"/>
  <c r="E216" i="1"/>
  <c r="G216" i="1" s="1"/>
  <c r="E215" i="1"/>
  <c r="G215" i="1" s="1"/>
  <c r="E214" i="1"/>
  <c r="G214" i="1" s="1"/>
  <c r="E213" i="1"/>
  <c r="D212" i="1"/>
  <c r="C212" i="1"/>
  <c r="E211" i="1"/>
  <c r="G211" i="1" s="1"/>
  <c r="E210" i="1"/>
  <c r="G210" i="1" s="1"/>
  <c r="E209" i="1"/>
  <c r="G209" i="1" s="1"/>
  <c r="E208" i="1"/>
  <c r="G208" i="1" s="1"/>
  <c r="E207" i="1"/>
  <c r="G207" i="1" s="1"/>
  <c r="E206" i="1"/>
  <c r="G206" i="1" s="1"/>
  <c r="E205" i="1"/>
  <c r="G205" i="1" s="1"/>
  <c r="E204" i="1"/>
  <c r="G204" i="1" s="1"/>
  <c r="E203" i="1"/>
  <c r="G203" i="1" s="1"/>
  <c r="E202" i="1"/>
  <c r="G202" i="1" s="1"/>
  <c r="G183" i="1"/>
  <c r="E190" i="1"/>
  <c r="G190" i="1" s="1"/>
  <c r="E191" i="1"/>
  <c r="G191" i="1" s="1"/>
  <c r="E192" i="1"/>
  <c r="G192" i="1" s="1"/>
  <c r="E193" i="1"/>
  <c r="G193" i="1" s="1"/>
  <c r="E194" i="1"/>
  <c r="G194" i="1" s="1"/>
  <c r="E195" i="1"/>
  <c r="G195" i="1" s="1"/>
  <c r="E196" i="1"/>
  <c r="G196" i="1" s="1"/>
  <c r="E197" i="1"/>
  <c r="G197" i="1" s="1"/>
  <c r="E189" i="1"/>
  <c r="G189" i="1" s="1"/>
  <c r="E181" i="1"/>
  <c r="G181" i="1" s="1"/>
  <c r="E182" i="1"/>
  <c r="G182" i="1" s="1"/>
  <c r="E184" i="1"/>
  <c r="G184" i="1" s="1"/>
  <c r="E185" i="1"/>
  <c r="G185" i="1" s="1"/>
  <c r="E186" i="1"/>
  <c r="G186" i="1" s="1"/>
  <c r="E187" i="1"/>
  <c r="G187" i="1" s="1"/>
  <c r="E180" i="1"/>
  <c r="D198" i="1"/>
  <c r="C198" i="1"/>
  <c r="D188" i="1"/>
  <c r="C188" i="1"/>
  <c r="C176" i="1"/>
  <c r="F176" i="1"/>
  <c r="G145" i="1"/>
  <c r="F157" i="1"/>
  <c r="E157" i="1"/>
  <c r="D158" i="1"/>
  <c r="F156" i="1"/>
  <c r="E156" i="1"/>
  <c r="F155" i="1"/>
  <c r="E155" i="1"/>
  <c r="F154" i="1"/>
  <c r="E154" i="1"/>
  <c r="E141" i="1"/>
  <c r="C136" i="1"/>
  <c r="E136" i="1" s="1"/>
  <c r="G136" i="1" s="1"/>
  <c r="C132" i="1"/>
  <c r="E132" i="1" s="1"/>
  <c r="G132" i="1" s="1"/>
  <c r="D150" i="1"/>
  <c r="C150" i="1"/>
  <c r="E149" i="1"/>
  <c r="G149" i="1" s="1"/>
  <c r="E148" i="1"/>
  <c r="G148" i="1" s="1"/>
  <c r="E147" i="1"/>
  <c r="G147" i="1" s="1"/>
  <c r="E146" i="1"/>
  <c r="G146" i="1" s="1"/>
  <c r="E144" i="1"/>
  <c r="G144" i="1" s="1"/>
  <c r="E143" i="1"/>
  <c r="G143" i="1" s="1"/>
  <c r="E142" i="1"/>
  <c r="G142" i="1" s="1"/>
  <c r="E140" i="1"/>
  <c r="G140" i="1" s="1"/>
  <c r="D139" i="1"/>
  <c r="E138" i="1"/>
  <c r="G138" i="1" s="1"/>
  <c r="E137" i="1"/>
  <c r="G137" i="1" s="1"/>
  <c r="E135" i="1"/>
  <c r="G135" i="1" s="1"/>
  <c r="E134" i="1"/>
  <c r="G134" i="1" s="1"/>
  <c r="E133" i="1"/>
  <c r="G133" i="1" s="1"/>
  <c r="G114" i="1"/>
  <c r="F123" i="1"/>
  <c r="F124" i="1"/>
  <c r="F122" i="1"/>
  <c r="E123" i="1"/>
  <c r="E124" i="1"/>
  <c r="E122" i="1"/>
  <c r="D126" i="1"/>
  <c r="E111" i="1"/>
  <c r="G111" i="1" s="1"/>
  <c r="E112" i="1"/>
  <c r="G112" i="1" s="1"/>
  <c r="E113" i="1"/>
  <c r="G113" i="1" s="1"/>
  <c r="E115" i="1"/>
  <c r="G115" i="1" s="1"/>
  <c r="E116" i="1"/>
  <c r="G116" i="1" s="1"/>
  <c r="E117" i="1"/>
  <c r="G117" i="1" s="1"/>
  <c r="E118" i="1"/>
  <c r="G118" i="1" s="1"/>
  <c r="E110" i="1"/>
  <c r="G110" i="1" s="1"/>
  <c r="E103" i="1"/>
  <c r="G103" i="1" s="1"/>
  <c r="E104" i="1"/>
  <c r="G104" i="1" s="1"/>
  <c r="E105" i="1"/>
  <c r="G105" i="1" s="1"/>
  <c r="E106" i="1"/>
  <c r="G106" i="1" s="1"/>
  <c r="E107" i="1"/>
  <c r="G107" i="1" s="1"/>
  <c r="E108" i="1"/>
  <c r="G108" i="1" s="1"/>
  <c r="E102" i="1"/>
  <c r="G102" i="1" s="1"/>
  <c r="D119" i="1"/>
  <c r="C119" i="1"/>
  <c r="D109" i="1"/>
  <c r="C109" i="1"/>
  <c r="D96" i="1"/>
  <c r="C96" i="1"/>
  <c r="E95" i="1"/>
  <c r="E94" i="1"/>
  <c r="E93" i="1"/>
  <c r="E92" i="1"/>
  <c r="D91" i="1"/>
  <c r="C91" i="1"/>
  <c r="E90" i="1"/>
  <c r="E89" i="1"/>
  <c r="E88" i="1"/>
  <c r="E87" i="1"/>
  <c r="E80" i="1"/>
  <c r="E81" i="1"/>
  <c r="E82" i="1"/>
  <c r="E79" i="1"/>
  <c r="E75" i="1"/>
  <c r="E76" i="1"/>
  <c r="E77" i="1"/>
  <c r="E74" i="1"/>
  <c r="D83" i="1"/>
  <c r="C83" i="1"/>
  <c r="D78" i="1"/>
  <c r="C78" i="1"/>
  <c r="F60" i="1"/>
  <c r="F58" i="1"/>
  <c r="F57" i="1"/>
  <c r="F55" i="1"/>
  <c r="F54" i="1"/>
  <c r="F53" i="1"/>
  <c r="F51" i="1"/>
  <c r="F50" i="1"/>
  <c r="E52" i="1"/>
  <c r="E61" i="1"/>
  <c r="F49" i="1"/>
  <c r="F56" i="1"/>
  <c r="F59" i="1"/>
  <c r="F48" i="1"/>
  <c r="D52" i="1"/>
  <c r="D61" i="1"/>
  <c r="C61" i="1"/>
  <c r="C52" i="1"/>
  <c r="F18" i="1"/>
  <c r="F16" i="1"/>
  <c r="F13" i="1"/>
  <c r="F9" i="1"/>
  <c r="F5" i="1"/>
  <c r="F6" i="1"/>
  <c r="F7" i="1"/>
  <c r="F8" i="1"/>
  <c r="F10" i="1"/>
  <c r="F12" i="1"/>
  <c r="F14" i="1"/>
  <c r="F17" i="1"/>
  <c r="F19" i="1"/>
  <c r="F4" i="1"/>
  <c r="D11" i="1"/>
  <c r="C11" i="1"/>
  <c r="D20" i="1"/>
  <c r="C20" i="1"/>
  <c r="E222" i="1" l="1"/>
  <c r="G213" i="1"/>
  <c r="G222" i="1" s="1"/>
  <c r="G212" i="1"/>
  <c r="E188" i="1"/>
  <c r="G180" i="1"/>
  <c r="G188" i="1" s="1"/>
  <c r="E212" i="1"/>
  <c r="G198" i="1"/>
  <c r="E198" i="1"/>
  <c r="E158" i="1"/>
  <c r="F158" i="1"/>
  <c r="C139" i="1"/>
  <c r="E150" i="1"/>
  <c r="G119" i="1"/>
  <c r="F126" i="1"/>
  <c r="G150" i="1"/>
  <c r="G139" i="1"/>
  <c r="E139" i="1"/>
  <c r="G109" i="1"/>
  <c r="E126" i="1"/>
  <c r="E119" i="1"/>
  <c r="E109" i="1"/>
  <c r="E78" i="1"/>
  <c r="E83" i="1"/>
  <c r="F52" i="1"/>
  <c r="E91" i="1"/>
  <c r="F20" i="1"/>
  <c r="E96" i="1"/>
  <c r="F61" i="1"/>
  <c r="F11" i="1"/>
</calcChain>
</file>

<file path=xl/sharedStrings.xml><?xml version="1.0" encoding="utf-8"?>
<sst xmlns="http://schemas.openxmlformats.org/spreadsheetml/2006/main" count="292" uniqueCount="171">
  <si>
    <t>Příklad 1</t>
  </si>
  <si>
    <t>DM</t>
  </si>
  <si>
    <t>M</t>
  </si>
  <si>
    <t>D</t>
  </si>
  <si>
    <t>Finanční investice v D</t>
  </si>
  <si>
    <t>Zásoby</t>
  </si>
  <si>
    <t>Pohledávky za řízenou osobou</t>
  </si>
  <si>
    <t>Suma A</t>
  </si>
  <si>
    <t>ZK</t>
  </si>
  <si>
    <t>Fondy ze zisku</t>
  </si>
  <si>
    <t>Výsledek hospodaření</t>
  </si>
  <si>
    <t>Závazky k dodavatelům</t>
  </si>
  <si>
    <t>Úvěry</t>
  </si>
  <si>
    <t>Finanční investice v C</t>
  </si>
  <si>
    <t xml:space="preserve">Pohledávky  </t>
  </si>
  <si>
    <t>Peníze</t>
  </si>
  <si>
    <t>Suma P</t>
  </si>
  <si>
    <t>Úpravy</t>
  </si>
  <si>
    <t>Úpravy:</t>
  </si>
  <si>
    <t>1) převzetí majetku a závazků a zrušení dceřinné společnosti v účetních cenách</t>
  </si>
  <si>
    <t>2) vyloučení vzájemných pohledávek a závazků</t>
  </si>
  <si>
    <t>3) vyloučení podílových CP s rozhodujícím vlivem, které emitovala dceřinná společnost a zúčtování rozdílu oproti ZK do kapitílových fondů</t>
  </si>
  <si>
    <t>4) převod výsledku hospodaření do kapitálových fondů</t>
  </si>
  <si>
    <t>M po sloučení</t>
  </si>
  <si>
    <t>2) -30 000</t>
  </si>
  <si>
    <t>Kapitálové fondy</t>
  </si>
  <si>
    <t>3) -20 000</t>
  </si>
  <si>
    <t>3) -30 000</t>
  </si>
  <si>
    <t>4) -10 000</t>
  </si>
  <si>
    <r>
      <t xml:space="preserve">3) 10 000, </t>
    </r>
    <r>
      <rPr>
        <sz val="11"/>
        <color rgb="FFFFC000"/>
        <rFont val="Calibri"/>
        <family val="2"/>
        <charset val="238"/>
        <scheme val="minor"/>
      </rPr>
      <t>4)  10 000</t>
    </r>
  </si>
  <si>
    <t>Závazky k řízené osobě</t>
  </si>
  <si>
    <t>Zaúčtování v M</t>
  </si>
  <si>
    <t>1) Převzetí DM</t>
  </si>
  <si>
    <t>2) Převzetí DFM v C</t>
  </si>
  <si>
    <t xml:space="preserve"> 0 61</t>
  </si>
  <si>
    <t>3) Převzetí zásob</t>
  </si>
  <si>
    <t>1xx</t>
  </si>
  <si>
    <t>4) pohledávky</t>
  </si>
  <si>
    <t>5) pohledávky za řízenou osobou</t>
  </si>
  <si>
    <t>6) peníze</t>
  </si>
  <si>
    <t>221, 211</t>
  </si>
  <si>
    <t>7) Převzetí ZK</t>
  </si>
  <si>
    <t>8) Převzetí VH</t>
  </si>
  <si>
    <t>9) závazky k dodavatelům</t>
  </si>
  <si>
    <t>10) závazky k řízené osobě</t>
  </si>
  <si>
    <t>11) úvěrů</t>
  </si>
  <si>
    <t>231, 461</t>
  </si>
  <si>
    <t>Zrušení vzájemných propojení - úpravy</t>
  </si>
  <si>
    <t>12) zrušení majetkové účasti v D</t>
  </si>
  <si>
    <t>0 61</t>
  </si>
  <si>
    <t>13) zúštování rozdílu mezi ZK a fin.investicí v D</t>
  </si>
  <si>
    <t>14) zrušení vzájemných pohledávek a závazků</t>
  </si>
  <si>
    <t>15) převod VH do KF</t>
  </si>
  <si>
    <t>Příklad 2</t>
  </si>
  <si>
    <t>S1</t>
  </si>
  <si>
    <t>S2</t>
  </si>
  <si>
    <t>úpravy</t>
  </si>
  <si>
    <t>S3 po sloučení</t>
  </si>
  <si>
    <t>OA krémě účtu 351</t>
  </si>
  <si>
    <t>Pohledávky ve skupině (351)</t>
  </si>
  <si>
    <t>Emisní ážio</t>
  </si>
  <si>
    <t>Závazky kromě účtu 361</t>
  </si>
  <si>
    <t>Závazky ve skupině (361)</t>
  </si>
  <si>
    <t>Vlastní akcie</t>
  </si>
  <si>
    <t>Rezervní fond na akcie</t>
  </si>
  <si>
    <t>Kapitálový fond</t>
  </si>
  <si>
    <t>1) spojení majetku a závazků S1 a S2 v účetních cenách</t>
  </si>
  <si>
    <t>2) vyloučení vzájemných závazků  a pohledávek</t>
  </si>
  <si>
    <t>3) zrušení vlastních akcií</t>
  </si>
  <si>
    <t>4) zrušení zvláštního rezervního fondu na vl. Akcie</t>
  </si>
  <si>
    <t>5) kumulace VHBO do KF</t>
  </si>
  <si>
    <t>6) vytvoření ZK S3</t>
  </si>
  <si>
    <t>2) -50000</t>
  </si>
  <si>
    <t>3) -3000</t>
  </si>
  <si>
    <t>4) -3000</t>
  </si>
  <si>
    <t>5) -15000</t>
  </si>
  <si>
    <t>6) -35000</t>
  </si>
  <si>
    <r>
      <t xml:space="preserve">4) 3000 </t>
    </r>
    <r>
      <rPr>
        <sz val="11"/>
        <color rgb="FFFF0000"/>
        <rFont val="Calibri"/>
        <family val="2"/>
        <charset val="238"/>
        <scheme val="minor"/>
      </rPr>
      <t>5) 15 000</t>
    </r>
    <r>
      <rPr>
        <sz val="11"/>
        <color rgb="FFFFC000"/>
        <rFont val="Calibri"/>
        <family val="2"/>
        <charset val="238"/>
        <scheme val="minor"/>
      </rPr>
      <t xml:space="preserve"> </t>
    </r>
    <r>
      <rPr>
        <sz val="11"/>
        <color rgb="FF7030A0"/>
        <rFont val="Calibri"/>
        <family val="2"/>
        <charset val="238"/>
        <scheme val="minor"/>
      </rPr>
      <t>6) -18 000</t>
    </r>
  </si>
  <si>
    <r>
      <t xml:space="preserve">3) -3000 </t>
    </r>
    <r>
      <rPr>
        <sz val="11"/>
        <color rgb="FF7030A0"/>
        <rFont val="Calibri"/>
        <family val="2"/>
        <charset val="238"/>
        <scheme val="minor"/>
      </rPr>
      <t>6) 53 000</t>
    </r>
  </si>
  <si>
    <t>Závazky</t>
  </si>
  <si>
    <t>A</t>
  </si>
  <si>
    <t>B</t>
  </si>
  <si>
    <t>A+B</t>
  </si>
  <si>
    <t>Goodwill</t>
  </si>
  <si>
    <t>Oceňovací rozdíly z přecenění (418)</t>
  </si>
  <si>
    <t>varianta a)</t>
  </si>
  <si>
    <t>varianta b)</t>
  </si>
  <si>
    <t>OR se použije na zvýšení</t>
  </si>
  <si>
    <t>ZK a fondů ze zisku</t>
  </si>
  <si>
    <t>v poměru 1:2</t>
  </si>
  <si>
    <t>původně ZK byl 100, přičetli jsme 200, jakožto jednu třetinu z OR (418) 600</t>
  </si>
  <si>
    <t>původně byly fondy ze zisku 300, přičetli jsme 400 - dvě třetiny z OR (600)</t>
  </si>
  <si>
    <t>původní OR byl rozpuštěn ve prospěch ZK a FzZ, nyní roven 0</t>
  </si>
  <si>
    <t>Příklad 3</t>
  </si>
  <si>
    <t>K</t>
  </si>
  <si>
    <t>H</t>
  </si>
  <si>
    <t>K+H</t>
  </si>
  <si>
    <t>H zahajovací rozvaha</t>
  </si>
  <si>
    <t>Oprávky k DM</t>
  </si>
  <si>
    <t>DFM</t>
  </si>
  <si>
    <t>OA</t>
  </si>
  <si>
    <t>Vzájemné pohledávky</t>
  </si>
  <si>
    <t>ÚČRA</t>
  </si>
  <si>
    <t>VHML</t>
  </si>
  <si>
    <t>VHBO</t>
  </si>
  <si>
    <t>Rezervy</t>
  </si>
  <si>
    <t>Vzájemné závazky</t>
  </si>
  <si>
    <t>ÚČRP</t>
  </si>
  <si>
    <t>Majetková účast H v K</t>
  </si>
  <si>
    <t>Vypořádání</t>
  </si>
  <si>
    <t>1) -20 000</t>
  </si>
  <si>
    <t>2) -16 000</t>
  </si>
  <si>
    <t>2) -14 000</t>
  </si>
  <si>
    <t>suma</t>
  </si>
  <si>
    <t>společnost K (VK)</t>
  </si>
  <si>
    <t>minoritní podíl = vypořádání vůči minoritním vlastníkům</t>
  </si>
  <si>
    <t>3) 2 350</t>
  </si>
  <si>
    <t>4) - 9000</t>
  </si>
  <si>
    <t>5) - 24 000</t>
  </si>
  <si>
    <r>
      <t xml:space="preserve">2) - 2 000  </t>
    </r>
    <r>
      <rPr>
        <sz val="11"/>
        <color rgb="FFFF0000"/>
        <rFont val="Calibri"/>
        <family val="2"/>
        <charset val="238"/>
        <scheme val="minor"/>
      </rPr>
      <t>4) 9 000</t>
    </r>
    <r>
      <rPr>
        <sz val="11"/>
        <color rgb="FF0070C0"/>
        <rFont val="Calibri"/>
        <family val="2"/>
        <charset val="238"/>
        <scheme val="minor"/>
      </rPr>
      <t xml:space="preserve">  </t>
    </r>
    <r>
      <rPr>
        <sz val="11"/>
        <color rgb="FFFFC000"/>
        <rFont val="Calibri"/>
        <family val="2"/>
        <charset val="238"/>
        <scheme val="minor"/>
      </rPr>
      <t>5) 24 000</t>
    </r>
    <r>
      <rPr>
        <sz val="11"/>
        <color rgb="FF0070C0"/>
        <rFont val="Calibri"/>
        <family val="2"/>
        <charset val="238"/>
        <scheme val="minor"/>
      </rPr>
      <t xml:space="preserve">  </t>
    </r>
    <r>
      <rPr>
        <sz val="11"/>
        <color rgb="FF7030A0"/>
        <rFont val="Calibri"/>
        <family val="2"/>
        <charset val="238"/>
        <scheme val="minor"/>
      </rPr>
      <t>3) -2 350</t>
    </r>
  </si>
  <si>
    <t>a) varianta bez přecenění</t>
  </si>
  <si>
    <t>b) varianta s přeceněním</t>
  </si>
  <si>
    <t>OR (418)</t>
  </si>
  <si>
    <t>OR</t>
  </si>
  <si>
    <t>3) 3 050</t>
  </si>
  <si>
    <t>6) -14 000</t>
  </si>
  <si>
    <r>
      <t xml:space="preserve">2) - 2 000  </t>
    </r>
    <r>
      <rPr>
        <sz val="11"/>
        <color rgb="FFFF0000"/>
        <rFont val="Calibri"/>
        <family val="2"/>
        <charset val="238"/>
        <scheme val="minor"/>
      </rPr>
      <t>4) 9 000</t>
    </r>
    <r>
      <rPr>
        <sz val="11"/>
        <color rgb="FF0070C0"/>
        <rFont val="Calibri"/>
        <family val="2"/>
        <charset val="238"/>
        <scheme val="minor"/>
      </rPr>
      <t xml:space="preserve">  </t>
    </r>
    <r>
      <rPr>
        <sz val="11"/>
        <color rgb="FFFFC000"/>
        <rFont val="Calibri"/>
        <family val="2"/>
        <charset val="238"/>
        <scheme val="minor"/>
      </rPr>
      <t>5) 24 000</t>
    </r>
    <r>
      <rPr>
        <sz val="11"/>
        <color rgb="FF0070C0"/>
        <rFont val="Calibri"/>
        <family val="2"/>
        <charset val="238"/>
        <scheme val="minor"/>
      </rPr>
      <t xml:space="preserve">  </t>
    </r>
    <r>
      <rPr>
        <sz val="11"/>
        <color rgb="FF7030A0"/>
        <rFont val="Calibri"/>
        <family val="2"/>
        <charset val="238"/>
        <scheme val="minor"/>
      </rPr>
      <t>3) -3 050</t>
    </r>
    <r>
      <rPr>
        <sz val="11"/>
        <color rgb="FF0070C0"/>
        <rFont val="Calibri"/>
        <family val="2"/>
        <charset val="238"/>
        <scheme val="minor"/>
      </rPr>
      <t xml:space="preserve"> </t>
    </r>
    <r>
      <rPr>
        <sz val="11"/>
        <color theme="0" tint="-0.499984740745262"/>
        <rFont val="Calibri"/>
        <family val="2"/>
        <charset val="238"/>
        <scheme val="minor"/>
      </rPr>
      <t>6) 14 000</t>
    </r>
  </si>
  <si>
    <t>závazky</t>
  </si>
  <si>
    <t>A po přecenění</t>
  </si>
  <si>
    <t>Oprávky</t>
  </si>
  <si>
    <t>investice A v B</t>
  </si>
  <si>
    <t>Pohledávky mezi A a B</t>
  </si>
  <si>
    <t>OR = 15 - 7 + 3 = 11 000</t>
  </si>
  <si>
    <t>OR při přeměně (418)</t>
  </si>
  <si>
    <t>Závazky A v B</t>
  </si>
  <si>
    <t>B po sloučení</t>
  </si>
  <si>
    <t>Investice A v B</t>
  </si>
  <si>
    <t>KF</t>
  </si>
  <si>
    <t>1) -1000</t>
  </si>
  <si>
    <t>vlastní akcie</t>
  </si>
  <si>
    <t>1) +1000</t>
  </si>
  <si>
    <t>2) -20 000</t>
  </si>
  <si>
    <t>3) -10 000</t>
  </si>
  <si>
    <t>4) -11 000</t>
  </si>
  <si>
    <t>5) -50 000</t>
  </si>
  <si>
    <r>
      <t xml:space="preserve">3) 10 000  </t>
    </r>
    <r>
      <rPr>
        <sz val="11"/>
        <color rgb="FF7030A0"/>
        <rFont val="Calibri"/>
        <family val="2"/>
        <charset val="238"/>
        <scheme val="minor"/>
      </rPr>
      <t>4) 11 000</t>
    </r>
    <r>
      <rPr>
        <sz val="11"/>
        <color rgb="FFC00000"/>
        <rFont val="Calibri"/>
        <family val="2"/>
        <charset val="238"/>
        <scheme val="minor"/>
      </rPr>
      <t xml:space="preserve">  </t>
    </r>
    <r>
      <rPr>
        <sz val="11"/>
        <color rgb="FFFFC000"/>
        <rFont val="Calibri"/>
        <family val="2"/>
        <charset val="238"/>
        <scheme val="minor"/>
      </rPr>
      <t>5) 50 000</t>
    </r>
  </si>
  <si>
    <t>C</t>
  </si>
  <si>
    <t>C+D</t>
  </si>
  <si>
    <t>oprávky</t>
  </si>
  <si>
    <t>investice C v D</t>
  </si>
  <si>
    <t>OR k nabytému majetku (097)</t>
  </si>
  <si>
    <t>oprávky k OR</t>
  </si>
  <si>
    <t>vzájemné pohledávky</t>
  </si>
  <si>
    <t>účra</t>
  </si>
  <si>
    <t>SUMA AKTIV</t>
  </si>
  <si>
    <t>OR z přecenění (418)</t>
  </si>
  <si>
    <t>rezervy</t>
  </si>
  <si>
    <t>vzájemné závazky</t>
  </si>
  <si>
    <t>účrp</t>
  </si>
  <si>
    <t>SUMA PASIV</t>
  </si>
  <si>
    <t>D po sloučení</t>
  </si>
  <si>
    <t>1) -30</t>
  </si>
  <si>
    <t>4) -5</t>
  </si>
  <si>
    <t>2) -1</t>
  </si>
  <si>
    <t>2) 1</t>
  </si>
  <si>
    <t>3) -8</t>
  </si>
  <si>
    <t>5) -20</t>
  </si>
  <si>
    <t>6) -10 + 9</t>
  </si>
  <si>
    <r>
      <t xml:space="preserve">3) 8  </t>
    </r>
    <r>
      <rPr>
        <sz val="11"/>
        <color rgb="FF7030A0"/>
        <rFont val="Calibri"/>
        <family val="2"/>
        <charset val="238"/>
        <scheme val="minor"/>
      </rPr>
      <t>4) 5</t>
    </r>
    <r>
      <rPr>
        <sz val="11"/>
        <color rgb="FFFFC000"/>
        <rFont val="Calibri"/>
        <family val="2"/>
        <charset val="238"/>
        <scheme val="minor"/>
      </rPr>
      <t xml:space="preserve">  5) 20 </t>
    </r>
    <r>
      <rPr>
        <sz val="11"/>
        <color theme="0" tint="-0.34998626667073579"/>
        <rFont val="Calibri"/>
        <family val="2"/>
        <charset val="238"/>
        <scheme val="minor"/>
      </rPr>
      <t>6) 1</t>
    </r>
  </si>
  <si>
    <t>Kapitola 5</t>
  </si>
  <si>
    <t>Kapitola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</si>
</sst>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K_č_-;\-* #,##0\ _K_č_-;_-* &quot;-&quot;\ _K_č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1" fillId="0" borderId="0" xfId="0" applyFont="1"/>
    <xf numFmtId="0" fontId="3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3" fillId="0" borderId="0" xfId="0" applyNumberFormat="1" applyFont="1"/>
    <xf numFmtId="0" fontId="7" fillId="0" borderId="0" xfId="0" applyFont="1"/>
    <xf numFmtId="0" fontId="8" fillId="0" borderId="0" xfId="0" applyFon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4" fillId="0" borderId="0" xfId="0" applyNumberFormat="1" applyFont="1"/>
    <xf numFmtId="164" fontId="5" fillId="0" borderId="0" xfId="0" applyNumberFormat="1" applyFont="1"/>
    <xf numFmtId="9" fontId="0" fillId="0" borderId="0" xfId="0" applyNumberFormat="1"/>
    <xf numFmtId="164" fontId="9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164" fontId="0" fillId="0" borderId="0" xfId="0" applyNumberFormat="1" applyFont="1"/>
    <xf numFmtId="0" fontId="13" fillId="0" borderId="0" xfId="0" applyFont="1"/>
    <xf numFmtId="164" fontId="0" fillId="0" borderId="2" xfId="0" applyNumberFormat="1" applyBorder="1"/>
    <xf numFmtId="164" fontId="0" fillId="0" borderId="3" xfId="0" applyNumberFormat="1" applyBorder="1"/>
    <xf numFmtId="0" fontId="0" fillId="0" borderId="0" xfId="0" applyFill="1" applyBorder="1"/>
    <xf numFmtId="0" fontId="3" fillId="0" borderId="0" xfId="0" applyFont="1" applyBorder="1"/>
    <xf numFmtId="164" fontId="3" fillId="0" borderId="0" xfId="0" applyNumberFormat="1" applyFont="1" applyBorder="1"/>
    <xf numFmtId="164" fontId="3" fillId="0" borderId="3" xfId="0" applyNumberFormat="1" applyFont="1" applyBorder="1"/>
    <xf numFmtId="0" fontId="3" fillId="0" borderId="0" xfId="0" applyFont="1" applyFill="1" applyBorder="1"/>
    <xf numFmtId="0" fontId="12" fillId="0" borderId="0" xfId="0" applyFont="1"/>
    <xf numFmtId="0" fontId="14" fillId="0" borderId="0" xfId="0" applyFont="1"/>
    <xf numFmtId="0" fontId="15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D4AC-2A5B-461D-A764-A0E64751D571}">
  <dimension ref="A1:H222"/>
  <sheetViews>
    <sheetView tabSelected="1" workbookViewId="0">
      <selection activeCell="B224" sqref="B224"/>
    </sheetView>
  </sheetViews>
  <sheetFormatPr defaultRowHeight="14.4" x14ac:dyDescent="0.3"/>
  <cols>
    <col min="1" max="1" width="22.33203125" customWidth="1"/>
    <col min="2" max="2" width="43.109375" customWidth="1"/>
    <col min="3" max="3" width="12.33203125" style="1" customWidth="1"/>
    <col min="4" max="4" width="13.33203125" style="1" customWidth="1"/>
    <col min="5" max="5" width="24.33203125" customWidth="1"/>
    <col min="6" max="6" width="41" customWidth="1"/>
    <col min="7" max="7" width="14.6640625" customWidth="1"/>
  </cols>
  <sheetData>
    <row r="1" spans="1:6" x14ac:dyDescent="0.3">
      <c r="A1" s="3" t="s">
        <v>169</v>
      </c>
    </row>
    <row r="3" spans="1:6" x14ac:dyDescent="0.3">
      <c r="A3" s="35" t="s">
        <v>0</v>
      </c>
      <c r="C3" s="4" t="s">
        <v>2</v>
      </c>
      <c r="D3" s="4" t="s">
        <v>3</v>
      </c>
      <c r="E3" t="s">
        <v>17</v>
      </c>
      <c r="F3" t="s">
        <v>23</v>
      </c>
    </row>
    <row r="4" spans="1:6" x14ac:dyDescent="0.3">
      <c r="B4" t="s">
        <v>1</v>
      </c>
      <c r="C4" s="1">
        <v>30000</v>
      </c>
      <c r="D4" s="1">
        <v>25000</v>
      </c>
      <c r="F4" s="1">
        <f>C4+D4</f>
        <v>55000</v>
      </c>
    </row>
    <row r="5" spans="1:6" x14ac:dyDescent="0.3">
      <c r="B5" t="s">
        <v>4</v>
      </c>
      <c r="C5" s="1">
        <v>20000</v>
      </c>
      <c r="D5" s="1">
        <v>0</v>
      </c>
      <c r="E5" s="7" t="s">
        <v>26</v>
      </c>
      <c r="F5" s="1">
        <f>C5+D5-20000</f>
        <v>0</v>
      </c>
    </row>
    <row r="6" spans="1:6" x14ac:dyDescent="0.3">
      <c r="B6" t="s">
        <v>13</v>
      </c>
      <c r="D6" s="1">
        <v>10000</v>
      </c>
      <c r="F6" s="1">
        <f t="shared" ref="F6:F19" si="0">C6+D6</f>
        <v>10000</v>
      </c>
    </row>
    <row r="7" spans="1:6" x14ac:dyDescent="0.3">
      <c r="B7" t="s">
        <v>5</v>
      </c>
      <c r="C7" s="1">
        <v>30000</v>
      </c>
      <c r="D7" s="1">
        <v>15000</v>
      </c>
      <c r="F7" s="1">
        <f t="shared" si="0"/>
        <v>45000</v>
      </c>
    </row>
    <row r="8" spans="1:6" x14ac:dyDescent="0.3">
      <c r="B8" t="s">
        <v>14</v>
      </c>
      <c r="C8" s="1">
        <v>15000</v>
      </c>
      <c r="D8" s="1">
        <v>5000</v>
      </c>
      <c r="F8" s="1">
        <f t="shared" si="0"/>
        <v>20000</v>
      </c>
    </row>
    <row r="9" spans="1:6" x14ac:dyDescent="0.3">
      <c r="B9" t="s">
        <v>6</v>
      </c>
      <c r="C9" s="1">
        <v>20000</v>
      </c>
      <c r="D9" s="1">
        <v>10000</v>
      </c>
      <c r="E9" s="6" t="s">
        <v>24</v>
      </c>
      <c r="F9" s="1">
        <f>C9+D9-30000</f>
        <v>0</v>
      </c>
    </row>
    <row r="10" spans="1:6" x14ac:dyDescent="0.3">
      <c r="B10" t="s">
        <v>15</v>
      </c>
      <c r="C10" s="1">
        <v>5000</v>
      </c>
      <c r="D10" s="1">
        <v>15000</v>
      </c>
      <c r="F10" s="1">
        <f t="shared" si="0"/>
        <v>20000</v>
      </c>
    </row>
    <row r="11" spans="1:6" s="2" customFormat="1" x14ac:dyDescent="0.3">
      <c r="B11" s="3" t="s">
        <v>7</v>
      </c>
      <c r="C11" s="5">
        <f>SUM(C4:C10)</f>
        <v>120000</v>
      </c>
      <c r="D11" s="5">
        <f>SUM(D4:D10)</f>
        <v>80000</v>
      </c>
      <c r="E11" s="5">
        <v>-50000</v>
      </c>
      <c r="F11" s="9">
        <f>C11+D11-50000</f>
        <v>150000</v>
      </c>
    </row>
    <row r="12" spans="1:6" s="2" customFormat="1" x14ac:dyDescent="0.3">
      <c r="B12" s="3"/>
      <c r="C12" s="5"/>
      <c r="D12" s="5"/>
      <c r="F12" s="1">
        <f t="shared" si="0"/>
        <v>0</v>
      </c>
    </row>
    <row r="13" spans="1:6" x14ac:dyDescent="0.3">
      <c r="B13" t="s">
        <v>8</v>
      </c>
      <c r="C13" s="1">
        <v>20000</v>
      </c>
      <c r="D13" s="1">
        <v>30000</v>
      </c>
      <c r="E13" s="7" t="s">
        <v>27</v>
      </c>
      <c r="F13" s="1">
        <f>C13+D13-30000</f>
        <v>20000</v>
      </c>
    </row>
    <row r="14" spans="1:6" x14ac:dyDescent="0.3">
      <c r="B14" t="s">
        <v>9</v>
      </c>
      <c r="C14" s="1">
        <v>25000</v>
      </c>
      <c r="D14" s="1">
        <v>0</v>
      </c>
      <c r="F14" s="1">
        <f t="shared" si="0"/>
        <v>25000</v>
      </c>
    </row>
    <row r="15" spans="1:6" x14ac:dyDescent="0.3">
      <c r="B15" t="s">
        <v>25</v>
      </c>
      <c r="E15" s="7" t="s">
        <v>29</v>
      </c>
      <c r="F15" s="1">
        <v>20000</v>
      </c>
    </row>
    <row r="16" spans="1:6" x14ac:dyDescent="0.3">
      <c r="B16" t="s">
        <v>10</v>
      </c>
      <c r="C16" s="1">
        <v>5000</v>
      </c>
      <c r="D16" s="1">
        <v>10000</v>
      </c>
      <c r="E16" s="8" t="s">
        <v>28</v>
      </c>
      <c r="F16" s="1">
        <f>C16+D16-10000</f>
        <v>5000</v>
      </c>
    </row>
    <row r="17" spans="2:6" x14ac:dyDescent="0.3">
      <c r="B17" t="s">
        <v>11</v>
      </c>
      <c r="C17" s="1">
        <v>35000</v>
      </c>
      <c r="D17" s="1">
        <v>5000</v>
      </c>
      <c r="F17" s="1">
        <f t="shared" si="0"/>
        <v>40000</v>
      </c>
    </row>
    <row r="18" spans="2:6" x14ac:dyDescent="0.3">
      <c r="B18" t="s">
        <v>30</v>
      </c>
      <c r="C18" s="1">
        <v>10000</v>
      </c>
      <c r="D18" s="1">
        <v>20000</v>
      </c>
      <c r="E18" s="6" t="s">
        <v>24</v>
      </c>
      <c r="F18" s="1">
        <f>C18+D18-30000</f>
        <v>0</v>
      </c>
    </row>
    <row r="19" spans="2:6" x14ac:dyDescent="0.3">
      <c r="B19" t="s">
        <v>12</v>
      </c>
      <c r="C19" s="1">
        <v>25000</v>
      </c>
      <c r="D19" s="1">
        <v>15000</v>
      </c>
      <c r="F19" s="1">
        <f t="shared" si="0"/>
        <v>40000</v>
      </c>
    </row>
    <row r="20" spans="2:6" s="2" customFormat="1" x14ac:dyDescent="0.3">
      <c r="B20" s="3" t="s">
        <v>16</v>
      </c>
      <c r="C20" s="5">
        <f>SUM(C13:C19)</f>
        <v>120000</v>
      </c>
      <c r="D20" s="5">
        <f>SUM(D13:D19)</f>
        <v>80000</v>
      </c>
      <c r="E20" s="5">
        <v>-50000</v>
      </c>
      <c r="F20" s="9">
        <f>C20+D20-50000</f>
        <v>150000</v>
      </c>
    </row>
    <row r="22" spans="2:6" x14ac:dyDescent="0.3">
      <c r="B22" t="s">
        <v>18</v>
      </c>
    </row>
    <row r="23" spans="2:6" x14ac:dyDescent="0.3">
      <c r="B23" t="s">
        <v>19</v>
      </c>
    </row>
    <row r="24" spans="2:6" x14ac:dyDescent="0.3">
      <c r="B24" s="6" t="s">
        <v>20</v>
      </c>
    </row>
    <row r="25" spans="2:6" x14ac:dyDescent="0.3">
      <c r="B25" s="7" t="s">
        <v>21</v>
      </c>
    </row>
    <row r="26" spans="2:6" x14ac:dyDescent="0.3">
      <c r="B26" s="8" t="s">
        <v>22</v>
      </c>
    </row>
    <row r="28" spans="2:6" x14ac:dyDescent="0.3">
      <c r="B28" s="2" t="s">
        <v>31</v>
      </c>
    </row>
    <row r="29" spans="2:6" x14ac:dyDescent="0.3">
      <c r="B29" t="s">
        <v>32</v>
      </c>
      <c r="C29" s="1">
        <v>25000</v>
      </c>
      <c r="D29" s="1" t="s">
        <v>1</v>
      </c>
      <c r="E29">
        <v>379</v>
      </c>
    </row>
    <row r="30" spans="2:6" x14ac:dyDescent="0.3">
      <c r="B30" t="s">
        <v>33</v>
      </c>
      <c r="C30" s="1">
        <v>10000</v>
      </c>
      <c r="D30" s="1" t="s">
        <v>34</v>
      </c>
      <c r="E30">
        <v>379</v>
      </c>
    </row>
    <row r="31" spans="2:6" x14ac:dyDescent="0.3">
      <c r="B31" t="s">
        <v>35</v>
      </c>
      <c r="C31" s="1">
        <v>15000</v>
      </c>
      <c r="D31" s="1" t="s">
        <v>36</v>
      </c>
      <c r="E31">
        <v>379</v>
      </c>
    </row>
    <row r="32" spans="2:6" x14ac:dyDescent="0.3">
      <c r="B32" t="s">
        <v>37</v>
      </c>
      <c r="C32" s="1">
        <v>5000</v>
      </c>
      <c r="D32" s="1">
        <v>311</v>
      </c>
      <c r="E32">
        <v>379</v>
      </c>
    </row>
    <row r="33" spans="1:6" x14ac:dyDescent="0.3">
      <c r="B33" t="s">
        <v>38</v>
      </c>
      <c r="C33" s="1">
        <v>10000</v>
      </c>
      <c r="D33" s="1">
        <v>351</v>
      </c>
      <c r="E33">
        <v>379</v>
      </c>
    </row>
    <row r="34" spans="1:6" x14ac:dyDescent="0.3">
      <c r="B34" t="s">
        <v>39</v>
      </c>
      <c r="C34" s="1">
        <v>15000</v>
      </c>
      <c r="D34" s="1" t="s">
        <v>40</v>
      </c>
      <c r="E34">
        <v>379</v>
      </c>
    </row>
    <row r="35" spans="1:6" x14ac:dyDescent="0.3">
      <c r="B35" t="s">
        <v>41</v>
      </c>
      <c r="C35" s="1">
        <v>30000</v>
      </c>
      <c r="D35" s="1">
        <v>379</v>
      </c>
      <c r="E35">
        <v>411</v>
      </c>
    </row>
    <row r="36" spans="1:6" x14ac:dyDescent="0.3">
      <c r="B36" t="s">
        <v>42</v>
      </c>
      <c r="C36" s="1">
        <v>10000</v>
      </c>
      <c r="D36" s="1">
        <v>379</v>
      </c>
      <c r="E36">
        <v>431</v>
      </c>
    </row>
    <row r="37" spans="1:6" x14ac:dyDescent="0.3">
      <c r="B37" t="s">
        <v>43</v>
      </c>
      <c r="C37" s="1">
        <v>5000</v>
      </c>
      <c r="D37" s="1">
        <v>379</v>
      </c>
      <c r="E37">
        <v>321</v>
      </c>
    </row>
    <row r="38" spans="1:6" x14ac:dyDescent="0.3">
      <c r="B38" t="s">
        <v>44</v>
      </c>
      <c r="C38" s="1">
        <v>20000</v>
      </c>
      <c r="D38" s="1">
        <v>379</v>
      </c>
      <c r="E38">
        <v>361</v>
      </c>
    </row>
    <row r="39" spans="1:6" x14ac:dyDescent="0.3">
      <c r="B39" t="s">
        <v>45</v>
      </c>
      <c r="C39" s="1">
        <v>15000</v>
      </c>
      <c r="D39" s="1">
        <v>379</v>
      </c>
      <c r="E39" t="s">
        <v>46</v>
      </c>
    </row>
    <row r="40" spans="1:6" x14ac:dyDescent="0.3">
      <c r="B40" s="3" t="s">
        <v>47</v>
      </c>
    </row>
    <row r="41" spans="1:6" x14ac:dyDescent="0.3">
      <c r="B41" t="s">
        <v>48</v>
      </c>
      <c r="C41" s="1">
        <v>20000</v>
      </c>
      <c r="D41" s="1">
        <v>411</v>
      </c>
      <c r="E41" t="s">
        <v>49</v>
      </c>
    </row>
    <row r="42" spans="1:6" x14ac:dyDescent="0.3">
      <c r="B42" t="s">
        <v>50</v>
      </c>
      <c r="C42" s="1">
        <v>10000</v>
      </c>
      <c r="D42" s="1">
        <v>411</v>
      </c>
      <c r="E42">
        <v>413</v>
      </c>
    </row>
    <row r="43" spans="1:6" x14ac:dyDescent="0.3">
      <c r="B43" t="s">
        <v>51</v>
      </c>
      <c r="C43" s="1">
        <v>30000</v>
      </c>
      <c r="D43" s="1">
        <v>361</v>
      </c>
      <c r="E43">
        <v>351</v>
      </c>
    </row>
    <row r="44" spans="1:6" x14ac:dyDescent="0.3">
      <c r="B44" t="s">
        <v>52</v>
      </c>
      <c r="C44" s="1">
        <v>10000</v>
      </c>
      <c r="D44" s="1">
        <v>431</v>
      </c>
      <c r="E44">
        <v>413</v>
      </c>
    </row>
    <row r="47" spans="1:6" x14ac:dyDescent="0.3">
      <c r="A47" s="35" t="s">
        <v>53</v>
      </c>
      <c r="C47" s="9" t="s">
        <v>54</v>
      </c>
      <c r="D47" s="9" t="s">
        <v>55</v>
      </c>
      <c r="E47" s="3" t="s">
        <v>56</v>
      </c>
      <c r="F47" s="3" t="s">
        <v>57</v>
      </c>
    </row>
    <row r="48" spans="1:6" x14ac:dyDescent="0.3">
      <c r="B48" t="s">
        <v>1</v>
      </c>
      <c r="C48" s="1">
        <v>50000</v>
      </c>
      <c r="D48" s="1">
        <v>50000</v>
      </c>
      <c r="F48" s="1">
        <f>C48+D48</f>
        <v>100000</v>
      </c>
    </row>
    <row r="49" spans="2:6" x14ac:dyDescent="0.3">
      <c r="B49" t="s">
        <v>58</v>
      </c>
      <c r="C49" s="1">
        <v>60000</v>
      </c>
      <c r="D49" s="1">
        <v>50000</v>
      </c>
      <c r="F49" s="1">
        <f t="shared" ref="F49:F59" si="1">C49+D49</f>
        <v>110000</v>
      </c>
    </row>
    <row r="50" spans="2:6" x14ac:dyDescent="0.3">
      <c r="B50" t="s">
        <v>59</v>
      </c>
      <c r="C50" s="1">
        <v>20000</v>
      </c>
      <c r="D50" s="1">
        <v>30000</v>
      </c>
      <c r="E50" s="6" t="s">
        <v>72</v>
      </c>
      <c r="F50" s="1">
        <f>C50+D50-50000</f>
        <v>0</v>
      </c>
    </row>
    <row r="51" spans="2:6" x14ac:dyDescent="0.3">
      <c r="B51" t="s">
        <v>63</v>
      </c>
      <c r="D51" s="1">
        <v>3000</v>
      </c>
      <c r="E51" s="10" t="s">
        <v>73</v>
      </c>
      <c r="F51" s="1">
        <f>C51+D51-3000</f>
        <v>0</v>
      </c>
    </row>
    <row r="52" spans="2:6" s="3" customFormat="1" x14ac:dyDescent="0.3">
      <c r="B52" s="3" t="s">
        <v>7</v>
      </c>
      <c r="C52" s="9">
        <f>SUM(C48:C50)</f>
        <v>130000</v>
      </c>
      <c r="D52" s="9">
        <f>SUM(D48:D51)</f>
        <v>133000</v>
      </c>
      <c r="E52" s="9">
        <f>-50000-3000</f>
        <v>-53000</v>
      </c>
      <c r="F52" s="9">
        <f>C52+D52+E52</f>
        <v>210000</v>
      </c>
    </row>
    <row r="53" spans="2:6" x14ac:dyDescent="0.3">
      <c r="B53" t="s">
        <v>8</v>
      </c>
      <c r="C53" s="1">
        <v>20000</v>
      </c>
      <c r="D53" s="1">
        <v>30000</v>
      </c>
      <c r="E53" s="10" t="s">
        <v>78</v>
      </c>
      <c r="F53" s="1">
        <f>C53+D53-3000+53000</f>
        <v>100000</v>
      </c>
    </row>
    <row r="54" spans="2:6" x14ac:dyDescent="0.3">
      <c r="B54" t="s">
        <v>64</v>
      </c>
      <c r="D54" s="1">
        <v>3000</v>
      </c>
      <c r="E54" s="8" t="s">
        <v>74</v>
      </c>
      <c r="F54" s="1">
        <f>C54+D54-3000</f>
        <v>0</v>
      </c>
    </row>
    <row r="55" spans="2:6" x14ac:dyDescent="0.3">
      <c r="B55" t="s">
        <v>65</v>
      </c>
      <c r="E55" s="8" t="s">
        <v>77</v>
      </c>
      <c r="F55" s="1">
        <f>C55+D55+3000+15000-18000</f>
        <v>0</v>
      </c>
    </row>
    <row r="56" spans="2:6" x14ac:dyDescent="0.3">
      <c r="B56" t="s">
        <v>60</v>
      </c>
      <c r="C56" s="1">
        <v>10000</v>
      </c>
      <c r="F56" s="1">
        <f t="shared" si="1"/>
        <v>10000</v>
      </c>
    </row>
    <row r="57" spans="2:6" x14ac:dyDescent="0.3">
      <c r="B57" t="s">
        <v>9</v>
      </c>
      <c r="C57" s="1">
        <v>25000</v>
      </c>
      <c r="D57" s="1">
        <v>10000</v>
      </c>
      <c r="E57" s="11" t="s">
        <v>76</v>
      </c>
      <c r="F57" s="1">
        <f>C57+D57-35000</f>
        <v>0</v>
      </c>
    </row>
    <row r="58" spans="2:6" x14ac:dyDescent="0.3">
      <c r="B58" t="s">
        <v>10</v>
      </c>
      <c r="C58" s="1">
        <v>5000</v>
      </c>
      <c r="D58" s="1">
        <v>10000</v>
      </c>
      <c r="E58" s="2" t="s">
        <v>75</v>
      </c>
      <c r="F58" s="1">
        <f>C58+D58-15000</f>
        <v>0</v>
      </c>
    </row>
    <row r="59" spans="2:6" x14ac:dyDescent="0.3">
      <c r="B59" t="s">
        <v>61</v>
      </c>
      <c r="C59" s="1">
        <v>40000</v>
      </c>
      <c r="D59" s="1">
        <v>60000</v>
      </c>
      <c r="F59" s="1">
        <f t="shared" si="1"/>
        <v>100000</v>
      </c>
    </row>
    <row r="60" spans="2:6" x14ac:dyDescent="0.3">
      <c r="B60" t="s">
        <v>62</v>
      </c>
      <c r="C60" s="1">
        <v>30000</v>
      </c>
      <c r="D60" s="1">
        <v>20000</v>
      </c>
      <c r="E60" s="6" t="s">
        <v>72</v>
      </c>
      <c r="F60" s="1">
        <f>C60+D60-50000</f>
        <v>0</v>
      </c>
    </row>
    <row r="61" spans="2:6" s="3" customFormat="1" x14ac:dyDescent="0.3">
      <c r="B61" s="3" t="s">
        <v>16</v>
      </c>
      <c r="C61" s="9">
        <f>SUM(C53:C60)</f>
        <v>130000</v>
      </c>
      <c r="D61" s="9">
        <f t="shared" ref="D61" si="2">SUM(D53:D60)</f>
        <v>133000</v>
      </c>
      <c r="E61" s="9">
        <f>50000-3000+3000+15000-18000-35000-15000-50000</f>
        <v>-53000</v>
      </c>
      <c r="F61" s="9">
        <f>C61+D61+E61</f>
        <v>210000</v>
      </c>
    </row>
    <row r="63" spans="2:6" x14ac:dyDescent="0.3">
      <c r="B63" t="s">
        <v>66</v>
      </c>
    </row>
    <row r="64" spans="2:6" x14ac:dyDescent="0.3">
      <c r="B64" s="6" t="s">
        <v>67</v>
      </c>
    </row>
    <row r="65" spans="1:7" x14ac:dyDescent="0.3">
      <c r="B65" s="10" t="s">
        <v>68</v>
      </c>
    </row>
    <row r="66" spans="1:7" x14ac:dyDescent="0.3">
      <c r="B66" s="8" t="s">
        <v>69</v>
      </c>
    </row>
    <row r="67" spans="1:7" x14ac:dyDescent="0.3">
      <c r="B67" s="2" t="s">
        <v>70</v>
      </c>
    </row>
    <row r="68" spans="1:7" x14ac:dyDescent="0.3">
      <c r="B68" s="11" t="s">
        <v>71</v>
      </c>
    </row>
    <row r="71" spans="1:7" x14ac:dyDescent="0.3">
      <c r="B71" s="14"/>
      <c r="C71" s="15"/>
      <c r="D71" s="15"/>
    </row>
    <row r="72" spans="1:7" x14ac:dyDescent="0.3">
      <c r="A72" s="35" t="s">
        <v>93</v>
      </c>
    </row>
    <row r="73" spans="1:7" x14ac:dyDescent="0.3">
      <c r="C73" s="9" t="s">
        <v>80</v>
      </c>
      <c r="D73" s="9" t="s">
        <v>81</v>
      </c>
      <c r="E73" s="3" t="s">
        <v>82</v>
      </c>
    </row>
    <row r="74" spans="1:7" x14ac:dyDescent="0.3">
      <c r="A74" s="11" t="s">
        <v>85</v>
      </c>
      <c r="B74" t="s">
        <v>1</v>
      </c>
      <c r="C74" s="1">
        <v>4000</v>
      </c>
      <c r="D74" s="1">
        <v>900</v>
      </c>
      <c r="E74" s="1">
        <f>C74+D74</f>
        <v>4900</v>
      </c>
    </row>
    <row r="75" spans="1:7" x14ac:dyDescent="0.3">
      <c r="B75" t="s">
        <v>83</v>
      </c>
      <c r="D75" s="1">
        <v>250</v>
      </c>
      <c r="E75" s="1">
        <f t="shared" ref="E75:E77" si="3">C75+D75</f>
        <v>250</v>
      </c>
    </row>
    <row r="76" spans="1:7" x14ac:dyDescent="0.3">
      <c r="B76" t="s">
        <v>5</v>
      </c>
      <c r="C76" s="1">
        <v>800</v>
      </c>
      <c r="D76" s="1">
        <v>250</v>
      </c>
      <c r="E76" s="1">
        <f t="shared" si="3"/>
        <v>1050</v>
      </c>
      <c r="F76" s="5"/>
      <c r="G76" s="2"/>
    </row>
    <row r="77" spans="1:7" x14ac:dyDescent="0.3">
      <c r="B77" t="s">
        <v>15</v>
      </c>
      <c r="C77" s="1">
        <v>200</v>
      </c>
      <c r="D77" s="1">
        <v>200</v>
      </c>
      <c r="E77" s="1">
        <f t="shared" si="3"/>
        <v>400</v>
      </c>
    </row>
    <row r="78" spans="1:7" x14ac:dyDescent="0.3">
      <c r="B78" s="3" t="s">
        <v>7</v>
      </c>
      <c r="C78" s="3">
        <f>SUM(C74:C77)</f>
        <v>5000</v>
      </c>
      <c r="D78" s="3">
        <f t="shared" ref="D78:E78" si="4">SUM(D74:D77)</f>
        <v>1600</v>
      </c>
      <c r="E78" s="3">
        <f t="shared" si="4"/>
        <v>6600</v>
      </c>
    </row>
    <row r="79" spans="1:7" x14ac:dyDescent="0.3">
      <c r="B79" t="s">
        <v>8</v>
      </c>
      <c r="C79" s="1">
        <v>900</v>
      </c>
      <c r="D79" s="1">
        <v>100</v>
      </c>
      <c r="E79" s="1">
        <f>C79+D79</f>
        <v>1000</v>
      </c>
    </row>
    <row r="80" spans="1:7" x14ac:dyDescent="0.3">
      <c r="B80" t="s">
        <v>84</v>
      </c>
      <c r="D80" s="1">
        <v>600</v>
      </c>
      <c r="E80" s="1">
        <f t="shared" ref="E80:E82" si="5">C80+D80</f>
        <v>600</v>
      </c>
    </row>
    <row r="81" spans="1:7" x14ac:dyDescent="0.3">
      <c r="B81" t="s">
        <v>9</v>
      </c>
      <c r="C81" s="1">
        <v>2100</v>
      </c>
      <c r="D81" s="1">
        <v>300</v>
      </c>
      <c r="E81" s="1">
        <f t="shared" si="5"/>
        <v>2400</v>
      </c>
    </row>
    <row r="82" spans="1:7" x14ac:dyDescent="0.3">
      <c r="B82" t="s">
        <v>79</v>
      </c>
      <c r="C82" s="1">
        <v>2000</v>
      </c>
      <c r="D82" s="1">
        <v>600</v>
      </c>
      <c r="E82" s="1">
        <f t="shared" si="5"/>
        <v>2600</v>
      </c>
    </row>
    <row r="83" spans="1:7" x14ac:dyDescent="0.3">
      <c r="B83" s="3" t="s">
        <v>16</v>
      </c>
      <c r="C83" s="3">
        <f>SUM(C79:C82)</f>
        <v>5000</v>
      </c>
      <c r="D83" s="3">
        <f t="shared" ref="D83:E83" si="6">SUM(D79:D82)</f>
        <v>1600</v>
      </c>
      <c r="E83" s="3">
        <f t="shared" si="6"/>
        <v>6600</v>
      </c>
    </row>
    <row r="85" spans="1:7" s="14" customFormat="1" x14ac:dyDescent="0.3">
      <c r="C85" s="15"/>
      <c r="D85" s="15"/>
    </row>
    <row r="86" spans="1:7" x14ac:dyDescent="0.3">
      <c r="C86" s="9" t="s">
        <v>80</v>
      </c>
      <c r="D86" s="9" t="s">
        <v>81</v>
      </c>
      <c r="E86" s="3" t="s">
        <v>82</v>
      </c>
    </row>
    <row r="87" spans="1:7" x14ac:dyDescent="0.3">
      <c r="A87" s="11" t="s">
        <v>86</v>
      </c>
      <c r="B87" t="s">
        <v>1</v>
      </c>
      <c r="C87" s="1">
        <v>4000</v>
      </c>
      <c r="D87" s="1">
        <v>900</v>
      </c>
      <c r="E87" s="1">
        <f>C87+D87</f>
        <v>4900</v>
      </c>
    </row>
    <row r="88" spans="1:7" x14ac:dyDescent="0.3">
      <c r="B88" t="s">
        <v>83</v>
      </c>
      <c r="D88" s="1">
        <v>250</v>
      </c>
      <c r="E88" s="1">
        <f t="shared" ref="E88:E90" si="7">C88+D88</f>
        <v>250</v>
      </c>
    </row>
    <row r="89" spans="1:7" x14ac:dyDescent="0.3">
      <c r="A89" s="6" t="s">
        <v>87</v>
      </c>
      <c r="B89" t="s">
        <v>5</v>
      </c>
      <c r="C89" s="1">
        <v>800</v>
      </c>
      <c r="D89" s="1">
        <v>250</v>
      </c>
      <c r="E89" s="1">
        <f t="shared" si="7"/>
        <v>1050</v>
      </c>
    </row>
    <row r="90" spans="1:7" x14ac:dyDescent="0.3">
      <c r="A90" s="6" t="s">
        <v>88</v>
      </c>
      <c r="B90" t="s">
        <v>15</v>
      </c>
      <c r="C90" s="1">
        <v>200</v>
      </c>
      <c r="D90" s="1">
        <v>200</v>
      </c>
      <c r="E90" s="1">
        <f t="shared" si="7"/>
        <v>400</v>
      </c>
    </row>
    <row r="91" spans="1:7" x14ac:dyDescent="0.3">
      <c r="A91" s="6" t="s">
        <v>89</v>
      </c>
      <c r="B91" s="3" t="s">
        <v>7</v>
      </c>
      <c r="C91" s="3">
        <f>SUM(C87:C90)</f>
        <v>5000</v>
      </c>
      <c r="D91" s="3">
        <f t="shared" ref="D91" si="8">SUM(D87:D90)</f>
        <v>1600</v>
      </c>
      <c r="E91" s="3">
        <f t="shared" ref="E91" si="9">SUM(E87:E90)</f>
        <v>6600</v>
      </c>
    </row>
    <row r="92" spans="1:7" x14ac:dyDescent="0.3">
      <c r="B92" t="s">
        <v>8</v>
      </c>
      <c r="C92" s="1">
        <v>900</v>
      </c>
      <c r="D92" s="16">
        <v>300</v>
      </c>
      <c r="E92" s="1">
        <f>C92+D92</f>
        <v>1200</v>
      </c>
      <c r="G92" s="6" t="s">
        <v>90</v>
      </c>
    </row>
    <row r="93" spans="1:7" x14ac:dyDescent="0.3">
      <c r="B93" t="s">
        <v>84</v>
      </c>
      <c r="D93" s="1">
        <v>0</v>
      </c>
      <c r="E93" s="1">
        <f t="shared" ref="E93:E95" si="10">C93+D93</f>
        <v>0</v>
      </c>
      <c r="G93" t="s">
        <v>92</v>
      </c>
    </row>
    <row r="94" spans="1:7" x14ac:dyDescent="0.3">
      <c r="B94" t="s">
        <v>9</v>
      </c>
      <c r="C94" s="1">
        <v>2100</v>
      </c>
      <c r="D94" s="16">
        <v>700</v>
      </c>
      <c r="E94" s="1">
        <f t="shared" si="10"/>
        <v>2800</v>
      </c>
      <c r="G94" s="6" t="s">
        <v>91</v>
      </c>
    </row>
    <row r="95" spans="1:7" x14ac:dyDescent="0.3">
      <c r="B95" t="s">
        <v>79</v>
      </c>
      <c r="C95" s="1">
        <v>2000</v>
      </c>
      <c r="D95" s="1">
        <v>600</v>
      </c>
      <c r="E95" s="1">
        <f t="shared" si="10"/>
        <v>2600</v>
      </c>
    </row>
    <row r="96" spans="1:7" x14ac:dyDescent="0.3">
      <c r="B96" s="3" t="s">
        <v>16</v>
      </c>
      <c r="C96" s="3">
        <f>SUM(C92:C95)</f>
        <v>5000</v>
      </c>
      <c r="D96" s="3">
        <f t="shared" ref="D96" si="11">SUM(D92:D95)</f>
        <v>1600</v>
      </c>
      <c r="E96" s="3">
        <f t="shared" ref="E96" si="12">SUM(E92:E95)</f>
        <v>6600</v>
      </c>
    </row>
    <row r="99" spans="1:7" x14ac:dyDescent="0.3">
      <c r="A99" s="3" t="s">
        <v>170</v>
      </c>
    </row>
    <row r="101" spans="1:7" x14ac:dyDescent="0.3">
      <c r="A101" s="35" t="s">
        <v>0</v>
      </c>
      <c r="C101" s="9" t="s">
        <v>94</v>
      </c>
      <c r="D101" s="9" t="s">
        <v>95</v>
      </c>
      <c r="E101" s="3" t="s">
        <v>96</v>
      </c>
      <c r="F101" s="3" t="s">
        <v>56</v>
      </c>
      <c r="G101" s="3" t="s">
        <v>97</v>
      </c>
    </row>
    <row r="102" spans="1:7" x14ac:dyDescent="0.3">
      <c r="B102" t="s">
        <v>1</v>
      </c>
      <c r="C102" s="1">
        <v>57000</v>
      </c>
      <c r="D102" s="1">
        <v>123000</v>
      </c>
      <c r="E102" s="1">
        <f>C102+D102</f>
        <v>180000</v>
      </c>
      <c r="G102" s="1">
        <f>E102</f>
        <v>180000</v>
      </c>
    </row>
    <row r="103" spans="1:7" x14ac:dyDescent="0.3">
      <c r="A103" s="11" t="s">
        <v>120</v>
      </c>
      <c r="B103" t="s">
        <v>98</v>
      </c>
      <c r="C103" s="1">
        <v>-20000</v>
      </c>
      <c r="D103" s="1">
        <v>-63000</v>
      </c>
      <c r="E103" s="1">
        <f t="shared" ref="E103:E108" si="13">C103+D103</f>
        <v>-83000</v>
      </c>
      <c r="G103" s="1">
        <f t="shared" ref="G103:G108" si="14">E103</f>
        <v>-83000</v>
      </c>
    </row>
    <row r="104" spans="1:7" x14ac:dyDescent="0.3">
      <c r="B104" t="s">
        <v>99</v>
      </c>
      <c r="C104" s="1">
        <v>1000</v>
      </c>
      <c r="D104" s="1">
        <v>10000</v>
      </c>
      <c r="E104" s="1">
        <f t="shared" si="13"/>
        <v>11000</v>
      </c>
      <c r="G104" s="1">
        <f t="shared" si="14"/>
        <v>11000</v>
      </c>
    </row>
    <row r="105" spans="1:7" x14ac:dyDescent="0.3">
      <c r="B105" t="s">
        <v>108</v>
      </c>
      <c r="D105" s="1">
        <v>16000</v>
      </c>
      <c r="E105" s="1">
        <f t="shared" si="13"/>
        <v>16000</v>
      </c>
      <c r="F105" s="7" t="s">
        <v>111</v>
      </c>
      <c r="G105" s="1">
        <f>E105-16000</f>
        <v>0</v>
      </c>
    </row>
    <row r="106" spans="1:7" x14ac:dyDescent="0.3">
      <c r="B106" t="s">
        <v>100</v>
      </c>
      <c r="C106" s="1">
        <v>44000</v>
      </c>
      <c r="D106" s="1">
        <v>90000</v>
      </c>
      <c r="E106" s="1">
        <f t="shared" si="13"/>
        <v>134000</v>
      </c>
      <c r="G106" s="1">
        <f t="shared" si="14"/>
        <v>134000</v>
      </c>
    </row>
    <row r="107" spans="1:7" x14ac:dyDescent="0.3">
      <c r="B107" t="s">
        <v>101</v>
      </c>
      <c r="C107" s="1">
        <v>10000</v>
      </c>
      <c r="D107" s="1">
        <v>10000</v>
      </c>
      <c r="E107" s="1">
        <f t="shared" si="13"/>
        <v>20000</v>
      </c>
      <c r="F107" s="6" t="s">
        <v>110</v>
      </c>
      <c r="G107" s="1">
        <f>E107-20000</f>
        <v>0</v>
      </c>
    </row>
    <row r="108" spans="1:7" ht="15.75" customHeight="1" x14ac:dyDescent="0.3">
      <c r="B108" t="s">
        <v>102</v>
      </c>
      <c r="C108" s="1">
        <v>2000</v>
      </c>
      <c r="D108" s="1">
        <v>3000</v>
      </c>
      <c r="E108" s="1">
        <f t="shared" si="13"/>
        <v>5000</v>
      </c>
      <c r="G108" s="1">
        <f t="shared" si="14"/>
        <v>5000</v>
      </c>
    </row>
    <row r="109" spans="1:7" s="3" customFormat="1" x14ac:dyDescent="0.3">
      <c r="B109" s="3" t="s">
        <v>7</v>
      </c>
      <c r="C109" s="9">
        <f>SUM(C102:C108)</f>
        <v>94000</v>
      </c>
      <c r="D109" s="9">
        <f t="shared" ref="D109:G109" si="15">SUM(D102:D108)</f>
        <v>189000</v>
      </c>
      <c r="E109" s="9">
        <f t="shared" si="15"/>
        <v>283000</v>
      </c>
      <c r="F109" s="9">
        <v>-36000</v>
      </c>
      <c r="G109" s="9">
        <f t="shared" si="15"/>
        <v>247000</v>
      </c>
    </row>
    <row r="110" spans="1:7" x14ac:dyDescent="0.3">
      <c r="B110" t="s">
        <v>8</v>
      </c>
      <c r="C110" s="17">
        <v>14000</v>
      </c>
      <c r="D110" s="1">
        <v>14000</v>
      </c>
      <c r="E110" s="1">
        <f>C110+D110</f>
        <v>28000</v>
      </c>
      <c r="F110" s="7" t="s">
        <v>112</v>
      </c>
      <c r="G110" s="1">
        <f>E110-14000</f>
        <v>14000</v>
      </c>
    </row>
    <row r="111" spans="1:7" x14ac:dyDescent="0.3">
      <c r="B111" t="s">
        <v>25</v>
      </c>
      <c r="D111" s="1">
        <v>10000</v>
      </c>
      <c r="E111" s="1">
        <f t="shared" ref="E111:E118" si="16">C111+D111</f>
        <v>10000</v>
      </c>
      <c r="F111" s="7" t="s">
        <v>119</v>
      </c>
      <c r="G111" s="1">
        <f>E111-2000+9000+24000-2350</f>
        <v>38650</v>
      </c>
    </row>
    <row r="112" spans="1:7" x14ac:dyDescent="0.3">
      <c r="B112" t="s">
        <v>103</v>
      </c>
      <c r="C112" s="1">
        <v>24000</v>
      </c>
      <c r="D112" s="1">
        <v>40000</v>
      </c>
      <c r="E112" s="1">
        <f t="shared" si="16"/>
        <v>64000</v>
      </c>
      <c r="F112" s="8" t="s">
        <v>118</v>
      </c>
      <c r="G112" s="1">
        <f>E112-24000</f>
        <v>40000</v>
      </c>
    </row>
    <row r="113" spans="2:7" x14ac:dyDescent="0.3">
      <c r="B113" t="s">
        <v>104</v>
      </c>
      <c r="C113" s="1">
        <v>9000</v>
      </c>
      <c r="D113" s="1">
        <v>6000</v>
      </c>
      <c r="E113" s="1">
        <f t="shared" si="16"/>
        <v>15000</v>
      </c>
      <c r="F113" s="2" t="s">
        <v>117</v>
      </c>
      <c r="G113" s="1">
        <f>E113-9000</f>
        <v>6000</v>
      </c>
    </row>
    <row r="114" spans="2:7" x14ac:dyDescent="0.3">
      <c r="B114" t="s">
        <v>109</v>
      </c>
      <c r="E114" s="1"/>
      <c r="F114" s="20" t="s">
        <v>116</v>
      </c>
      <c r="G114" s="1">
        <f>E114+2350</f>
        <v>2350</v>
      </c>
    </row>
    <row r="115" spans="2:7" x14ac:dyDescent="0.3">
      <c r="B115" t="s">
        <v>105</v>
      </c>
      <c r="C115" s="1">
        <v>2000</v>
      </c>
      <c r="D115" s="1">
        <v>5000</v>
      </c>
      <c r="E115" s="1">
        <f t="shared" si="16"/>
        <v>7000</v>
      </c>
      <c r="G115" s="1">
        <f t="shared" ref="G115:G118" si="17">E115</f>
        <v>7000</v>
      </c>
    </row>
    <row r="116" spans="2:7" x14ac:dyDescent="0.3">
      <c r="B116" t="s">
        <v>79</v>
      </c>
      <c r="C116" s="1">
        <v>34000</v>
      </c>
      <c r="D116" s="1">
        <v>100000</v>
      </c>
      <c r="E116" s="1">
        <f t="shared" si="16"/>
        <v>134000</v>
      </c>
      <c r="G116" s="1">
        <f t="shared" si="17"/>
        <v>134000</v>
      </c>
    </row>
    <row r="117" spans="2:7" x14ac:dyDescent="0.3">
      <c r="B117" t="s">
        <v>106</v>
      </c>
      <c r="C117" s="1">
        <v>10000</v>
      </c>
      <c r="D117" s="1">
        <v>10000</v>
      </c>
      <c r="E117" s="1">
        <f t="shared" si="16"/>
        <v>20000</v>
      </c>
      <c r="F117" s="6" t="s">
        <v>110</v>
      </c>
      <c r="G117" s="1">
        <f>E117-20000</f>
        <v>0</v>
      </c>
    </row>
    <row r="118" spans="2:7" x14ac:dyDescent="0.3">
      <c r="B118" t="s">
        <v>107</v>
      </c>
      <c r="C118" s="1">
        <v>1000</v>
      </c>
      <c r="D118" s="1">
        <v>4000</v>
      </c>
      <c r="E118" s="1">
        <f t="shared" si="16"/>
        <v>5000</v>
      </c>
      <c r="F118" s="1"/>
      <c r="G118" s="1">
        <f t="shared" si="17"/>
        <v>5000</v>
      </c>
    </row>
    <row r="119" spans="2:7" s="3" customFormat="1" x14ac:dyDescent="0.3">
      <c r="B119" s="3" t="s">
        <v>16</v>
      </c>
      <c r="C119" s="9">
        <f>SUM(C110:C118)</f>
        <v>94000</v>
      </c>
      <c r="D119" s="9">
        <f t="shared" ref="D119:E119" si="18">SUM(D110:D118)</f>
        <v>189000</v>
      </c>
      <c r="E119" s="9">
        <f t="shared" si="18"/>
        <v>283000</v>
      </c>
      <c r="F119" s="9">
        <v>-36000</v>
      </c>
      <c r="G119" s="9">
        <f>SUM(G110:G118)</f>
        <v>247000</v>
      </c>
    </row>
    <row r="121" spans="2:7" x14ac:dyDescent="0.3">
      <c r="E121" s="18">
        <v>0.95</v>
      </c>
      <c r="F121" s="18">
        <v>0.05</v>
      </c>
    </row>
    <row r="122" spans="2:7" x14ac:dyDescent="0.3">
      <c r="B122" t="s">
        <v>114</v>
      </c>
      <c r="C122" s="1" t="s">
        <v>8</v>
      </c>
      <c r="D122" s="1">
        <v>14000</v>
      </c>
      <c r="E122" s="1">
        <f>D122*0.95</f>
        <v>13300</v>
      </c>
      <c r="F122" s="1">
        <f>D122*0.05</f>
        <v>700</v>
      </c>
    </row>
    <row r="123" spans="2:7" x14ac:dyDescent="0.3">
      <c r="C123" s="1" t="s">
        <v>103</v>
      </c>
      <c r="D123" s="1">
        <v>24000</v>
      </c>
      <c r="E123" s="1">
        <f t="shared" ref="E123:E124" si="19">D123*0.95</f>
        <v>22800</v>
      </c>
      <c r="F123" s="1">
        <f t="shared" ref="F123:F124" si="20">D123*0.05</f>
        <v>1200</v>
      </c>
    </row>
    <row r="124" spans="2:7" x14ac:dyDescent="0.3">
      <c r="C124" s="1" t="s">
        <v>104</v>
      </c>
      <c r="D124" s="1">
        <v>9000</v>
      </c>
      <c r="E124" s="1">
        <f t="shared" si="19"/>
        <v>8550</v>
      </c>
      <c r="F124" s="1">
        <f t="shared" si="20"/>
        <v>450</v>
      </c>
    </row>
    <row r="126" spans="2:7" x14ac:dyDescent="0.3">
      <c r="C126" s="1" t="s">
        <v>113</v>
      </c>
      <c r="D126" s="1">
        <f>SUM(D122:D124)</f>
        <v>47000</v>
      </c>
      <c r="E126" s="1">
        <f t="shared" ref="E126:F126" si="21">SUM(E122:E124)</f>
        <v>44650</v>
      </c>
      <c r="F126" s="19">
        <f t="shared" si="21"/>
        <v>2350</v>
      </c>
    </row>
    <row r="128" spans="2:7" x14ac:dyDescent="0.3">
      <c r="F128" t="s">
        <v>115</v>
      </c>
    </row>
    <row r="131" spans="1:7" x14ac:dyDescent="0.3">
      <c r="A131" s="11" t="s">
        <v>121</v>
      </c>
      <c r="C131" s="9" t="s">
        <v>94</v>
      </c>
      <c r="D131" s="9" t="s">
        <v>95</v>
      </c>
      <c r="E131" s="3" t="s">
        <v>96</v>
      </c>
      <c r="F131" s="3" t="s">
        <v>56</v>
      </c>
      <c r="G131" s="3" t="s">
        <v>97</v>
      </c>
    </row>
    <row r="132" spans="1:7" x14ac:dyDescent="0.3">
      <c r="B132" s="22" t="s">
        <v>1</v>
      </c>
      <c r="C132" s="23">
        <f>57000+11000</f>
        <v>68000</v>
      </c>
      <c r="D132" s="1">
        <v>123000</v>
      </c>
      <c r="E132" s="1">
        <f>C132+D132</f>
        <v>191000</v>
      </c>
      <c r="G132" s="1">
        <f>E132</f>
        <v>191000</v>
      </c>
    </row>
    <row r="133" spans="1:7" x14ac:dyDescent="0.3">
      <c r="B133" t="s">
        <v>98</v>
      </c>
      <c r="C133" s="1">
        <v>-20000</v>
      </c>
      <c r="D133" s="1">
        <v>-63000</v>
      </c>
      <c r="E133" s="1">
        <f t="shared" ref="E133:E138" si="22">C133+D133</f>
        <v>-83000</v>
      </c>
      <c r="G133" s="1">
        <f t="shared" ref="G133:G134" si="23">E133</f>
        <v>-83000</v>
      </c>
    </row>
    <row r="134" spans="1:7" x14ac:dyDescent="0.3">
      <c r="B134" t="s">
        <v>99</v>
      </c>
      <c r="C134" s="1">
        <v>1000</v>
      </c>
      <c r="D134" s="1">
        <v>10000</v>
      </c>
      <c r="E134" s="1">
        <f t="shared" si="22"/>
        <v>11000</v>
      </c>
      <c r="G134" s="1">
        <f t="shared" si="23"/>
        <v>11000</v>
      </c>
    </row>
    <row r="135" spans="1:7" x14ac:dyDescent="0.3">
      <c r="B135" t="s">
        <v>108</v>
      </c>
      <c r="D135" s="1">
        <v>16000</v>
      </c>
      <c r="E135" s="1">
        <f t="shared" si="22"/>
        <v>16000</v>
      </c>
      <c r="F135" s="7" t="s">
        <v>111</v>
      </c>
      <c r="G135" s="1">
        <f>E135-16000</f>
        <v>0</v>
      </c>
    </row>
    <row r="136" spans="1:7" x14ac:dyDescent="0.3">
      <c r="B136" s="22" t="s">
        <v>100</v>
      </c>
      <c r="C136" s="23">
        <f>44000+3000</f>
        <v>47000</v>
      </c>
      <c r="D136" s="1">
        <v>90000</v>
      </c>
      <c r="E136" s="1">
        <f t="shared" si="22"/>
        <v>137000</v>
      </c>
      <c r="G136" s="1">
        <f t="shared" ref="G136" si="24">E136</f>
        <v>137000</v>
      </c>
    </row>
    <row r="137" spans="1:7" x14ac:dyDescent="0.3">
      <c r="B137" t="s">
        <v>101</v>
      </c>
      <c r="C137" s="1">
        <v>10000</v>
      </c>
      <c r="D137" s="1">
        <v>10000</v>
      </c>
      <c r="E137" s="1">
        <f t="shared" si="22"/>
        <v>20000</v>
      </c>
      <c r="F137" s="6" t="s">
        <v>110</v>
      </c>
      <c r="G137" s="1">
        <f>E137-20000</f>
        <v>0</v>
      </c>
    </row>
    <row r="138" spans="1:7" x14ac:dyDescent="0.3">
      <c r="B138" t="s">
        <v>102</v>
      </c>
      <c r="C138" s="1">
        <v>2000</v>
      </c>
      <c r="D138" s="1">
        <v>3000</v>
      </c>
      <c r="E138" s="1">
        <f t="shared" si="22"/>
        <v>5000</v>
      </c>
      <c r="G138" s="1">
        <f t="shared" ref="G138" si="25">E138</f>
        <v>5000</v>
      </c>
    </row>
    <row r="139" spans="1:7" x14ac:dyDescent="0.3">
      <c r="B139" s="3" t="s">
        <v>7</v>
      </c>
      <c r="C139" s="9">
        <f>SUM(C132:C138)</f>
        <v>108000</v>
      </c>
      <c r="D139" s="9">
        <f t="shared" ref="D139" si="26">SUM(D132:D138)</f>
        <v>189000</v>
      </c>
      <c r="E139" s="9">
        <f t="shared" ref="E139" si="27">SUM(E132:E138)</f>
        <v>297000</v>
      </c>
      <c r="F139" s="9">
        <v>-36000</v>
      </c>
      <c r="G139" s="9">
        <f t="shared" ref="G139" si="28">SUM(G132:G138)</f>
        <v>261000</v>
      </c>
    </row>
    <row r="140" spans="1:7" x14ac:dyDescent="0.3">
      <c r="B140" t="s">
        <v>8</v>
      </c>
      <c r="C140" s="24">
        <v>14000</v>
      </c>
      <c r="D140" s="1">
        <v>14000</v>
      </c>
      <c r="E140" s="1">
        <f>C140+D140</f>
        <v>28000</v>
      </c>
      <c r="F140" s="7" t="s">
        <v>112</v>
      </c>
      <c r="G140" s="1">
        <f>E140-14000</f>
        <v>14000</v>
      </c>
    </row>
    <row r="141" spans="1:7" x14ac:dyDescent="0.3">
      <c r="B141" s="22" t="s">
        <v>122</v>
      </c>
      <c r="C141" s="23">
        <v>14000</v>
      </c>
      <c r="E141" s="1">
        <f>C141+D141</f>
        <v>14000</v>
      </c>
      <c r="F141" s="25" t="s">
        <v>125</v>
      </c>
      <c r="G141" s="1"/>
    </row>
    <row r="142" spans="1:7" x14ac:dyDescent="0.3">
      <c r="B142" t="s">
        <v>25</v>
      </c>
      <c r="D142" s="1">
        <v>10000</v>
      </c>
      <c r="E142" s="1">
        <f t="shared" ref="E142:E144" si="29">C142+D142</f>
        <v>10000</v>
      </c>
      <c r="F142" s="7" t="s">
        <v>126</v>
      </c>
      <c r="G142" s="1">
        <f>E142-2000+9000+24000-3050+14000</f>
        <v>51950</v>
      </c>
    </row>
    <row r="143" spans="1:7" x14ac:dyDescent="0.3">
      <c r="B143" t="s">
        <v>103</v>
      </c>
      <c r="C143" s="1">
        <v>24000</v>
      </c>
      <c r="D143" s="1">
        <v>40000</v>
      </c>
      <c r="E143" s="1">
        <f t="shared" si="29"/>
        <v>64000</v>
      </c>
      <c r="F143" s="8" t="s">
        <v>118</v>
      </c>
      <c r="G143" s="1">
        <f>E143-24000</f>
        <v>40000</v>
      </c>
    </row>
    <row r="144" spans="1:7" x14ac:dyDescent="0.3">
      <c r="B144" t="s">
        <v>104</v>
      </c>
      <c r="C144" s="1">
        <v>9000</v>
      </c>
      <c r="D144" s="1">
        <v>6000</v>
      </c>
      <c r="E144" s="1">
        <f t="shared" si="29"/>
        <v>15000</v>
      </c>
      <c r="F144" s="2" t="s">
        <v>117</v>
      </c>
      <c r="G144" s="1">
        <f>E144-9000</f>
        <v>6000</v>
      </c>
    </row>
    <row r="145" spans="2:7" x14ac:dyDescent="0.3">
      <c r="B145" t="s">
        <v>109</v>
      </c>
      <c r="E145" s="1"/>
      <c r="F145" s="20" t="s">
        <v>124</v>
      </c>
      <c r="G145" s="1">
        <f>E145+3050</f>
        <v>3050</v>
      </c>
    </row>
    <row r="146" spans="2:7" x14ac:dyDescent="0.3">
      <c r="B146" t="s">
        <v>105</v>
      </c>
      <c r="C146" s="1">
        <v>2000</v>
      </c>
      <c r="D146" s="1">
        <v>5000</v>
      </c>
      <c r="E146" s="1">
        <f t="shared" ref="E146:E149" si="30">C146+D146</f>
        <v>7000</v>
      </c>
      <c r="G146" s="1">
        <f t="shared" ref="G146:G147" si="31">E146</f>
        <v>7000</v>
      </c>
    </row>
    <row r="147" spans="2:7" x14ac:dyDescent="0.3">
      <c r="B147" t="s">
        <v>79</v>
      </c>
      <c r="C147" s="1">
        <v>34000</v>
      </c>
      <c r="D147" s="1">
        <v>100000</v>
      </c>
      <c r="E147" s="1">
        <f t="shared" si="30"/>
        <v>134000</v>
      </c>
      <c r="G147" s="1">
        <f t="shared" si="31"/>
        <v>134000</v>
      </c>
    </row>
    <row r="148" spans="2:7" x14ac:dyDescent="0.3">
      <c r="B148" t="s">
        <v>106</v>
      </c>
      <c r="C148" s="1">
        <v>10000</v>
      </c>
      <c r="D148" s="1">
        <v>10000</v>
      </c>
      <c r="E148" s="1">
        <f t="shared" si="30"/>
        <v>20000</v>
      </c>
      <c r="F148" s="6" t="s">
        <v>110</v>
      </c>
      <c r="G148" s="1">
        <f>E148-20000</f>
        <v>0</v>
      </c>
    </row>
    <row r="149" spans="2:7" x14ac:dyDescent="0.3">
      <c r="B149" t="s">
        <v>107</v>
      </c>
      <c r="C149" s="1">
        <v>1000</v>
      </c>
      <c r="D149" s="1">
        <v>4000</v>
      </c>
      <c r="E149" s="1">
        <f t="shared" si="30"/>
        <v>5000</v>
      </c>
      <c r="F149" s="1"/>
      <c r="G149" s="1">
        <f t="shared" ref="G149" si="32">E149</f>
        <v>5000</v>
      </c>
    </row>
    <row r="150" spans="2:7" x14ac:dyDescent="0.3">
      <c r="B150" s="3" t="s">
        <v>16</v>
      </c>
      <c r="C150" s="9">
        <f>SUM(C140:C149)</f>
        <v>108000</v>
      </c>
      <c r="D150" s="9">
        <f t="shared" ref="D150" si="33">SUM(D140:D149)</f>
        <v>189000</v>
      </c>
      <c r="E150" s="9">
        <f>SUM(E140:E149)</f>
        <v>297000</v>
      </c>
      <c r="F150" s="9">
        <v>-36000</v>
      </c>
      <c r="G150" s="9">
        <f>SUM(G140:G149)</f>
        <v>261000</v>
      </c>
    </row>
    <row r="153" spans="2:7" x14ac:dyDescent="0.3">
      <c r="E153" s="18">
        <v>0.95</v>
      </c>
      <c r="F153" s="18">
        <v>0.05</v>
      </c>
    </row>
    <row r="154" spans="2:7" x14ac:dyDescent="0.3">
      <c r="B154" t="s">
        <v>114</v>
      </c>
      <c r="C154" s="1" t="s">
        <v>8</v>
      </c>
      <c r="D154" s="1">
        <v>14000</v>
      </c>
      <c r="E154" s="1">
        <f>D154*0.95</f>
        <v>13300</v>
      </c>
      <c r="F154" s="1">
        <f>D154*0.05</f>
        <v>700</v>
      </c>
    </row>
    <row r="155" spans="2:7" x14ac:dyDescent="0.3">
      <c r="C155" s="1" t="s">
        <v>103</v>
      </c>
      <c r="D155" s="1">
        <v>24000</v>
      </c>
      <c r="E155" s="1">
        <f t="shared" ref="E155:E157" si="34">D155*0.95</f>
        <v>22800</v>
      </c>
      <c r="F155" s="1">
        <f t="shared" ref="F155:F157" si="35">D155*0.05</f>
        <v>1200</v>
      </c>
    </row>
    <row r="156" spans="2:7" x14ac:dyDescent="0.3">
      <c r="C156" s="1" t="s">
        <v>104</v>
      </c>
      <c r="D156" s="1">
        <v>9000</v>
      </c>
      <c r="E156" s="1">
        <f t="shared" si="34"/>
        <v>8550</v>
      </c>
      <c r="F156" s="1">
        <f t="shared" si="35"/>
        <v>450</v>
      </c>
    </row>
    <row r="157" spans="2:7" x14ac:dyDescent="0.3">
      <c r="C157" s="1" t="s">
        <v>123</v>
      </c>
      <c r="D157" s="1">
        <v>14000</v>
      </c>
      <c r="E157" s="1">
        <f t="shared" si="34"/>
        <v>13300</v>
      </c>
      <c r="F157" s="1">
        <f t="shared" si="35"/>
        <v>700</v>
      </c>
    </row>
    <row r="158" spans="2:7" x14ac:dyDescent="0.3">
      <c r="C158" s="1" t="s">
        <v>113</v>
      </c>
      <c r="D158" s="1">
        <f>SUM(D154:D157)</f>
        <v>61000</v>
      </c>
      <c r="E158" s="1">
        <f>SUM(E154:E157)</f>
        <v>57950</v>
      </c>
      <c r="F158" s="19">
        <f>SUM(F154:F157)</f>
        <v>3050</v>
      </c>
    </row>
    <row r="160" spans="2:7" x14ac:dyDescent="0.3">
      <c r="F160" t="s">
        <v>115</v>
      </c>
    </row>
    <row r="165" spans="1:8" x14ac:dyDescent="0.3">
      <c r="A165" s="35" t="s">
        <v>53</v>
      </c>
    </row>
    <row r="167" spans="1:8" ht="15" thickBot="1" x14ac:dyDescent="0.35">
      <c r="C167" s="9" t="s">
        <v>128</v>
      </c>
    </row>
    <row r="168" spans="1:8" ht="15" thickTop="1" x14ac:dyDescent="0.3">
      <c r="B168" s="12" t="s">
        <v>1</v>
      </c>
      <c r="C168" s="13">
        <v>110000</v>
      </c>
      <c r="D168" s="26"/>
      <c r="E168" s="12" t="s">
        <v>8</v>
      </c>
      <c r="F168" s="12">
        <v>20000</v>
      </c>
    </row>
    <row r="169" spans="1:8" x14ac:dyDescent="0.3">
      <c r="B169" s="28" t="s">
        <v>129</v>
      </c>
      <c r="C169" s="15">
        <v>-30000</v>
      </c>
      <c r="D169" s="27"/>
      <c r="E169" s="14" t="s">
        <v>103</v>
      </c>
      <c r="F169" s="14">
        <v>50000</v>
      </c>
    </row>
    <row r="170" spans="1:8" x14ac:dyDescent="0.3">
      <c r="B170" s="14" t="s">
        <v>130</v>
      </c>
      <c r="C170" s="15">
        <v>1000</v>
      </c>
      <c r="D170" s="27"/>
      <c r="E170" s="14" t="s">
        <v>104</v>
      </c>
      <c r="F170" s="14">
        <v>10000</v>
      </c>
    </row>
    <row r="171" spans="1:8" x14ac:dyDescent="0.3">
      <c r="B171" s="28" t="s">
        <v>100</v>
      </c>
      <c r="C171" s="15">
        <v>48000</v>
      </c>
      <c r="D171" s="27"/>
      <c r="E171" s="28" t="s">
        <v>133</v>
      </c>
      <c r="F171" s="28">
        <v>11000</v>
      </c>
      <c r="H171" t="s">
        <v>132</v>
      </c>
    </row>
    <row r="172" spans="1:8" x14ac:dyDescent="0.3">
      <c r="B172" s="28" t="s">
        <v>131</v>
      </c>
      <c r="C172" s="15">
        <v>10000</v>
      </c>
      <c r="D172" s="27"/>
      <c r="E172" s="28" t="s">
        <v>105</v>
      </c>
      <c r="F172" s="28">
        <v>1000</v>
      </c>
    </row>
    <row r="173" spans="1:8" x14ac:dyDescent="0.3">
      <c r="B173" s="28" t="s">
        <v>102</v>
      </c>
      <c r="C173" s="15">
        <v>3000</v>
      </c>
      <c r="D173" s="27"/>
      <c r="E173" s="28" t="s">
        <v>79</v>
      </c>
      <c r="F173" s="28">
        <v>38000</v>
      </c>
    </row>
    <row r="174" spans="1:8" x14ac:dyDescent="0.3">
      <c r="B174" s="14"/>
      <c r="C174" s="15"/>
      <c r="D174" s="27"/>
      <c r="E174" s="28" t="s">
        <v>134</v>
      </c>
      <c r="F174" s="28">
        <v>10000</v>
      </c>
    </row>
    <row r="175" spans="1:8" x14ac:dyDescent="0.3">
      <c r="D175" s="27"/>
      <c r="E175" s="28" t="s">
        <v>107</v>
      </c>
      <c r="F175" s="28">
        <v>2000</v>
      </c>
    </row>
    <row r="176" spans="1:8" x14ac:dyDescent="0.3">
      <c r="B176" s="29" t="s">
        <v>7</v>
      </c>
      <c r="C176" s="30">
        <f>SUM(C168:C174)</f>
        <v>142000</v>
      </c>
      <c r="D176" s="31"/>
      <c r="E176" s="32" t="s">
        <v>16</v>
      </c>
      <c r="F176" s="29">
        <f>SUM(F168:F175)</f>
        <v>142000</v>
      </c>
    </row>
    <row r="179" spans="2:7" x14ac:dyDescent="0.3">
      <c r="C179" s="1" t="s">
        <v>80</v>
      </c>
      <c r="D179" s="1" t="s">
        <v>81</v>
      </c>
      <c r="E179" t="s">
        <v>82</v>
      </c>
      <c r="F179" t="s">
        <v>56</v>
      </c>
      <c r="G179" t="s">
        <v>135</v>
      </c>
    </row>
    <row r="180" spans="2:7" x14ac:dyDescent="0.3">
      <c r="B180" t="s">
        <v>1</v>
      </c>
      <c r="C180" s="1">
        <v>110000</v>
      </c>
      <c r="D180" s="1">
        <v>110000</v>
      </c>
      <c r="E180" s="1">
        <f>SUM(C180:D180)</f>
        <v>220000</v>
      </c>
      <c r="G180" s="1">
        <f>E180</f>
        <v>220000</v>
      </c>
    </row>
    <row r="181" spans="2:7" x14ac:dyDescent="0.3">
      <c r="B181" t="s">
        <v>129</v>
      </c>
      <c r="C181" s="1">
        <v>-30000</v>
      </c>
      <c r="D181" s="1">
        <v>-60000</v>
      </c>
      <c r="E181" s="1">
        <f t="shared" ref="E181:E187" si="36">SUM(C181:D181)</f>
        <v>-90000</v>
      </c>
      <c r="G181" s="1">
        <f t="shared" ref="G181:G187" si="37">E181</f>
        <v>-90000</v>
      </c>
    </row>
    <row r="182" spans="2:7" x14ac:dyDescent="0.3">
      <c r="B182" t="s">
        <v>136</v>
      </c>
      <c r="C182" s="1">
        <v>1000</v>
      </c>
      <c r="D182" s="1">
        <v>0</v>
      </c>
      <c r="E182" s="1">
        <f t="shared" si="36"/>
        <v>1000</v>
      </c>
      <c r="F182" s="7" t="s">
        <v>138</v>
      </c>
      <c r="G182" s="1">
        <f>E182-1000</f>
        <v>0</v>
      </c>
    </row>
    <row r="183" spans="2:7" x14ac:dyDescent="0.3">
      <c r="B183" t="s">
        <v>139</v>
      </c>
      <c r="E183" s="1"/>
      <c r="F183" s="7" t="s">
        <v>140</v>
      </c>
      <c r="G183" s="1">
        <f>E183+1000</f>
        <v>1000</v>
      </c>
    </row>
    <row r="184" spans="2:7" x14ac:dyDescent="0.3">
      <c r="B184" t="s">
        <v>99</v>
      </c>
      <c r="D184" s="1">
        <v>5000</v>
      </c>
      <c r="E184" s="1">
        <f t="shared" si="36"/>
        <v>5000</v>
      </c>
      <c r="G184" s="1">
        <f t="shared" si="37"/>
        <v>5000</v>
      </c>
    </row>
    <row r="185" spans="2:7" x14ac:dyDescent="0.3">
      <c r="B185" t="s">
        <v>100</v>
      </c>
      <c r="C185" s="1">
        <v>48000</v>
      </c>
      <c r="D185" s="1">
        <v>70000</v>
      </c>
      <c r="E185" s="1">
        <f t="shared" si="36"/>
        <v>118000</v>
      </c>
      <c r="G185" s="1">
        <f t="shared" si="37"/>
        <v>118000</v>
      </c>
    </row>
    <row r="186" spans="2:7" x14ac:dyDescent="0.3">
      <c r="B186" t="s">
        <v>131</v>
      </c>
      <c r="C186" s="1">
        <v>10000</v>
      </c>
      <c r="D186" s="1">
        <v>10000</v>
      </c>
      <c r="E186" s="1">
        <f t="shared" si="36"/>
        <v>20000</v>
      </c>
      <c r="F186" s="6" t="s">
        <v>141</v>
      </c>
      <c r="G186" s="1">
        <f>E186-20000</f>
        <v>0</v>
      </c>
    </row>
    <row r="187" spans="2:7" x14ac:dyDescent="0.3">
      <c r="B187" t="s">
        <v>102</v>
      </c>
      <c r="C187" s="1">
        <v>3000</v>
      </c>
      <c r="D187" s="1">
        <v>5000</v>
      </c>
      <c r="E187" s="1">
        <f t="shared" si="36"/>
        <v>8000</v>
      </c>
      <c r="G187" s="1">
        <f t="shared" si="37"/>
        <v>8000</v>
      </c>
    </row>
    <row r="188" spans="2:7" s="3" customFormat="1" x14ac:dyDescent="0.3">
      <c r="B188" s="3" t="s">
        <v>7</v>
      </c>
      <c r="C188" s="9">
        <f>SUM(C180:C187)</f>
        <v>142000</v>
      </c>
      <c r="D188" s="9">
        <f>SUM(D180:D187)</f>
        <v>140000</v>
      </c>
      <c r="E188" s="9">
        <f>SUM(E180:E187)</f>
        <v>282000</v>
      </c>
      <c r="F188" s="9">
        <v>-20000</v>
      </c>
      <c r="G188" s="9">
        <f>SUM(G180:G187)</f>
        <v>262000</v>
      </c>
    </row>
    <row r="189" spans="2:7" x14ac:dyDescent="0.3">
      <c r="B189" t="s">
        <v>8</v>
      </c>
      <c r="C189" s="1">
        <v>20000</v>
      </c>
      <c r="D189" s="1">
        <v>20000</v>
      </c>
      <c r="E189" s="1">
        <f>SUM(C189:D189)</f>
        <v>40000</v>
      </c>
      <c r="G189" s="1">
        <f>E189</f>
        <v>40000</v>
      </c>
    </row>
    <row r="190" spans="2:7" x14ac:dyDescent="0.3">
      <c r="B190" t="s">
        <v>137</v>
      </c>
      <c r="D190" s="1">
        <v>5000</v>
      </c>
      <c r="E190" s="1">
        <f>SUM(C190:D190)</f>
        <v>5000</v>
      </c>
      <c r="F190" s="21" t="s">
        <v>145</v>
      </c>
      <c r="G190" s="1">
        <f>E190+71000</f>
        <v>76000</v>
      </c>
    </row>
    <row r="191" spans="2:7" x14ac:dyDescent="0.3">
      <c r="B191" t="s">
        <v>103</v>
      </c>
      <c r="C191" s="1">
        <v>50000</v>
      </c>
      <c r="D191" s="1">
        <v>47000</v>
      </c>
      <c r="E191" s="1">
        <f t="shared" ref="E191:E197" si="38">SUM(C191:D191)</f>
        <v>97000</v>
      </c>
      <c r="F191" s="8" t="s">
        <v>144</v>
      </c>
      <c r="G191" s="1">
        <f>E191-50000</f>
        <v>47000</v>
      </c>
    </row>
    <row r="192" spans="2:7" x14ac:dyDescent="0.3">
      <c r="B192" t="s">
        <v>104</v>
      </c>
      <c r="C192" s="1">
        <v>10000</v>
      </c>
      <c r="D192" s="1">
        <v>8000</v>
      </c>
      <c r="E192" s="1">
        <f t="shared" si="38"/>
        <v>18000</v>
      </c>
      <c r="F192" s="21" t="s">
        <v>142</v>
      </c>
      <c r="G192" s="1">
        <f>E192-10000</f>
        <v>8000</v>
      </c>
    </row>
    <row r="193" spans="1:7" x14ac:dyDescent="0.3">
      <c r="B193" t="s">
        <v>122</v>
      </c>
      <c r="C193" s="1">
        <v>11000</v>
      </c>
      <c r="D193" s="1">
        <v>0</v>
      </c>
      <c r="E193" s="1">
        <f t="shared" si="38"/>
        <v>11000</v>
      </c>
      <c r="F193" s="11" t="s">
        <v>143</v>
      </c>
      <c r="G193" s="1">
        <f>E193-11000</f>
        <v>0</v>
      </c>
    </row>
    <row r="194" spans="1:7" x14ac:dyDescent="0.3">
      <c r="B194" t="s">
        <v>105</v>
      </c>
      <c r="C194" s="1">
        <v>1000</v>
      </c>
      <c r="D194" s="1">
        <v>2000</v>
      </c>
      <c r="E194" s="1">
        <f t="shared" si="38"/>
        <v>3000</v>
      </c>
      <c r="G194" s="1">
        <f t="shared" ref="G194:G197" si="39">E194</f>
        <v>3000</v>
      </c>
    </row>
    <row r="195" spans="1:7" x14ac:dyDescent="0.3">
      <c r="B195" t="s">
        <v>79</v>
      </c>
      <c r="C195" s="1">
        <v>38000</v>
      </c>
      <c r="D195" s="1">
        <v>43000</v>
      </c>
      <c r="E195" s="1">
        <f t="shared" si="38"/>
        <v>81000</v>
      </c>
      <c r="G195" s="1">
        <f t="shared" si="39"/>
        <v>81000</v>
      </c>
    </row>
    <row r="196" spans="1:7" x14ac:dyDescent="0.3">
      <c r="B196" t="s">
        <v>134</v>
      </c>
      <c r="C196" s="1">
        <v>10000</v>
      </c>
      <c r="D196" s="1">
        <v>10000</v>
      </c>
      <c r="E196" s="1">
        <f t="shared" si="38"/>
        <v>20000</v>
      </c>
      <c r="F196" s="6" t="s">
        <v>141</v>
      </c>
      <c r="G196" s="1">
        <f>E196-20000</f>
        <v>0</v>
      </c>
    </row>
    <row r="197" spans="1:7" x14ac:dyDescent="0.3">
      <c r="B197" t="s">
        <v>107</v>
      </c>
      <c r="C197" s="1">
        <v>2000</v>
      </c>
      <c r="D197" s="1">
        <v>5000</v>
      </c>
      <c r="E197" s="1">
        <f t="shared" si="38"/>
        <v>7000</v>
      </c>
      <c r="G197" s="1">
        <f t="shared" si="39"/>
        <v>7000</v>
      </c>
    </row>
    <row r="198" spans="1:7" s="3" customFormat="1" x14ac:dyDescent="0.3">
      <c r="B198" s="3" t="s">
        <v>16</v>
      </c>
      <c r="C198" s="9">
        <f>SUM(C189:C197)</f>
        <v>142000</v>
      </c>
      <c r="D198" s="9">
        <f t="shared" ref="D198:G198" si="40">SUM(D189:D197)</f>
        <v>140000</v>
      </c>
      <c r="E198" s="9">
        <f>SUM(E189:E197)</f>
        <v>282000</v>
      </c>
      <c r="F198" s="9">
        <v>-20000</v>
      </c>
      <c r="G198" s="9">
        <f t="shared" si="40"/>
        <v>262000</v>
      </c>
    </row>
    <row r="201" spans="1:7" x14ac:dyDescent="0.3">
      <c r="A201" s="35" t="s">
        <v>93</v>
      </c>
      <c r="C201" t="s">
        <v>146</v>
      </c>
      <c r="D201" t="s">
        <v>3</v>
      </c>
      <c r="E201" t="s">
        <v>147</v>
      </c>
      <c r="F201" t="s">
        <v>56</v>
      </c>
      <c r="G201" t="s">
        <v>160</v>
      </c>
    </row>
    <row r="202" spans="1:7" x14ac:dyDescent="0.3">
      <c r="B202" t="s">
        <v>1</v>
      </c>
      <c r="C202">
        <v>55</v>
      </c>
      <c r="D202">
        <v>120</v>
      </c>
      <c r="E202">
        <f>C202+D202</f>
        <v>175</v>
      </c>
      <c r="G202">
        <f>E202</f>
        <v>175</v>
      </c>
    </row>
    <row r="203" spans="1:7" x14ac:dyDescent="0.3">
      <c r="B203" t="s">
        <v>148</v>
      </c>
      <c r="C203">
        <v>-15</v>
      </c>
      <c r="D203">
        <v>-60</v>
      </c>
      <c r="E203">
        <f t="shared" ref="E203:E211" si="41">C203+D203</f>
        <v>-75</v>
      </c>
      <c r="G203">
        <f t="shared" ref="G203:G221" si="42">E203</f>
        <v>-75</v>
      </c>
    </row>
    <row r="204" spans="1:7" x14ac:dyDescent="0.3">
      <c r="B204" t="s">
        <v>149</v>
      </c>
      <c r="C204">
        <v>1</v>
      </c>
      <c r="D204">
        <v>0</v>
      </c>
      <c r="E204">
        <f t="shared" si="41"/>
        <v>1</v>
      </c>
      <c r="F204" s="6" t="s">
        <v>163</v>
      </c>
      <c r="G204">
        <f>E204-1</f>
        <v>0</v>
      </c>
    </row>
    <row r="205" spans="1:7" x14ac:dyDescent="0.3">
      <c r="B205" t="s">
        <v>139</v>
      </c>
      <c r="C205">
        <v>0</v>
      </c>
      <c r="D205">
        <v>0</v>
      </c>
      <c r="E205">
        <f t="shared" si="41"/>
        <v>0</v>
      </c>
      <c r="F205" s="6" t="s">
        <v>164</v>
      </c>
      <c r="G205">
        <f>E205+1</f>
        <v>1</v>
      </c>
    </row>
    <row r="206" spans="1:7" x14ac:dyDescent="0.3">
      <c r="B206" t="s">
        <v>99</v>
      </c>
      <c r="C206">
        <v>0</v>
      </c>
      <c r="D206">
        <v>10</v>
      </c>
      <c r="E206">
        <f t="shared" si="41"/>
        <v>10</v>
      </c>
      <c r="G206">
        <f t="shared" si="42"/>
        <v>10</v>
      </c>
    </row>
    <row r="207" spans="1:7" x14ac:dyDescent="0.3">
      <c r="B207" t="s">
        <v>150</v>
      </c>
      <c r="C207">
        <v>5</v>
      </c>
      <c r="D207">
        <v>0</v>
      </c>
      <c r="E207">
        <f t="shared" si="41"/>
        <v>5</v>
      </c>
      <c r="G207">
        <f t="shared" si="42"/>
        <v>5</v>
      </c>
    </row>
    <row r="208" spans="1:7" x14ac:dyDescent="0.3">
      <c r="B208" t="s">
        <v>151</v>
      </c>
      <c r="C208">
        <v>-4</v>
      </c>
      <c r="D208">
        <v>0</v>
      </c>
      <c r="E208">
        <f t="shared" si="41"/>
        <v>-4</v>
      </c>
      <c r="G208">
        <f t="shared" si="42"/>
        <v>-4</v>
      </c>
    </row>
    <row r="209" spans="2:7" x14ac:dyDescent="0.3">
      <c r="B209" t="s">
        <v>100</v>
      </c>
      <c r="C209">
        <v>22</v>
      </c>
      <c r="D209">
        <v>90</v>
      </c>
      <c r="E209">
        <f t="shared" si="41"/>
        <v>112</v>
      </c>
      <c r="G209">
        <f t="shared" si="42"/>
        <v>112</v>
      </c>
    </row>
    <row r="210" spans="2:7" x14ac:dyDescent="0.3">
      <c r="B210" t="s">
        <v>152</v>
      </c>
      <c r="C210">
        <v>20</v>
      </c>
      <c r="D210">
        <v>10</v>
      </c>
      <c r="E210">
        <f t="shared" si="41"/>
        <v>30</v>
      </c>
      <c r="F210" s="33" t="s">
        <v>161</v>
      </c>
      <c r="G210">
        <f>E210-30</f>
        <v>0</v>
      </c>
    </row>
    <row r="211" spans="2:7" x14ac:dyDescent="0.3">
      <c r="B211" t="s">
        <v>153</v>
      </c>
      <c r="C211">
        <v>3</v>
      </c>
      <c r="D211">
        <v>10</v>
      </c>
      <c r="E211">
        <f t="shared" si="41"/>
        <v>13</v>
      </c>
      <c r="G211">
        <f t="shared" si="42"/>
        <v>13</v>
      </c>
    </row>
    <row r="212" spans="2:7" x14ac:dyDescent="0.3">
      <c r="B212" s="2" t="s">
        <v>154</v>
      </c>
      <c r="C212" s="2">
        <f>SUM(C202:C211)</f>
        <v>87</v>
      </c>
      <c r="D212" s="2">
        <f t="shared" ref="D212:E212" si="43">SUM(D202:D211)</f>
        <v>180</v>
      </c>
      <c r="E212" s="2">
        <f t="shared" si="43"/>
        <v>267</v>
      </c>
      <c r="F212" s="2">
        <v>-30</v>
      </c>
      <c r="G212" s="2">
        <f>SUM(G202:G211)</f>
        <v>237</v>
      </c>
    </row>
    <row r="213" spans="2:7" x14ac:dyDescent="0.3">
      <c r="B213" t="s">
        <v>8</v>
      </c>
      <c r="C213">
        <v>10</v>
      </c>
      <c r="D213">
        <v>20</v>
      </c>
      <c r="E213">
        <f>C213+D213</f>
        <v>30</v>
      </c>
      <c r="F213" s="34" t="s">
        <v>167</v>
      </c>
      <c r="G213">
        <f>E213-1</f>
        <v>29</v>
      </c>
    </row>
    <row r="214" spans="2:7" x14ac:dyDescent="0.3">
      <c r="B214" t="s">
        <v>137</v>
      </c>
      <c r="C214">
        <v>0</v>
      </c>
      <c r="D214">
        <v>10</v>
      </c>
      <c r="E214">
        <f t="shared" ref="E214:E221" si="44">C214+D214</f>
        <v>10</v>
      </c>
      <c r="F214" s="8" t="s">
        <v>168</v>
      </c>
      <c r="G214">
        <f>E214+34</f>
        <v>44</v>
      </c>
    </row>
    <row r="215" spans="2:7" x14ac:dyDescent="0.3">
      <c r="B215" t="s">
        <v>103</v>
      </c>
      <c r="C215">
        <v>20</v>
      </c>
      <c r="D215">
        <v>34</v>
      </c>
      <c r="E215">
        <f t="shared" si="44"/>
        <v>54</v>
      </c>
      <c r="F215" s="21" t="s">
        <v>166</v>
      </c>
      <c r="G215">
        <f>E215-20</f>
        <v>34</v>
      </c>
    </row>
    <row r="216" spans="2:7" x14ac:dyDescent="0.3">
      <c r="B216" t="s">
        <v>104</v>
      </c>
      <c r="C216">
        <v>5</v>
      </c>
      <c r="D216">
        <v>6</v>
      </c>
      <c r="E216">
        <f t="shared" si="44"/>
        <v>11</v>
      </c>
      <c r="F216" s="11" t="s">
        <v>162</v>
      </c>
      <c r="G216">
        <f>E216-5</f>
        <v>6</v>
      </c>
    </row>
    <row r="217" spans="2:7" x14ac:dyDescent="0.3">
      <c r="B217" t="s">
        <v>155</v>
      </c>
      <c r="C217">
        <v>8</v>
      </c>
      <c r="D217">
        <v>0</v>
      </c>
      <c r="E217">
        <f t="shared" si="44"/>
        <v>8</v>
      </c>
      <c r="F217" s="8" t="s">
        <v>165</v>
      </c>
      <c r="G217">
        <f>E217-8</f>
        <v>0</v>
      </c>
    </row>
    <row r="218" spans="2:7" x14ac:dyDescent="0.3">
      <c r="B218" t="s">
        <v>156</v>
      </c>
      <c r="C218">
        <v>1</v>
      </c>
      <c r="D218">
        <v>4</v>
      </c>
      <c r="E218">
        <f t="shared" si="44"/>
        <v>5</v>
      </c>
      <c r="G218">
        <f t="shared" si="42"/>
        <v>5</v>
      </c>
    </row>
    <row r="219" spans="2:7" x14ac:dyDescent="0.3">
      <c r="B219" t="s">
        <v>127</v>
      </c>
      <c r="C219">
        <v>31</v>
      </c>
      <c r="D219">
        <v>78</v>
      </c>
      <c r="E219">
        <f t="shared" si="44"/>
        <v>109</v>
      </c>
      <c r="G219">
        <f t="shared" si="42"/>
        <v>109</v>
      </c>
    </row>
    <row r="220" spans="2:7" x14ac:dyDescent="0.3">
      <c r="B220" t="s">
        <v>157</v>
      </c>
      <c r="C220">
        <v>10</v>
      </c>
      <c r="D220">
        <v>20</v>
      </c>
      <c r="E220">
        <f t="shared" si="44"/>
        <v>30</v>
      </c>
      <c r="F220" s="33" t="s">
        <v>161</v>
      </c>
      <c r="G220">
        <f>E220-30</f>
        <v>0</v>
      </c>
    </row>
    <row r="221" spans="2:7" x14ac:dyDescent="0.3">
      <c r="B221" t="s">
        <v>158</v>
      </c>
      <c r="C221">
        <v>2</v>
      </c>
      <c r="D221">
        <v>8</v>
      </c>
      <c r="E221">
        <f t="shared" si="44"/>
        <v>10</v>
      </c>
      <c r="G221">
        <f t="shared" si="42"/>
        <v>10</v>
      </c>
    </row>
    <row r="222" spans="2:7" x14ac:dyDescent="0.3">
      <c r="B222" s="2" t="s">
        <v>159</v>
      </c>
      <c r="C222" s="2">
        <f>SUM(C213:C221)</f>
        <v>87</v>
      </c>
      <c r="D222" s="2">
        <f t="shared" ref="D222:E222" si="45">SUM(D213:D221)</f>
        <v>180</v>
      </c>
      <c r="E222" s="2">
        <f t="shared" si="45"/>
        <v>267</v>
      </c>
      <c r="F222" s="2">
        <v>-30</v>
      </c>
      <c r="G222" s="2">
        <f>SUM(G213:G221)</f>
        <v>237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Pohoda Server</dc:creator>
  <cp:lastModifiedBy>Uzivatel</cp:lastModifiedBy>
  <dcterms:created xsi:type="dcterms:W3CDTF">2021-05-14T14:44:27Z</dcterms:created>
  <dcterms:modified xsi:type="dcterms:W3CDTF">2022-05-14T08:23:11Z</dcterms:modified>
</cp:coreProperties>
</file>