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TEPO_2022\"/>
    </mc:Choice>
  </mc:AlternateContent>
  <xr:revisionPtr revIDLastSave="0" documentId="8_{32B3994D-CD8C-47F2-95C8-664285E33860}" xr6:coauthVersionLast="36" xr6:coauthVersionMax="36" xr10:uidLastSave="{00000000-0000-0000-0000-000000000000}"/>
  <bookViews>
    <workbookView xWindow="0" yWindow="0" windowWidth="28800" windowHeight="14025" activeTab="3" xr2:uid="{AA7895AB-7088-4486-ADA5-7B4FF5BF9CC7}"/>
  </bookViews>
  <sheets>
    <sheet name="Pr01" sheetId="1" r:id="rId1"/>
    <sheet name="Pr02" sheetId="2" r:id="rId2"/>
    <sheet name="Pr03" sheetId="3" r:id="rId3"/>
    <sheet name="Pr04" sheetId="4" r:id="rId4"/>
  </sheets>
  <definedNames>
    <definedName name="OLE_LINK1" localSheetId="2">'Pr03'!$A$1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4" l="1"/>
  <c r="C32" i="4"/>
  <c r="D32" i="4"/>
  <c r="E32" i="4"/>
  <c r="F32" i="4"/>
  <c r="B33" i="4"/>
  <c r="C33" i="4"/>
  <c r="D33" i="4"/>
  <c r="E33" i="4"/>
  <c r="F33" i="4"/>
  <c r="B34" i="4"/>
  <c r="C34" i="4"/>
  <c r="D34" i="4"/>
  <c r="E34" i="4"/>
  <c r="F34" i="4"/>
  <c r="C31" i="4"/>
  <c r="D31" i="4"/>
  <c r="E31" i="4"/>
  <c r="F31" i="4"/>
  <c r="B31" i="4"/>
  <c r="A32" i="4"/>
  <c r="A33" i="4"/>
  <c r="A34" i="4"/>
  <c r="A31" i="4"/>
  <c r="B26" i="4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C25" i="4"/>
  <c r="D25" i="4"/>
  <c r="E25" i="4"/>
  <c r="F25" i="4"/>
  <c r="B25" i="4"/>
  <c r="A28" i="4"/>
  <c r="A25" i="4"/>
  <c r="A26" i="4"/>
  <c r="A27" i="4"/>
  <c r="A24" i="4"/>
  <c r="C21" i="4"/>
  <c r="D21" i="4"/>
  <c r="E21" i="4"/>
  <c r="F21" i="4"/>
  <c r="B21" i="4"/>
  <c r="C20" i="4"/>
  <c r="D20" i="4"/>
  <c r="E20" i="4"/>
  <c r="F20" i="4"/>
  <c r="B20" i="4"/>
  <c r="C19" i="4"/>
  <c r="D19" i="4"/>
  <c r="E19" i="4"/>
  <c r="F19" i="4"/>
  <c r="B19" i="4"/>
  <c r="C18" i="4"/>
  <c r="D18" i="4"/>
  <c r="E18" i="4"/>
  <c r="F18" i="4"/>
  <c r="B18" i="4"/>
  <c r="C14" i="4"/>
  <c r="D14" i="4"/>
  <c r="E14" i="4"/>
  <c r="F14" i="4"/>
  <c r="B14" i="4"/>
  <c r="C13" i="4"/>
  <c r="D13" i="4"/>
  <c r="E13" i="4"/>
  <c r="F13" i="4"/>
  <c r="B13" i="4"/>
  <c r="C12" i="4"/>
  <c r="D12" i="4"/>
  <c r="E12" i="4"/>
  <c r="F12" i="4"/>
  <c r="B12" i="4"/>
  <c r="C11" i="4"/>
  <c r="D11" i="4"/>
  <c r="E11" i="4"/>
  <c r="F11" i="4"/>
  <c r="B11" i="4"/>
  <c r="P19" i="3"/>
  <c r="L40" i="3" a="1"/>
  <c r="L40" i="3" s="1"/>
  <c r="B40" i="3" a="1"/>
  <c r="E40" i="3" s="1"/>
  <c r="L30" i="3"/>
  <c r="L31" i="3"/>
  <c r="L32" i="3"/>
  <c r="L33" i="3"/>
  <c r="L34" i="3"/>
  <c r="L35" i="3"/>
  <c r="L36" i="3"/>
  <c r="L37" i="3"/>
  <c r="L29" i="3"/>
  <c r="I38" i="3"/>
  <c r="J38" i="3"/>
  <c r="J37" i="3"/>
  <c r="B38" i="3" a="1"/>
  <c r="B38" i="3" s="1"/>
  <c r="D38" i="3"/>
  <c r="E38" i="3"/>
  <c r="H38" i="3"/>
  <c r="J31" i="3"/>
  <c r="J32" i="3"/>
  <c r="J33" i="3"/>
  <c r="J34" i="3"/>
  <c r="J35" i="3"/>
  <c r="J36" i="3"/>
  <c r="J30" i="3"/>
  <c r="B31" i="3"/>
  <c r="C31" i="3"/>
  <c r="D31" i="3"/>
  <c r="E31" i="3"/>
  <c r="F31" i="3"/>
  <c r="G31" i="3"/>
  <c r="H31" i="3"/>
  <c r="I31" i="3"/>
  <c r="B32" i="3"/>
  <c r="C32" i="3"/>
  <c r="D32" i="3"/>
  <c r="E32" i="3"/>
  <c r="F32" i="3"/>
  <c r="G32" i="3"/>
  <c r="H32" i="3"/>
  <c r="I32" i="3"/>
  <c r="B33" i="3"/>
  <c r="C33" i="3"/>
  <c r="D33" i="3"/>
  <c r="E33" i="3"/>
  <c r="F33" i="3"/>
  <c r="G33" i="3"/>
  <c r="H33" i="3"/>
  <c r="I33" i="3"/>
  <c r="B34" i="3"/>
  <c r="C34" i="3"/>
  <c r="D34" i="3"/>
  <c r="E34" i="3"/>
  <c r="F34" i="3"/>
  <c r="G34" i="3"/>
  <c r="H34" i="3"/>
  <c r="I34" i="3"/>
  <c r="B35" i="3"/>
  <c r="C35" i="3"/>
  <c r="D35" i="3"/>
  <c r="E35" i="3"/>
  <c r="F35" i="3"/>
  <c r="G35" i="3"/>
  <c r="H35" i="3"/>
  <c r="I35" i="3"/>
  <c r="B36" i="3"/>
  <c r="C36" i="3"/>
  <c r="D36" i="3"/>
  <c r="E36" i="3"/>
  <c r="F36" i="3"/>
  <c r="G36" i="3"/>
  <c r="H36" i="3"/>
  <c r="I36" i="3"/>
  <c r="B37" i="3"/>
  <c r="C37" i="3"/>
  <c r="D37" i="3"/>
  <c r="E37" i="3"/>
  <c r="F37" i="3"/>
  <c r="G37" i="3"/>
  <c r="H37" i="3"/>
  <c r="I37" i="3"/>
  <c r="C30" i="3"/>
  <c r="D30" i="3"/>
  <c r="E30" i="3"/>
  <c r="F30" i="3"/>
  <c r="G30" i="3"/>
  <c r="H30" i="3"/>
  <c r="I30" i="3"/>
  <c r="B30" i="3"/>
  <c r="O19" i="3"/>
  <c r="N19" i="3"/>
  <c r="N11" i="3"/>
  <c r="O11" i="3"/>
  <c r="P11" i="3"/>
  <c r="Q11" i="3"/>
  <c r="R11" i="3"/>
  <c r="S11" i="3"/>
  <c r="T11" i="3"/>
  <c r="N12" i="3"/>
  <c r="O12" i="3"/>
  <c r="P12" i="3"/>
  <c r="Q12" i="3"/>
  <c r="R12" i="3"/>
  <c r="S12" i="3"/>
  <c r="T12" i="3"/>
  <c r="N13" i="3"/>
  <c r="O13" i="3"/>
  <c r="P13" i="3"/>
  <c r="Q13" i="3"/>
  <c r="R13" i="3"/>
  <c r="S13" i="3"/>
  <c r="T13" i="3"/>
  <c r="N14" i="3"/>
  <c r="O14" i="3"/>
  <c r="P14" i="3"/>
  <c r="Q14" i="3"/>
  <c r="R14" i="3"/>
  <c r="S14" i="3"/>
  <c r="T14" i="3"/>
  <c r="N15" i="3"/>
  <c r="O15" i="3"/>
  <c r="P15" i="3"/>
  <c r="Q15" i="3"/>
  <c r="R15" i="3"/>
  <c r="S15" i="3"/>
  <c r="T15" i="3"/>
  <c r="N16" i="3"/>
  <c r="O16" i="3"/>
  <c r="P16" i="3"/>
  <c r="Q16" i="3"/>
  <c r="R16" i="3"/>
  <c r="S16" i="3"/>
  <c r="T16" i="3"/>
  <c r="O10" i="3"/>
  <c r="P10" i="3"/>
  <c r="Q10" i="3"/>
  <c r="R10" i="3"/>
  <c r="S10" i="3"/>
  <c r="T10" i="3"/>
  <c r="N10" i="3"/>
  <c r="N8" i="3" a="1"/>
  <c r="N8" i="3" s="1"/>
  <c r="M19" i="3"/>
  <c r="K27" i="3"/>
  <c r="K19" i="3" a="1"/>
  <c r="K20" i="3" s="1"/>
  <c r="K19" i="3"/>
  <c r="K22" i="3"/>
  <c r="K23" i="3"/>
  <c r="K26" i="3"/>
  <c r="B19" i="3" a="1"/>
  <c r="C19" i="3" s="1"/>
  <c r="B17" i="3" a="1"/>
  <c r="C17" i="3" s="1"/>
  <c r="B17" i="3"/>
  <c r="E17" i="3"/>
  <c r="F17" i="3"/>
  <c r="B16" i="3"/>
  <c r="C16" i="3"/>
  <c r="D16" i="3"/>
  <c r="E16" i="3"/>
  <c r="F16" i="3"/>
  <c r="G16" i="3"/>
  <c r="H16" i="3"/>
  <c r="B11" i="3"/>
  <c r="C11" i="3"/>
  <c r="D11" i="3"/>
  <c r="E11" i="3"/>
  <c r="F11" i="3"/>
  <c r="G11" i="3"/>
  <c r="H11" i="3"/>
  <c r="B12" i="3"/>
  <c r="C12" i="3"/>
  <c r="D12" i="3"/>
  <c r="E12" i="3"/>
  <c r="F12" i="3"/>
  <c r="G12" i="3"/>
  <c r="H12" i="3"/>
  <c r="B13" i="3"/>
  <c r="C13" i="3"/>
  <c r="D13" i="3"/>
  <c r="E13" i="3"/>
  <c r="F13" i="3"/>
  <c r="G13" i="3"/>
  <c r="H13" i="3"/>
  <c r="B14" i="3"/>
  <c r="C14" i="3"/>
  <c r="D14" i="3"/>
  <c r="E14" i="3"/>
  <c r="F14" i="3"/>
  <c r="G14" i="3"/>
  <c r="H14" i="3"/>
  <c r="B15" i="3"/>
  <c r="C15" i="3"/>
  <c r="D15" i="3"/>
  <c r="E15" i="3"/>
  <c r="F15" i="3"/>
  <c r="G15" i="3"/>
  <c r="H15" i="3"/>
  <c r="C10" i="3"/>
  <c r="D10" i="3"/>
  <c r="E10" i="3"/>
  <c r="F10" i="3"/>
  <c r="G10" i="3"/>
  <c r="H10" i="3"/>
  <c r="B10" i="3"/>
  <c r="M17" i="2"/>
  <c r="H30" i="2" a="1"/>
  <c r="H31" i="2" s="1"/>
  <c r="G33" i="2"/>
  <c r="G31" i="2"/>
  <c r="G32" i="2"/>
  <c r="G30" i="2"/>
  <c r="B30" i="2" a="1"/>
  <c r="B30" i="2" s="1"/>
  <c r="H25" i="2"/>
  <c r="H26" i="2"/>
  <c r="H27" i="2"/>
  <c r="H24" i="2"/>
  <c r="B27" i="2"/>
  <c r="C27" i="2"/>
  <c r="D27" i="2"/>
  <c r="E27" i="2"/>
  <c r="F24" i="2" a="1"/>
  <c r="F25" i="2" s="1"/>
  <c r="C28" i="2"/>
  <c r="D28" i="2"/>
  <c r="B28" i="2"/>
  <c r="B25" i="2"/>
  <c r="C25" i="2"/>
  <c r="D25" i="2"/>
  <c r="E25" i="2"/>
  <c r="B26" i="2"/>
  <c r="C26" i="2"/>
  <c r="D26" i="2"/>
  <c r="E26" i="2"/>
  <c r="C24" i="2"/>
  <c r="D24" i="2"/>
  <c r="E24" i="2"/>
  <c r="B24" i="2"/>
  <c r="L13" i="2" a="1"/>
  <c r="L13" i="2" s="1"/>
  <c r="L10" i="2"/>
  <c r="M10" i="2"/>
  <c r="N10" i="2"/>
  <c r="L11" i="2"/>
  <c r="M11" i="2"/>
  <c r="N11" i="2"/>
  <c r="M9" i="2"/>
  <c r="N9" i="2"/>
  <c r="L9" i="2"/>
  <c r="L7" i="2" a="1"/>
  <c r="M7" i="2" s="1"/>
  <c r="L7" i="2"/>
  <c r="L17" i="2"/>
  <c r="K17" i="2"/>
  <c r="J17" i="2" a="1"/>
  <c r="J17" i="2" s="1"/>
  <c r="G21" i="2"/>
  <c r="G17" i="2" a="1"/>
  <c r="G18" i="2" s="1"/>
  <c r="G17" i="2"/>
  <c r="G20" i="2"/>
  <c r="B17" i="2" a="1"/>
  <c r="C17" i="2" s="1"/>
  <c r="B15" i="2" a="1"/>
  <c r="B15" i="2" s="1"/>
  <c r="B13" i="2"/>
  <c r="C13" i="2"/>
  <c r="D13" i="2"/>
  <c r="B14" i="2"/>
  <c r="C14" i="2"/>
  <c r="D14" i="2"/>
  <c r="C12" i="2"/>
  <c r="D12" i="2"/>
  <c r="B12" i="2"/>
  <c r="B10" i="2"/>
  <c r="C10" i="2"/>
  <c r="B9" i="2"/>
  <c r="D9" i="2"/>
  <c r="D8" i="2"/>
  <c r="C8" i="2"/>
  <c r="C9" i="2"/>
  <c r="D10" i="2"/>
  <c r="B8" i="2"/>
  <c r="M5" i="1"/>
  <c r="M6" i="1"/>
  <c r="M4" i="1"/>
  <c r="L6" i="1"/>
  <c r="L5" i="1"/>
  <c r="L4" i="1"/>
  <c r="K6" i="1"/>
  <c r="K5" i="1"/>
  <c r="K4" i="1"/>
  <c r="I54" i="1"/>
  <c r="C47" i="1"/>
  <c r="C48" i="1"/>
  <c r="C51" i="1" s="1"/>
  <c r="B47" i="1"/>
  <c r="I36" i="1"/>
  <c r="C29" i="1"/>
  <c r="B30" i="1" s="1"/>
  <c r="B33" i="1" s="1"/>
  <c r="C30" i="1"/>
  <c r="C33" i="1" s="1"/>
  <c r="B29" i="1"/>
  <c r="B32" i="1"/>
  <c r="J18" i="1"/>
  <c r="K18" i="1" s="1"/>
  <c r="I18" i="1"/>
  <c r="F21" i="1"/>
  <c r="F18" i="1" a="1"/>
  <c r="F18" i="1" s="1"/>
  <c r="B23" i="1" a="1"/>
  <c r="B23" i="1" s="1"/>
  <c r="B18" i="1" a="1"/>
  <c r="B19" i="1" s="1"/>
  <c r="B15" i="1"/>
  <c r="C15" i="1"/>
  <c r="C14" i="1"/>
  <c r="B14" i="1"/>
  <c r="B12" i="1"/>
  <c r="C11" i="1"/>
  <c r="C12" i="1"/>
  <c r="B11" i="1"/>
  <c r="L47" i="3" l="1"/>
  <c r="L43" i="3"/>
  <c r="L42" i="3"/>
  <c r="L45" i="3"/>
  <c r="L41" i="3"/>
  <c r="L46" i="3"/>
  <c r="L48" i="3"/>
  <c r="L44" i="3"/>
  <c r="H48" i="3"/>
  <c r="D48" i="3"/>
  <c r="I47" i="3"/>
  <c r="E47" i="3"/>
  <c r="J46" i="3"/>
  <c r="F46" i="3"/>
  <c r="B46" i="3"/>
  <c r="G45" i="3"/>
  <c r="C45" i="3"/>
  <c r="H44" i="3"/>
  <c r="D44" i="3"/>
  <c r="I43" i="3"/>
  <c r="E43" i="3"/>
  <c r="J42" i="3"/>
  <c r="F42" i="3"/>
  <c r="B42" i="3"/>
  <c r="G41" i="3"/>
  <c r="C41" i="3"/>
  <c r="H40" i="3"/>
  <c r="D40" i="3"/>
  <c r="G48" i="3"/>
  <c r="C48" i="3"/>
  <c r="H47" i="3"/>
  <c r="D47" i="3"/>
  <c r="I46" i="3"/>
  <c r="E46" i="3"/>
  <c r="J45" i="3"/>
  <c r="F45" i="3"/>
  <c r="B45" i="3"/>
  <c r="G44" i="3"/>
  <c r="C44" i="3"/>
  <c r="H43" i="3"/>
  <c r="D43" i="3"/>
  <c r="I42" i="3"/>
  <c r="E42" i="3"/>
  <c r="J41" i="3"/>
  <c r="F41" i="3"/>
  <c r="B41" i="3"/>
  <c r="G40" i="3"/>
  <c r="C40" i="3"/>
  <c r="J48" i="3"/>
  <c r="F48" i="3"/>
  <c r="B48" i="3"/>
  <c r="G47" i="3"/>
  <c r="C47" i="3"/>
  <c r="H46" i="3"/>
  <c r="D46" i="3"/>
  <c r="I45" i="3"/>
  <c r="E45" i="3"/>
  <c r="J44" i="3"/>
  <c r="F44" i="3"/>
  <c r="B44" i="3"/>
  <c r="G43" i="3"/>
  <c r="C43" i="3"/>
  <c r="H42" i="3"/>
  <c r="D42" i="3"/>
  <c r="I41" i="3"/>
  <c r="E41" i="3"/>
  <c r="J40" i="3"/>
  <c r="F40" i="3"/>
  <c r="B40" i="3"/>
  <c r="I48" i="3"/>
  <c r="E48" i="3"/>
  <c r="J47" i="3"/>
  <c r="F47" i="3"/>
  <c r="B47" i="3"/>
  <c r="G46" i="3"/>
  <c r="C46" i="3"/>
  <c r="H45" i="3"/>
  <c r="D45" i="3"/>
  <c r="I44" i="3"/>
  <c r="E44" i="3"/>
  <c r="J43" i="3"/>
  <c r="F43" i="3"/>
  <c r="B43" i="3"/>
  <c r="G42" i="3"/>
  <c r="C42" i="3"/>
  <c r="H41" i="3"/>
  <c r="D41" i="3"/>
  <c r="I40" i="3"/>
  <c r="G38" i="3"/>
  <c r="C38" i="3"/>
  <c r="F38" i="3"/>
  <c r="Q8" i="3"/>
  <c r="P8" i="3"/>
  <c r="S8" i="3"/>
  <c r="O8" i="3"/>
  <c r="T8" i="3"/>
  <c r="R8" i="3"/>
  <c r="K25" i="3"/>
  <c r="K21" i="3"/>
  <c r="K24" i="3"/>
  <c r="F26" i="3"/>
  <c r="B26" i="3"/>
  <c r="F25" i="3"/>
  <c r="B25" i="3"/>
  <c r="F24" i="3"/>
  <c r="B24" i="3"/>
  <c r="F23" i="3"/>
  <c r="B23" i="3"/>
  <c r="F22" i="3"/>
  <c r="B22" i="3"/>
  <c r="F21" i="3"/>
  <c r="B21" i="3"/>
  <c r="F20" i="3"/>
  <c r="B20" i="3"/>
  <c r="F19" i="3"/>
  <c r="B19" i="3"/>
  <c r="I26" i="3"/>
  <c r="E26" i="3"/>
  <c r="I25" i="3"/>
  <c r="E25" i="3"/>
  <c r="I24" i="3"/>
  <c r="E24" i="3"/>
  <c r="I23" i="3"/>
  <c r="E23" i="3"/>
  <c r="I22" i="3"/>
  <c r="E22" i="3"/>
  <c r="I21" i="3"/>
  <c r="E21" i="3"/>
  <c r="I20" i="3"/>
  <c r="E20" i="3"/>
  <c r="I19" i="3"/>
  <c r="E19" i="3"/>
  <c r="H26" i="3"/>
  <c r="D26" i="3"/>
  <c r="H25" i="3"/>
  <c r="D25" i="3"/>
  <c r="H24" i="3"/>
  <c r="D24" i="3"/>
  <c r="H23" i="3"/>
  <c r="D23" i="3"/>
  <c r="H22" i="3"/>
  <c r="D22" i="3"/>
  <c r="H21" i="3"/>
  <c r="D21" i="3"/>
  <c r="H20" i="3"/>
  <c r="D20" i="3"/>
  <c r="H19" i="3"/>
  <c r="D19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H17" i="3"/>
  <c r="D17" i="3"/>
  <c r="G17" i="3"/>
  <c r="H34" i="2"/>
  <c r="H30" i="2"/>
  <c r="H33" i="2"/>
  <c r="H32" i="2"/>
  <c r="D34" i="2"/>
  <c r="E33" i="2"/>
  <c r="F32" i="2"/>
  <c r="B32" i="2"/>
  <c r="D30" i="2"/>
  <c r="C34" i="2"/>
  <c r="D33" i="2"/>
  <c r="E32" i="2"/>
  <c r="F31" i="2"/>
  <c r="B31" i="2"/>
  <c r="C30" i="2"/>
  <c r="E34" i="2"/>
  <c r="F33" i="2"/>
  <c r="B33" i="2"/>
  <c r="C32" i="2"/>
  <c r="D31" i="2"/>
  <c r="E30" i="2"/>
  <c r="C31" i="2"/>
  <c r="F34" i="2"/>
  <c r="B34" i="2"/>
  <c r="C33" i="2"/>
  <c r="D32" i="2"/>
  <c r="E31" i="2"/>
  <c r="F30" i="2"/>
  <c r="F24" i="2"/>
  <c r="F26" i="2"/>
  <c r="N7" i="2"/>
  <c r="G19" i="2"/>
  <c r="B20" i="2"/>
  <c r="B19" i="2"/>
  <c r="B18" i="2"/>
  <c r="B17" i="2"/>
  <c r="E20" i="2"/>
  <c r="E19" i="2"/>
  <c r="E18" i="2"/>
  <c r="E17" i="2"/>
  <c r="D20" i="2"/>
  <c r="D19" i="2"/>
  <c r="D18" i="2"/>
  <c r="D17" i="2"/>
  <c r="C20" i="2"/>
  <c r="C19" i="2"/>
  <c r="C18" i="2"/>
  <c r="C15" i="2"/>
  <c r="D15" i="2"/>
  <c r="C32" i="1"/>
  <c r="B36" i="1" s="1" a="1"/>
  <c r="F19" i="1"/>
  <c r="F20" i="1"/>
  <c r="C25" i="1"/>
  <c r="B24" i="1"/>
  <c r="B25" i="1"/>
  <c r="D23" i="1"/>
  <c r="D24" i="1"/>
  <c r="C23" i="1"/>
  <c r="D25" i="1"/>
  <c r="C24" i="1"/>
  <c r="B20" i="1"/>
  <c r="D18" i="1"/>
  <c r="D19" i="1"/>
  <c r="C18" i="1"/>
  <c r="D20" i="1"/>
  <c r="C19" i="1"/>
  <c r="B18" i="1"/>
  <c r="C20" i="1"/>
  <c r="N40" i="3" l="1"/>
  <c r="L49" i="3"/>
  <c r="O29" i="3" a="1"/>
  <c r="J30" i="2" a="1"/>
  <c r="J30" i="2" s="1"/>
  <c r="H35" i="2"/>
  <c r="M21" i="2" a="1"/>
  <c r="B38" i="1"/>
  <c r="D36" i="1"/>
  <c r="D37" i="1"/>
  <c r="C36" i="1"/>
  <c r="D38" i="1"/>
  <c r="C37" i="1"/>
  <c r="B36" i="1"/>
  <c r="C38" i="1"/>
  <c r="B37" i="1"/>
  <c r="O29" i="3" l="1"/>
  <c r="R29" i="3"/>
  <c r="U29" i="3"/>
  <c r="T29" i="3"/>
  <c r="Q29" i="3"/>
  <c r="S29" i="3"/>
  <c r="P29" i="3"/>
  <c r="N21" i="2"/>
  <c r="M21" i="2"/>
  <c r="O21" i="2"/>
  <c r="F36" i="1" a="1"/>
  <c r="F37" i="1" s="1"/>
  <c r="B50" i="1"/>
  <c r="F38" i="1"/>
  <c r="Q31" i="3" l="1"/>
  <c r="Q37" i="3"/>
  <c r="Q36" i="3"/>
  <c r="Q33" i="3"/>
  <c r="Q34" i="3"/>
  <c r="Q32" i="3"/>
  <c r="Q35" i="3"/>
  <c r="O31" i="3"/>
  <c r="O33" i="3"/>
  <c r="O34" i="3"/>
  <c r="O35" i="3"/>
  <c r="O32" i="3"/>
  <c r="O36" i="3"/>
  <c r="O37" i="3"/>
  <c r="T31" i="3"/>
  <c r="T34" i="3"/>
  <c r="T32" i="3"/>
  <c r="T35" i="3"/>
  <c r="T33" i="3"/>
  <c r="T37" i="3"/>
  <c r="T36" i="3"/>
  <c r="P31" i="3"/>
  <c r="P35" i="3"/>
  <c r="P36" i="3"/>
  <c r="P37" i="3"/>
  <c r="P33" i="3"/>
  <c r="P34" i="3"/>
  <c r="P32" i="3"/>
  <c r="U31" i="3"/>
  <c r="U34" i="3"/>
  <c r="U32" i="3"/>
  <c r="U37" i="3"/>
  <c r="U36" i="3"/>
  <c r="U35" i="3"/>
  <c r="U33" i="3"/>
  <c r="S31" i="3"/>
  <c r="S37" i="3"/>
  <c r="S33" i="3"/>
  <c r="S34" i="3"/>
  <c r="S35" i="3"/>
  <c r="S32" i="3"/>
  <c r="S36" i="3"/>
  <c r="R31" i="3"/>
  <c r="R32" i="3"/>
  <c r="R35" i="3"/>
  <c r="R33" i="3"/>
  <c r="R37" i="3"/>
  <c r="R34" i="3"/>
  <c r="R36" i="3"/>
  <c r="N24" i="2"/>
  <c r="N23" i="2"/>
  <c r="N25" i="2"/>
  <c r="O24" i="2"/>
  <c r="O25" i="2"/>
  <c r="O23" i="2"/>
  <c r="M24" i="2"/>
  <c r="M23" i="2"/>
  <c r="M25" i="2"/>
  <c r="F36" i="1"/>
  <c r="J36" i="1" s="1"/>
  <c r="K36" i="1" s="1"/>
  <c r="B48" i="1"/>
  <c r="B51" i="1" s="1"/>
  <c r="C50" i="1"/>
  <c r="B54" i="1" s="1" a="1"/>
  <c r="C54" i="1" s="1"/>
  <c r="F39" i="1"/>
  <c r="O40" i="3" l="1"/>
  <c r="P40" i="3" s="1"/>
  <c r="Q40" i="3" s="1"/>
  <c r="K30" i="2"/>
  <c r="L30" i="2" s="1"/>
  <c r="M30" i="2" s="1"/>
  <c r="B54" i="1"/>
  <c r="F54" i="1" s="1" a="1"/>
  <c r="F56" i="1" s="1"/>
  <c r="D56" i="1"/>
  <c r="C55" i="1"/>
  <c r="B56" i="1"/>
  <c r="D55" i="1"/>
  <c r="D54" i="1"/>
  <c r="C56" i="1"/>
  <c r="B55" i="1"/>
  <c r="F54" i="1" l="1"/>
  <c r="F55" i="1"/>
  <c r="J54" i="1" s="1"/>
  <c r="K54" i="1" s="1"/>
  <c r="F57" i="1"/>
</calcChain>
</file>

<file path=xl/sharedStrings.xml><?xml version="1.0" encoding="utf-8"?>
<sst xmlns="http://schemas.openxmlformats.org/spreadsheetml/2006/main" count="128" uniqueCount="52">
  <si>
    <t>Trh</t>
  </si>
  <si>
    <t>CP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</si>
  <si>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</si>
  <si>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t>riziko</t>
  </si>
  <si>
    <r>
      <t>korelace</t>
    </r>
    <r>
      <rPr>
        <b/>
        <vertAlign val="subscript"/>
        <sz val="12"/>
        <color theme="1"/>
        <rFont val="Times New Roman"/>
        <family val="1"/>
        <charset val="238"/>
      </rPr>
      <t>A,B</t>
    </r>
  </si>
  <si>
    <t>I</t>
  </si>
  <si>
    <t>A</t>
  </si>
  <si>
    <t>B</t>
  </si>
  <si>
    <t>II</t>
  </si>
  <si>
    <t>III</t>
  </si>
  <si>
    <t>Covar_M</t>
  </si>
  <si>
    <t>vps</t>
  </si>
  <si>
    <t>wi</t>
  </si>
  <si>
    <t>lambda1</t>
  </si>
  <si>
    <t>zk</t>
  </si>
  <si>
    <t>Rp</t>
  </si>
  <si>
    <t>VarP</t>
  </si>
  <si>
    <t>SigmaP</t>
  </si>
  <si>
    <t>Trh I</t>
  </si>
  <si>
    <t>Trh II</t>
  </si>
  <si>
    <t>Trh III</t>
  </si>
  <si>
    <t>Rozhodnutí</t>
  </si>
  <si>
    <t>ratio</t>
  </si>
  <si>
    <t>Firma 1</t>
  </si>
  <si>
    <t>Firma 2</t>
  </si>
  <si>
    <t>Firma 3</t>
  </si>
  <si>
    <t>Kovariance</t>
  </si>
  <si>
    <t>m</t>
  </si>
  <si>
    <t>s</t>
  </si>
  <si>
    <t>s1.2</t>
  </si>
  <si>
    <t>s1.3</t>
  </si>
  <si>
    <t>s2.3</t>
  </si>
  <si>
    <t>VPS</t>
  </si>
  <si>
    <t>E(Rp) = 0.65</t>
  </si>
  <si>
    <t>lambda2</t>
  </si>
  <si>
    <t>Emise</t>
  </si>
  <si>
    <r>
      <t>CP</t>
    </r>
    <r>
      <rPr>
        <vertAlign val="subscript"/>
        <sz val="10"/>
        <color theme="1"/>
        <rFont val="Arial"/>
        <family val="2"/>
        <charset val="238"/>
      </rPr>
      <t>1</t>
    </r>
  </si>
  <si>
    <r>
      <t>CP</t>
    </r>
    <r>
      <rPr>
        <vertAlign val="subscript"/>
        <sz val="10"/>
        <color theme="1"/>
        <rFont val="Arial"/>
        <family val="2"/>
        <charset val="238"/>
      </rPr>
      <t>2</t>
    </r>
  </si>
  <si>
    <r>
      <t>CP</t>
    </r>
    <r>
      <rPr>
        <vertAlign val="subscript"/>
        <sz val="10"/>
        <color theme="1"/>
        <rFont val="Arial"/>
        <family val="2"/>
        <charset val="238"/>
      </rPr>
      <t>3</t>
    </r>
  </si>
  <si>
    <r>
      <t>CP</t>
    </r>
    <r>
      <rPr>
        <vertAlign val="subscript"/>
        <sz val="10"/>
        <color theme="1"/>
        <rFont val="Arial"/>
        <family val="2"/>
        <charset val="238"/>
      </rPr>
      <t>4</t>
    </r>
  </si>
  <si>
    <r>
      <t>CP</t>
    </r>
    <r>
      <rPr>
        <vertAlign val="subscript"/>
        <sz val="10"/>
        <color theme="1"/>
        <rFont val="Arial"/>
        <family val="2"/>
        <charset val="238"/>
      </rPr>
      <t>5</t>
    </r>
  </si>
  <si>
    <r>
      <t>CP</t>
    </r>
    <r>
      <rPr>
        <vertAlign val="subscript"/>
        <sz val="10"/>
        <color theme="1"/>
        <rFont val="Arial"/>
        <family val="2"/>
        <charset val="238"/>
      </rPr>
      <t>6</t>
    </r>
  </si>
  <si>
    <r>
      <t>CP</t>
    </r>
    <r>
      <rPr>
        <vertAlign val="subscript"/>
        <sz val="10"/>
        <color theme="1"/>
        <rFont val="Arial"/>
        <family val="2"/>
        <charset val="238"/>
      </rPr>
      <t>7</t>
    </r>
  </si>
  <si>
    <r>
      <t>r</t>
    </r>
    <r>
      <rPr>
        <vertAlign val="subscript"/>
        <sz val="10"/>
        <color theme="1"/>
        <rFont val="Arial"/>
        <family val="2"/>
        <charset val="238"/>
      </rPr>
      <t>i</t>
    </r>
    <r>
      <rPr>
        <sz val="10"/>
        <color theme="1"/>
        <rFont val="Arial"/>
        <family val="2"/>
        <charset val="238"/>
      </rPr>
      <t xml:space="preserve"> (v %)</t>
    </r>
  </si>
  <si>
    <t>Sigma_P</t>
  </si>
  <si>
    <t>E(Rp) = 5%</t>
  </si>
  <si>
    <t xml:space="preserve">lambda2 </t>
  </si>
  <si>
    <t>Riziková portfolia</t>
  </si>
  <si>
    <t>C</t>
  </si>
  <si>
    <t>D</t>
  </si>
  <si>
    <t>Portfolio</t>
  </si>
  <si>
    <t>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</si>
</sst>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Symbol"/>
      <family val="1"/>
      <charset val="2"/>
    </font>
    <font>
      <vertAlign val="subscript"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2" borderId="0" xfId="0" applyFill="1"/>
    <xf numFmtId="1" fontId="0" fillId="0" borderId="0" xfId="0" applyNumberFormat="1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161925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689BDD50-F043-46E4-86EA-E5DEED7756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219075</xdr:colOff>
          <xdr:row>3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BA2664A4-261F-477D-91EC-71387BAFE5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152400</xdr:colOff>
          <xdr:row>7</xdr:row>
          <xdr:rowOff>9525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16411DD-C58B-4DDF-90C0-0B5D5836EA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EC611-84B4-41D8-A1D7-982A207B695F}">
  <dimension ref="A1:M57"/>
  <sheetViews>
    <sheetView workbookViewId="0">
      <selection activeCell="M4" sqref="M4:M6"/>
    </sheetView>
  </sheetViews>
  <sheetFormatPr defaultRowHeight="15" x14ac:dyDescent="0.25"/>
  <cols>
    <col min="2" max="3" width="9.28515625" bestFit="1" customWidth="1"/>
    <col min="4" max="4" width="12.7109375" bestFit="1" customWidth="1"/>
  </cols>
  <sheetData>
    <row r="1" spans="1:13" ht="18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13" ht="16.5" thickBot="1" x14ac:dyDescent="0.3">
      <c r="A2" s="5" t="s">
        <v>5</v>
      </c>
      <c r="B2" s="3" t="s">
        <v>6</v>
      </c>
      <c r="C2" s="4">
        <v>0.22</v>
      </c>
      <c r="D2" s="4">
        <v>0.3</v>
      </c>
      <c r="E2" s="7">
        <v>0.15</v>
      </c>
      <c r="J2" t="s">
        <v>21</v>
      </c>
    </row>
    <row r="3" spans="1:13" ht="16.5" thickBot="1" x14ac:dyDescent="0.3">
      <c r="A3" s="6"/>
      <c r="B3" s="3" t="s">
        <v>7</v>
      </c>
      <c r="C3" s="4">
        <v>0.31</v>
      </c>
      <c r="D3" s="4">
        <v>0.32</v>
      </c>
      <c r="E3" s="8"/>
      <c r="J3" t="s">
        <v>0</v>
      </c>
      <c r="K3" t="s">
        <v>15</v>
      </c>
      <c r="L3" t="s">
        <v>17</v>
      </c>
      <c r="M3" t="s">
        <v>22</v>
      </c>
    </row>
    <row r="4" spans="1:13" ht="16.5" thickBot="1" x14ac:dyDescent="0.3">
      <c r="A4" s="5" t="s">
        <v>8</v>
      </c>
      <c r="B4" s="3" t="s">
        <v>6</v>
      </c>
      <c r="C4" s="4">
        <v>0.26</v>
      </c>
      <c r="D4" s="4">
        <v>0.28999999999999998</v>
      </c>
      <c r="E4" s="7">
        <v>-0.06</v>
      </c>
      <c r="J4" t="s">
        <v>5</v>
      </c>
      <c r="K4">
        <f>I18</f>
        <v>0.26158924205378975</v>
      </c>
      <c r="L4">
        <f>K18</f>
        <v>0.2346594056815465</v>
      </c>
      <c r="M4">
        <f>K4/L4</f>
        <v>1.1147613763617445</v>
      </c>
    </row>
    <row r="5" spans="1:13" ht="16.5" thickBot="1" x14ac:dyDescent="0.3">
      <c r="A5" s="6"/>
      <c r="B5" s="3" t="s">
        <v>7</v>
      </c>
      <c r="C5" s="4">
        <v>0.34</v>
      </c>
      <c r="D5" s="4">
        <v>0.33</v>
      </c>
      <c r="E5" s="8"/>
      <c r="J5" t="s">
        <v>8</v>
      </c>
      <c r="K5">
        <f>I36</f>
        <v>0.29514876469552631</v>
      </c>
      <c r="L5">
        <f>K36</f>
        <v>0.2112511740270491</v>
      </c>
      <c r="M5">
        <f t="shared" ref="M5:M6" si="0">K5/L5</f>
        <v>1.3971461510445133</v>
      </c>
    </row>
    <row r="6" spans="1:13" ht="16.5" thickBot="1" x14ac:dyDescent="0.3">
      <c r="A6" s="5" t="s">
        <v>9</v>
      </c>
      <c r="B6" s="3" t="s">
        <v>6</v>
      </c>
      <c r="C6" s="4">
        <v>0.18</v>
      </c>
      <c r="D6" s="4">
        <v>0.2</v>
      </c>
      <c r="E6" s="7">
        <v>0.09</v>
      </c>
      <c r="J6" t="s">
        <v>9</v>
      </c>
      <c r="K6">
        <f>I54</f>
        <v>0.22467432052483599</v>
      </c>
      <c r="L6">
        <f>K54</f>
        <v>0.18319150743791543</v>
      </c>
      <c r="M6">
        <f t="shared" si="0"/>
        <v>1.2264450665158662</v>
      </c>
    </row>
    <row r="7" spans="1:13" ht="16.5" thickBot="1" x14ac:dyDescent="0.3">
      <c r="A7" s="6"/>
      <c r="B7" s="3" t="s">
        <v>7</v>
      </c>
      <c r="C7" s="4">
        <v>0.41</v>
      </c>
      <c r="D7" s="4">
        <v>0.38</v>
      </c>
      <c r="E7" s="8"/>
    </row>
    <row r="10" spans="1:13" ht="15.75" x14ac:dyDescent="0.25">
      <c r="A10" t="s">
        <v>18</v>
      </c>
      <c r="B10" s="9" t="s">
        <v>10</v>
      </c>
    </row>
    <row r="11" spans="1:13" x14ac:dyDescent="0.25">
      <c r="B11">
        <f>D2^2</f>
        <v>0.09</v>
      </c>
      <c r="C11">
        <f>D2*D3*E2</f>
        <v>1.44E-2</v>
      </c>
    </row>
    <row r="12" spans="1:13" x14ac:dyDescent="0.25">
      <c r="B12">
        <f>C11</f>
        <v>1.44E-2</v>
      </c>
      <c r="C12">
        <f>D3^2</f>
        <v>0.1024</v>
      </c>
    </row>
    <row r="13" spans="1:13" x14ac:dyDescent="0.25">
      <c r="F13" t="s">
        <v>11</v>
      </c>
    </row>
    <row r="14" spans="1:13" x14ac:dyDescent="0.25">
      <c r="B14" s="10">
        <f>2*B11</f>
        <v>0.18</v>
      </c>
      <c r="C14" s="10">
        <f>2*C11</f>
        <v>2.8799999999999999E-2</v>
      </c>
      <c r="D14" s="10">
        <v>1</v>
      </c>
      <c r="F14">
        <v>0</v>
      </c>
    </row>
    <row r="15" spans="1:13" x14ac:dyDescent="0.25">
      <c r="B15" s="10">
        <f>2*B12</f>
        <v>2.8799999999999999E-2</v>
      </c>
      <c r="C15" s="10">
        <f>2*C12</f>
        <v>0.20480000000000001</v>
      </c>
      <c r="D15" s="10">
        <v>1</v>
      </c>
      <c r="F15">
        <v>0</v>
      </c>
    </row>
    <row r="16" spans="1:13" x14ac:dyDescent="0.25">
      <c r="B16" s="10">
        <v>1</v>
      </c>
      <c r="C16" s="10">
        <v>1</v>
      </c>
      <c r="D16" s="10">
        <v>0</v>
      </c>
      <c r="F16">
        <v>1</v>
      </c>
    </row>
    <row r="17" spans="1:11" x14ac:dyDescent="0.25">
      <c r="F17" t="s">
        <v>12</v>
      </c>
      <c r="I17" t="s">
        <v>15</v>
      </c>
      <c r="J17" t="s">
        <v>16</v>
      </c>
      <c r="K17" t="s">
        <v>17</v>
      </c>
    </row>
    <row r="18" spans="1:11" x14ac:dyDescent="0.25">
      <c r="B18">
        <f t="array" ref="B18:D20">MINVERSE(B14:D16)</f>
        <v>3.0562347188264058</v>
      </c>
      <c r="C18">
        <v>-3.0562347188264058</v>
      </c>
      <c r="D18">
        <v>0.53789731051344747</v>
      </c>
      <c r="E18">
        <v>1</v>
      </c>
      <c r="F18">
        <f t="array" ref="F18:F20">MMULT(B18:D20,F14:F16)</f>
        <v>0.53789731051344747</v>
      </c>
      <c r="I18">
        <f>SUMPRODUCT(F18:F19,C2:C3)</f>
        <v>0.26158924205378975</v>
      </c>
      <c r="J18">
        <f>F18^2*B11+F19^2*C12+2*F18*F19*C11</f>
        <v>5.5065036674816624E-2</v>
      </c>
      <c r="K18">
        <f>J18^0.5</f>
        <v>0.2346594056815465</v>
      </c>
    </row>
    <row r="19" spans="1:11" x14ac:dyDescent="0.25">
      <c r="B19">
        <v>-3.0562347188264058</v>
      </c>
      <c r="C19">
        <v>3.0562347188264058</v>
      </c>
      <c r="D19">
        <v>0.46210268948655248</v>
      </c>
      <c r="E19">
        <v>2</v>
      </c>
      <c r="F19">
        <v>0.46210268948655248</v>
      </c>
    </row>
    <row r="20" spans="1:11" x14ac:dyDescent="0.25">
      <c r="B20">
        <v>0.53789731051344747</v>
      </c>
      <c r="C20">
        <v>0.46210268948655259</v>
      </c>
      <c r="D20">
        <v>-0.11013007334963325</v>
      </c>
      <c r="E20" t="s">
        <v>13</v>
      </c>
      <c r="F20">
        <v>-0.11013007334963325</v>
      </c>
    </row>
    <row r="21" spans="1:11" x14ac:dyDescent="0.25">
      <c r="E21" t="s">
        <v>14</v>
      </c>
      <c r="F21">
        <f>SUM(F18:F19)</f>
        <v>1</v>
      </c>
    </row>
    <row r="23" spans="1:11" x14ac:dyDescent="0.25">
      <c r="B23" s="11">
        <f t="array" ref="B23:D25">MMULT(B14:D16,B18:D20)</f>
        <v>1</v>
      </c>
      <c r="C23" s="11">
        <v>1.1102230246251565E-16</v>
      </c>
      <c r="D23" s="11">
        <v>0</v>
      </c>
    </row>
    <row r="24" spans="1:11" x14ac:dyDescent="0.25">
      <c r="B24" s="11">
        <v>0</v>
      </c>
      <c r="C24" s="11">
        <v>1</v>
      </c>
      <c r="D24" s="11">
        <v>-1.3877787807814457E-17</v>
      </c>
    </row>
    <row r="25" spans="1:11" x14ac:dyDescent="0.25">
      <c r="B25" s="11">
        <v>0</v>
      </c>
      <c r="C25" s="11">
        <v>0</v>
      </c>
      <c r="D25" s="11">
        <v>1</v>
      </c>
    </row>
    <row r="28" spans="1:11" ht="15.75" x14ac:dyDescent="0.25">
      <c r="A28" t="s">
        <v>19</v>
      </c>
      <c r="B28" s="9" t="s">
        <v>10</v>
      </c>
    </row>
    <row r="29" spans="1:11" x14ac:dyDescent="0.25">
      <c r="B29">
        <f>D4^2</f>
        <v>8.4099999999999994E-2</v>
      </c>
      <c r="C29">
        <f>D4*D5*E4</f>
        <v>-5.7419999999999997E-3</v>
      </c>
    </row>
    <row r="30" spans="1:11" x14ac:dyDescent="0.25">
      <c r="B30">
        <f>C29</f>
        <v>-5.7419999999999997E-3</v>
      </c>
      <c r="C30">
        <f>D5^2</f>
        <v>0.10890000000000001</v>
      </c>
    </row>
    <row r="31" spans="1:11" x14ac:dyDescent="0.25">
      <c r="F31" t="s">
        <v>11</v>
      </c>
    </row>
    <row r="32" spans="1:11" x14ac:dyDescent="0.25">
      <c r="B32" s="10">
        <f>2*B29</f>
        <v>0.16819999999999999</v>
      </c>
      <c r="C32" s="10">
        <f>2*C29</f>
        <v>-1.1483999999999999E-2</v>
      </c>
      <c r="D32" s="10">
        <v>1</v>
      </c>
      <c r="F32">
        <v>0</v>
      </c>
    </row>
    <row r="33" spans="1:11" x14ac:dyDescent="0.25">
      <c r="B33" s="10">
        <f>2*B30</f>
        <v>-1.1483999999999999E-2</v>
      </c>
      <c r="C33" s="10">
        <f>2*C30</f>
        <v>0.21780000000000002</v>
      </c>
      <c r="D33" s="10">
        <v>1</v>
      </c>
      <c r="F33">
        <v>0</v>
      </c>
    </row>
    <row r="34" spans="1:11" x14ac:dyDescent="0.25">
      <c r="B34" s="10">
        <v>1</v>
      </c>
      <c r="C34" s="10">
        <v>1</v>
      </c>
      <c r="D34" s="10">
        <v>0</v>
      </c>
      <c r="F34">
        <v>1</v>
      </c>
    </row>
    <row r="35" spans="1:11" x14ac:dyDescent="0.25">
      <c r="F35" t="s">
        <v>12</v>
      </c>
      <c r="I35" t="s">
        <v>15</v>
      </c>
      <c r="J35" t="s">
        <v>16</v>
      </c>
      <c r="K35" t="s">
        <v>17</v>
      </c>
    </row>
    <row r="36" spans="1:11" x14ac:dyDescent="0.25">
      <c r="B36">
        <f t="array" ref="B36:D38">MINVERSE(B32:D34)</f>
        <v>2.4451790849161794</v>
      </c>
      <c r="C36">
        <v>-2.4451790849161794</v>
      </c>
      <c r="D36">
        <v>0.56064044130592128</v>
      </c>
      <c r="E36">
        <v>1</v>
      </c>
      <c r="F36">
        <f t="array" ref="F36:F38">MMULT(B36:D38,F32:F34)</f>
        <v>0.56064044130592128</v>
      </c>
      <c r="I36">
        <f>SUMPRODUCT(F36:F37,C4:C5)</f>
        <v>0.29514876469552631</v>
      </c>
      <c r="J36">
        <f>F36^2*B29+F37^2*C30+2*F36*F37*C29</f>
        <v>4.462705852780658E-2</v>
      </c>
      <c r="K36">
        <f>J36^0.5</f>
        <v>0.2112511740270491</v>
      </c>
    </row>
    <row r="37" spans="1:11" x14ac:dyDescent="0.25">
      <c r="B37">
        <v>-2.4451790849161794</v>
      </c>
      <c r="C37">
        <v>2.4451790849161794</v>
      </c>
      <c r="D37">
        <v>0.43935955869407872</v>
      </c>
      <c r="E37">
        <v>2</v>
      </c>
      <c r="F37">
        <v>0.43935955869407872</v>
      </c>
    </row>
    <row r="38" spans="1:11" x14ac:dyDescent="0.25">
      <c r="B38">
        <v>0.56064044130592128</v>
      </c>
      <c r="C38">
        <v>0.43935955869407872</v>
      </c>
      <c r="D38">
        <v>-8.9254117055613161E-2</v>
      </c>
      <c r="E38" t="s">
        <v>13</v>
      </c>
      <c r="F38">
        <v>-8.9254117055613161E-2</v>
      </c>
    </row>
    <row r="39" spans="1:11" x14ac:dyDescent="0.25">
      <c r="E39" t="s">
        <v>14</v>
      </c>
      <c r="F39">
        <f>SUM(F36:F37)</f>
        <v>1</v>
      </c>
    </row>
    <row r="46" spans="1:11" ht="15.75" x14ac:dyDescent="0.25">
      <c r="A46" t="s">
        <v>20</v>
      </c>
      <c r="B46" s="9" t="s">
        <v>10</v>
      </c>
    </row>
    <row r="47" spans="1:11" x14ac:dyDescent="0.25">
      <c r="B47">
        <f>D6^2</f>
        <v>4.0000000000000008E-2</v>
      </c>
      <c r="C47">
        <f>D6*D7*E6</f>
        <v>6.8400000000000006E-3</v>
      </c>
    </row>
    <row r="48" spans="1:11" x14ac:dyDescent="0.25">
      <c r="B48">
        <f>C47</f>
        <v>6.8400000000000006E-3</v>
      </c>
      <c r="C48">
        <f>D7^2</f>
        <v>0.1444</v>
      </c>
    </row>
    <row r="49" spans="2:11" x14ac:dyDescent="0.25">
      <c r="F49" t="s">
        <v>11</v>
      </c>
    </row>
    <row r="50" spans="2:11" x14ac:dyDescent="0.25">
      <c r="B50" s="10">
        <f>2*B47</f>
        <v>8.0000000000000016E-2</v>
      </c>
      <c r="C50" s="10">
        <f>2*C47</f>
        <v>1.3680000000000001E-2</v>
      </c>
      <c r="D50" s="10">
        <v>1</v>
      </c>
      <c r="F50">
        <v>0</v>
      </c>
    </row>
    <row r="51" spans="2:11" x14ac:dyDescent="0.25">
      <c r="B51" s="10">
        <f>2*B48</f>
        <v>1.3680000000000001E-2</v>
      </c>
      <c r="C51" s="10">
        <f>2*C48</f>
        <v>0.2888</v>
      </c>
      <c r="D51" s="10">
        <v>1</v>
      </c>
      <c r="F51">
        <v>0</v>
      </c>
    </row>
    <row r="52" spans="2:11" x14ac:dyDescent="0.25">
      <c r="B52" s="10">
        <v>1</v>
      </c>
      <c r="C52" s="10">
        <v>1</v>
      </c>
      <c r="D52" s="10">
        <v>0</v>
      </c>
      <c r="F52">
        <v>1</v>
      </c>
    </row>
    <row r="53" spans="2:11" x14ac:dyDescent="0.25">
      <c r="F53" t="s">
        <v>12</v>
      </c>
      <c r="I53" t="s">
        <v>15</v>
      </c>
      <c r="J53" t="s">
        <v>16</v>
      </c>
      <c r="K53" t="s">
        <v>17</v>
      </c>
    </row>
    <row r="54" spans="2:11" x14ac:dyDescent="0.25">
      <c r="B54">
        <f t="array" ref="B54:D56">MINVERSE(B50:D52)</f>
        <v>2.9287722586691665</v>
      </c>
      <c r="C54">
        <v>-2.928772258669166</v>
      </c>
      <c r="D54">
        <v>0.80576382380506084</v>
      </c>
      <c r="E54">
        <v>1</v>
      </c>
      <c r="F54">
        <f t="array" ref="F54:F56">MMULT(B54:D56,F50:F52)</f>
        <v>0.80576382380506084</v>
      </c>
      <c r="I54">
        <f>SUMPRODUCT(F54:F55,C6:C7)</f>
        <v>0.22467432052483599</v>
      </c>
      <c r="J54">
        <f>F54^2*B47+F55^2*C48+2*F54*F55*C47</f>
        <v>3.3559128397375827E-2</v>
      </c>
      <c r="K54">
        <f>J54^0.5</f>
        <v>0.18319150743791543</v>
      </c>
    </row>
    <row r="55" spans="2:11" x14ac:dyDescent="0.25">
      <c r="B55">
        <v>-2.9287722586691665</v>
      </c>
      <c r="C55">
        <v>2.928772258669166</v>
      </c>
      <c r="D55">
        <v>0.19423617619493916</v>
      </c>
      <c r="E55">
        <v>2</v>
      </c>
      <c r="F55">
        <v>0.19423617619493916</v>
      </c>
    </row>
    <row r="56" spans="2:11" x14ac:dyDescent="0.25">
      <c r="B56">
        <v>0.80576382380506095</v>
      </c>
      <c r="C56">
        <v>0.19423617619493916</v>
      </c>
      <c r="D56">
        <v>-6.7118256794751655E-2</v>
      </c>
      <c r="E56" t="s">
        <v>13</v>
      </c>
      <c r="F56">
        <v>-6.7118256794751655E-2</v>
      </c>
    </row>
    <row r="57" spans="2:11" x14ac:dyDescent="0.25">
      <c r="E57" t="s">
        <v>14</v>
      </c>
      <c r="F57">
        <f>SUM(F54:F55)</f>
        <v>1</v>
      </c>
    </row>
  </sheetData>
  <mergeCells count="6">
    <mergeCell ref="A2:A3"/>
    <mergeCell ref="E2:E3"/>
    <mergeCell ref="A4:A5"/>
    <mergeCell ref="E4:E5"/>
    <mergeCell ref="A6:A7"/>
    <mergeCell ref="E6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3B7F-5179-4B41-B257-967BD793366B}">
  <dimension ref="A1:O35"/>
  <sheetViews>
    <sheetView workbookViewId="0">
      <selection activeCell="H29" sqref="H29"/>
    </sheetView>
  </sheetViews>
  <sheetFormatPr defaultRowHeight="15" x14ac:dyDescent="0.25"/>
  <sheetData>
    <row r="1" spans="1:14" ht="15.75" thickBot="1" x14ac:dyDescent="0.3">
      <c r="A1" s="12"/>
      <c r="B1" s="13" t="s">
        <v>23</v>
      </c>
      <c r="C1" s="13" t="s">
        <v>24</v>
      </c>
      <c r="D1" s="13" t="s">
        <v>25</v>
      </c>
      <c r="E1" s="14"/>
      <c r="F1" s="20" t="s">
        <v>26</v>
      </c>
      <c r="G1" s="21"/>
    </row>
    <row r="2" spans="1:14" ht="15.75" thickBot="1" x14ac:dyDescent="0.3">
      <c r="A2" s="15" t="s">
        <v>27</v>
      </c>
      <c r="B2" s="16">
        <v>0.8</v>
      </c>
      <c r="C2" s="16">
        <v>0.3</v>
      </c>
      <c r="D2" s="16">
        <v>0.6</v>
      </c>
      <c r="E2" s="17"/>
      <c r="F2" s="18" t="s">
        <v>29</v>
      </c>
      <c r="G2" s="16">
        <v>-0.1</v>
      </c>
    </row>
    <row r="3" spans="1:14" ht="15.75" thickBot="1" x14ac:dyDescent="0.3">
      <c r="A3" s="15" t="s">
        <v>28</v>
      </c>
      <c r="B3" s="16">
        <v>1.2</v>
      </c>
      <c r="C3" s="16">
        <v>0.8</v>
      </c>
      <c r="D3" s="16">
        <v>1.1000000000000001</v>
      </c>
      <c r="E3" s="17"/>
      <c r="F3" s="18" t="s">
        <v>30</v>
      </c>
      <c r="G3" s="16">
        <v>-0.5</v>
      </c>
    </row>
    <row r="4" spans="1:14" ht="15.75" thickBot="1" x14ac:dyDescent="0.3">
      <c r="A4" s="19"/>
      <c r="B4" s="17"/>
      <c r="C4" s="17"/>
      <c r="D4" s="17"/>
      <c r="E4" s="17"/>
      <c r="F4" s="18" t="s">
        <v>31</v>
      </c>
      <c r="G4" s="16">
        <v>0.3</v>
      </c>
    </row>
    <row r="7" spans="1:14" x14ac:dyDescent="0.25">
      <c r="B7" t="s">
        <v>10</v>
      </c>
      <c r="L7">
        <f t="array" ref="L7:N7">TRANSPOSE(G17:G19)</f>
        <v>0.33213884204609329</v>
      </c>
      <c r="M7">
        <v>0.37991849353569412</v>
      </c>
      <c r="N7">
        <v>0.28794266441821248</v>
      </c>
    </row>
    <row r="8" spans="1:14" x14ac:dyDescent="0.25">
      <c r="B8">
        <f>B3^2</f>
        <v>1.44</v>
      </c>
      <c r="C8">
        <f>G2</f>
        <v>-0.1</v>
      </c>
      <c r="D8">
        <f>G3</f>
        <v>-0.5</v>
      </c>
    </row>
    <row r="9" spans="1:14" x14ac:dyDescent="0.25">
      <c r="B9">
        <f>G2</f>
        <v>-0.1</v>
      </c>
      <c r="C9">
        <f>C3^2</f>
        <v>0.64000000000000012</v>
      </c>
      <c r="D9">
        <f>G4</f>
        <v>0.3</v>
      </c>
      <c r="L9">
        <f>$G17*L$7*B8</f>
        <v>0.15885534296983636</v>
      </c>
      <c r="M9">
        <f t="shared" ref="M9:N9" si="0">$G17*M$7*C8</f>
        <v>-1.2618568851484165E-2</v>
      </c>
      <c r="N9">
        <f t="shared" si="0"/>
        <v>-4.7818471567765961E-2</v>
      </c>
    </row>
    <row r="10" spans="1:14" x14ac:dyDescent="0.25">
      <c r="B10">
        <f t="shared" ref="B10:B11" si="1">G3</f>
        <v>-0.5</v>
      </c>
      <c r="C10">
        <f>G4</f>
        <v>0.3</v>
      </c>
      <c r="D10">
        <f>D3^2</f>
        <v>1.2100000000000002</v>
      </c>
      <c r="L10">
        <f t="shared" ref="L10:L11" si="2">$G18*L$7*B9</f>
        <v>-1.2618568851484165E-2</v>
      </c>
      <c r="M10">
        <f t="shared" ref="M10:M11" si="3">$G18*M$7*C9</f>
        <v>9.2376359507476025E-2</v>
      </c>
      <c r="N10">
        <f t="shared" ref="N10:N11" si="4">$G18*N$7*D9</f>
        <v>3.281842298712636E-2</v>
      </c>
    </row>
    <row r="11" spans="1:14" x14ac:dyDescent="0.25">
      <c r="G11" t="s">
        <v>32</v>
      </c>
      <c r="L11">
        <f t="shared" si="2"/>
        <v>-4.7818471567765961E-2</v>
      </c>
      <c r="M11">
        <f t="shared" si="3"/>
        <v>3.281842298712636E-2</v>
      </c>
      <c r="N11">
        <f t="shared" si="4"/>
        <v>0.1003222833706338</v>
      </c>
    </row>
    <row r="12" spans="1:14" x14ac:dyDescent="0.25">
      <c r="B12">
        <f>2*B8</f>
        <v>2.88</v>
      </c>
      <c r="C12">
        <f t="shared" ref="C12:D12" si="5">2*C8</f>
        <v>-0.2</v>
      </c>
      <c r="D12">
        <f t="shared" si="5"/>
        <v>-1</v>
      </c>
      <c r="E12">
        <v>1</v>
      </c>
      <c r="G12">
        <v>0</v>
      </c>
    </row>
    <row r="13" spans="1:14" x14ac:dyDescent="0.25">
      <c r="B13">
        <f t="shared" ref="B13:D13" si="6">2*B9</f>
        <v>-0.2</v>
      </c>
      <c r="C13">
        <f t="shared" si="6"/>
        <v>1.2800000000000002</v>
      </c>
      <c r="D13">
        <f t="shared" si="6"/>
        <v>0.6</v>
      </c>
      <c r="E13">
        <v>1</v>
      </c>
      <c r="G13">
        <v>0</v>
      </c>
      <c r="L13">
        <f t="array" ref="L13">SUM(L9:N11)</f>
        <v>0.29631675098369864</v>
      </c>
    </row>
    <row r="14" spans="1:14" x14ac:dyDescent="0.25">
      <c r="B14">
        <f t="shared" ref="B14:D14" si="7">2*B10</f>
        <v>-1</v>
      </c>
      <c r="C14">
        <f t="shared" si="7"/>
        <v>0.6</v>
      </c>
      <c r="D14">
        <f t="shared" si="7"/>
        <v>2.4200000000000004</v>
      </c>
      <c r="E14">
        <v>1</v>
      </c>
      <c r="G14">
        <v>0</v>
      </c>
    </row>
    <row r="15" spans="1:14" x14ac:dyDescent="0.25">
      <c r="B15">
        <f t="array" ref="B15:D15">TRANSPOSE(E12:E14)</f>
        <v>1</v>
      </c>
      <c r="C15">
        <v>1</v>
      </c>
      <c r="D15">
        <v>1</v>
      </c>
      <c r="E15">
        <v>0</v>
      </c>
      <c r="G15">
        <v>1</v>
      </c>
    </row>
    <row r="16" spans="1:14" x14ac:dyDescent="0.25">
      <c r="G16" t="s">
        <v>12</v>
      </c>
      <c r="J16" t="s">
        <v>15</v>
      </c>
      <c r="K16" t="s">
        <v>16</v>
      </c>
      <c r="L16" t="s">
        <v>17</v>
      </c>
    </row>
    <row r="17" spans="1:15" x14ac:dyDescent="0.25">
      <c r="B17">
        <f t="array" ref="B17:E20">MINVERSE(B12:E15)</f>
        <v>0.21957560427206296</v>
      </c>
      <c r="C17">
        <v>-0.23011523327712188</v>
      </c>
      <c r="D17">
        <v>1.0539629005058991E-2</v>
      </c>
      <c r="E17">
        <v>0.33213884204609329</v>
      </c>
      <c r="F17">
        <v>1</v>
      </c>
      <c r="G17">
        <f t="array" ref="G17:G20">MMULT(B17:E20,G12:G15)</f>
        <v>0.33213884204609329</v>
      </c>
      <c r="J17">
        <f t="array" ref="J17">MMULT(B2:D2,G17:G19)</f>
        <v>0.55245222034851027</v>
      </c>
      <c r="K17">
        <f>G17^2*B8+G18^2*C9+G19^2*D10+2*G17*G18*C8+2*G17*G19*D8+2*G18*G19*D9</f>
        <v>0.2963167509836987</v>
      </c>
      <c r="L17">
        <f>K17^0.5</f>
        <v>0.54434984245767781</v>
      </c>
      <c r="M17">
        <f>J17/L17</f>
        <v>1.01488450488798</v>
      </c>
    </row>
    <row r="18" spans="1:15" x14ac:dyDescent="0.25">
      <c r="B18">
        <v>-0.23011523327712186</v>
      </c>
      <c r="C18">
        <v>0.64116076447442361</v>
      </c>
      <c r="D18">
        <v>-0.41104553119730169</v>
      </c>
      <c r="E18">
        <v>0.37991849353569412</v>
      </c>
      <c r="F18">
        <v>2</v>
      </c>
      <c r="G18">
        <v>0.37991849353569412</v>
      </c>
    </row>
    <row r="19" spans="1:15" x14ac:dyDescent="0.25">
      <c r="B19">
        <v>1.0539629005058962E-2</v>
      </c>
      <c r="C19">
        <v>-0.41104553119730169</v>
      </c>
      <c r="D19">
        <v>0.40050590219224269</v>
      </c>
      <c r="E19">
        <v>0.28794266441821248</v>
      </c>
      <c r="F19">
        <v>3</v>
      </c>
      <c r="G19">
        <v>0.28794266441821248</v>
      </c>
    </row>
    <row r="20" spans="1:15" x14ac:dyDescent="0.25">
      <c r="B20">
        <v>0.33213884204609329</v>
      </c>
      <c r="C20">
        <v>0.37991849353569407</v>
      </c>
      <c r="D20">
        <v>0.28794266441821248</v>
      </c>
      <c r="E20">
        <v>-0.59263350196739739</v>
      </c>
      <c r="F20" t="s">
        <v>13</v>
      </c>
      <c r="G20">
        <v>-0.59263350196739739</v>
      </c>
    </row>
    <row r="21" spans="1:15" x14ac:dyDescent="0.25">
      <c r="F21" t="s">
        <v>14</v>
      </c>
      <c r="G21">
        <f>SUM(G17:G19)</f>
        <v>0.99999999999999989</v>
      </c>
      <c r="M21">
        <f t="array" ref="M21:O21">TRANSPOSE(H30:H32)</f>
        <v>0.44922531267500448</v>
      </c>
      <c r="N21">
        <v>0.13281687511666962</v>
      </c>
      <c r="O21">
        <v>0.41795781220832579</v>
      </c>
    </row>
    <row r="23" spans="1:15" x14ac:dyDescent="0.25">
      <c r="A23" t="s">
        <v>33</v>
      </c>
      <c r="H23" t="s">
        <v>32</v>
      </c>
      <c r="M23">
        <f>$H30*M$21*B8</f>
        <v>0.29059686942905599</v>
      </c>
      <c r="N23">
        <f t="shared" ref="N23:O23" si="8">$H30*N$21*C8</f>
        <v>-5.9664702252802933E-3</v>
      </c>
      <c r="O23">
        <f t="shared" si="8"/>
        <v>-9.3878614437122976E-2</v>
      </c>
    </row>
    <row r="24" spans="1:15" x14ac:dyDescent="0.25">
      <c r="B24">
        <f>B12</f>
        <v>2.88</v>
      </c>
      <c r="C24">
        <f t="shared" ref="C24:E24" si="9">C12</f>
        <v>-0.2</v>
      </c>
      <c r="D24">
        <f t="shared" si="9"/>
        <v>-1</v>
      </c>
      <c r="E24">
        <f t="shared" si="9"/>
        <v>1</v>
      </c>
      <c r="F24">
        <f t="array" ref="F24:F26">TRANSPOSE(B28:D28)</f>
        <v>0.8</v>
      </c>
      <c r="H24">
        <f>G12</f>
        <v>0</v>
      </c>
      <c r="M24">
        <f t="shared" ref="M24:M25" si="10">$H31*M$21*B9</f>
        <v>-5.9664702252802933E-3</v>
      </c>
      <c r="N24">
        <f t="shared" ref="N24:N25" si="11">$H31*N$21*C9</f>
        <v>1.1289806282084491E-2</v>
      </c>
      <c r="O24">
        <f t="shared" ref="O24:O25" si="12">$H31*O$21*D9</f>
        <v>1.6653555164432895E-2</v>
      </c>
    </row>
    <row r="25" spans="1:15" x14ac:dyDescent="0.25">
      <c r="B25">
        <f t="shared" ref="B25:E25" si="13">B13</f>
        <v>-0.2</v>
      </c>
      <c r="C25">
        <f t="shared" si="13"/>
        <v>1.2800000000000002</v>
      </c>
      <c r="D25">
        <f t="shared" si="13"/>
        <v>0.6</v>
      </c>
      <c r="E25">
        <f t="shared" si="13"/>
        <v>1</v>
      </c>
      <c r="F25">
        <v>0.3</v>
      </c>
      <c r="H25">
        <f t="shared" ref="H25:H27" si="14">G13</f>
        <v>0</v>
      </c>
      <c r="M25">
        <f t="shared" si="10"/>
        <v>-9.3878614437122976E-2</v>
      </c>
      <c r="N25">
        <f t="shared" si="11"/>
        <v>1.6653555164432895E-2</v>
      </c>
      <c r="O25">
        <f t="shared" si="12"/>
        <v>0.21137336667102391</v>
      </c>
    </row>
    <row r="26" spans="1:15" x14ac:dyDescent="0.25">
      <c r="B26">
        <f t="shared" ref="B26:E27" si="15">B14</f>
        <v>-1</v>
      </c>
      <c r="C26">
        <f t="shared" si="15"/>
        <v>0.6</v>
      </c>
      <c r="D26">
        <f t="shared" si="15"/>
        <v>2.4200000000000004</v>
      </c>
      <c r="E26">
        <f t="shared" si="15"/>
        <v>1</v>
      </c>
      <c r="F26">
        <v>0.6</v>
      </c>
      <c r="H26">
        <f t="shared" si="14"/>
        <v>0</v>
      </c>
    </row>
    <row r="27" spans="1:15" x14ac:dyDescent="0.25">
      <c r="B27">
        <f t="shared" si="15"/>
        <v>1</v>
      </c>
      <c r="C27">
        <f t="shared" si="15"/>
        <v>1</v>
      </c>
      <c r="D27">
        <f t="shared" si="15"/>
        <v>1</v>
      </c>
      <c r="E27">
        <f t="shared" si="15"/>
        <v>0</v>
      </c>
      <c r="F27">
        <v>0</v>
      </c>
      <c r="H27">
        <f t="shared" si="14"/>
        <v>1</v>
      </c>
    </row>
    <row r="28" spans="1:15" x14ac:dyDescent="0.25">
      <c r="B28">
        <f>B2</f>
        <v>0.8</v>
      </c>
      <c r="C28">
        <f>C2</f>
        <v>0.3</v>
      </c>
      <c r="D28">
        <f>D2</f>
        <v>0.6</v>
      </c>
      <c r="E28">
        <v>0</v>
      </c>
      <c r="F28">
        <v>0</v>
      </c>
      <c r="H28">
        <v>0.65</v>
      </c>
    </row>
    <row r="29" spans="1:15" x14ac:dyDescent="0.25">
      <c r="H29" t="s">
        <v>12</v>
      </c>
      <c r="J29" t="s">
        <v>15</v>
      </c>
      <c r="K29" t="s">
        <v>16</v>
      </c>
      <c r="L29" t="s">
        <v>17</v>
      </c>
    </row>
    <row r="30" spans="1:15" x14ac:dyDescent="0.25">
      <c r="B30">
        <f t="array" ref="B30:F34">MINVERSE(B24:F28)</f>
        <v>8.4002240059735014E-2</v>
      </c>
      <c r="C30">
        <v>5.6001493373156498E-2</v>
      </c>
      <c r="D30">
        <v>-0.14000373343289146</v>
      </c>
      <c r="E30">
        <v>-0.33096882583535553</v>
      </c>
      <c r="F30">
        <v>1.2002986746313231</v>
      </c>
      <c r="G30">
        <f>F17</f>
        <v>1</v>
      </c>
      <c r="H30">
        <f t="array" ref="H30:H34">MMULT(B30:F34,H24:H28)</f>
        <v>0.44922531267500448</v>
      </c>
      <c r="J30">
        <f t="array" ref="J30">MMULT(B2:D2,H30:H32)</f>
        <v>0.64999999999999991</v>
      </c>
      <c r="K30">
        <f>SUM(M23:O25)</f>
        <v>0.34687698338622364</v>
      </c>
      <c r="L30">
        <f>K30^0.5</f>
        <v>0.58896263326820963</v>
      </c>
      <c r="M30">
        <f>J30/L30</f>
        <v>1.1036353807254089</v>
      </c>
    </row>
    <row r="31" spans="1:15" x14ac:dyDescent="0.25">
      <c r="B31">
        <v>5.6001493373156519E-2</v>
      </c>
      <c r="C31">
        <v>3.7334328915438648E-2</v>
      </c>
      <c r="D31">
        <v>-9.3335822288594814E-2</v>
      </c>
      <c r="E31">
        <v>1.7793541161097615</v>
      </c>
      <c r="F31">
        <v>-2.5331342169124489</v>
      </c>
      <c r="G31">
        <f t="shared" ref="G31:G33" si="16">F18</f>
        <v>2</v>
      </c>
      <c r="H31">
        <v>0.13281687511666962</v>
      </c>
    </row>
    <row r="32" spans="1:15" x14ac:dyDescent="0.25">
      <c r="B32">
        <v>-0.14000373343289144</v>
      </c>
      <c r="C32">
        <v>-9.333582228859473E-2</v>
      </c>
      <c r="D32">
        <v>0.2333395557214861</v>
      </c>
      <c r="E32">
        <v>-0.44838529027440627</v>
      </c>
      <c r="F32">
        <v>1.3328355422811262</v>
      </c>
      <c r="G32">
        <f t="shared" si="16"/>
        <v>3</v>
      </c>
      <c r="H32">
        <v>0.41795781220832579</v>
      </c>
    </row>
    <row r="33" spans="2:8" x14ac:dyDescent="0.25">
      <c r="B33">
        <v>-0.33096882583535547</v>
      </c>
      <c r="C33">
        <v>1.7793541161097612</v>
      </c>
      <c r="D33">
        <v>-0.44838529027440638</v>
      </c>
      <c r="E33">
        <v>-3.8359828262086979</v>
      </c>
      <c r="F33">
        <v>5.8708232219525831</v>
      </c>
      <c r="G33" t="str">
        <f t="shared" si="16"/>
        <v>lambda1</v>
      </c>
      <c r="H33">
        <v>-1.9947731939518931E-2</v>
      </c>
    </row>
    <row r="34" spans="2:8" x14ac:dyDescent="0.25">
      <c r="B34">
        <v>1.2002986746313233</v>
      </c>
      <c r="C34">
        <v>-2.5331342169124484</v>
      </c>
      <c r="D34">
        <v>1.332835542281126</v>
      </c>
      <c r="E34">
        <v>5.870823221952584</v>
      </c>
      <c r="F34">
        <v>-10.626843382490197</v>
      </c>
      <c r="G34" t="s">
        <v>34</v>
      </c>
      <c r="H34">
        <v>-1.0366249766660438</v>
      </c>
    </row>
    <row r="35" spans="2:8" x14ac:dyDescent="0.25">
      <c r="G35" t="s">
        <v>14</v>
      </c>
      <c r="H35">
        <f>SUM(H30:H32)</f>
        <v>1</v>
      </c>
    </row>
  </sheetData>
  <mergeCells count="1"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DAEF-A3D8-48CE-861D-16E443647EBA}">
  <dimension ref="A1:U49"/>
  <sheetViews>
    <sheetView workbookViewId="0">
      <selection activeCell="L39" sqref="L39"/>
    </sheetView>
  </sheetViews>
  <sheetFormatPr defaultRowHeight="15" x14ac:dyDescent="0.25"/>
  <sheetData>
    <row r="1" spans="1:20" ht="16.5" thickBot="1" x14ac:dyDescent="0.3">
      <c r="A1" s="22" t="s">
        <v>35</v>
      </c>
      <c r="B1" s="13" t="s">
        <v>36</v>
      </c>
      <c r="C1" s="13" t="s">
        <v>37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42</v>
      </c>
      <c r="I1" s="13" t="s">
        <v>43</v>
      </c>
    </row>
    <row r="2" spans="1:20" ht="16.5" thickBot="1" x14ac:dyDescent="0.3">
      <c r="A2" s="19" t="s">
        <v>36</v>
      </c>
      <c r="B2" s="23">
        <v>80.5</v>
      </c>
      <c r="C2" s="23">
        <v>82.7</v>
      </c>
      <c r="D2" s="23">
        <v>85.3</v>
      </c>
      <c r="E2" s="23">
        <v>85.1</v>
      </c>
      <c r="F2" s="23">
        <v>123.9</v>
      </c>
      <c r="G2" s="23">
        <v>22</v>
      </c>
      <c r="H2" s="23">
        <v>3.5</v>
      </c>
      <c r="I2" s="16">
        <v>1.9</v>
      </c>
    </row>
    <row r="3" spans="1:20" ht="16.5" thickBot="1" x14ac:dyDescent="0.3">
      <c r="A3" s="19" t="s">
        <v>37</v>
      </c>
      <c r="B3" s="23">
        <v>82.7</v>
      </c>
      <c r="C3" s="23">
        <v>184.7</v>
      </c>
      <c r="D3" s="23">
        <v>131.5</v>
      </c>
      <c r="E3" s="23">
        <v>69.400000000000006</v>
      </c>
      <c r="F3" s="23">
        <v>49.5</v>
      </c>
      <c r="G3" s="23">
        <v>58</v>
      </c>
      <c r="H3" s="23">
        <v>-9.9</v>
      </c>
      <c r="I3" s="16">
        <v>6.1</v>
      </c>
    </row>
    <row r="4" spans="1:20" ht="16.5" thickBot="1" x14ac:dyDescent="0.3">
      <c r="A4" s="19" t="s">
        <v>38</v>
      </c>
      <c r="B4" s="23">
        <v>85.3</v>
      </c>
      <c r="C4" s="23">
        <v>131.5</v>
      </c>
      <c r="D4" s="23">
        <v>374.2</v>
      </c>
      <c r="E4" s="23">
        <v>384.5</v>
      </c>
      <c r="F4" s="23">
        <v>366.5</v>
      </c>
      <c r="G4" s="23">
        <v>103.8</v>
      </c>
      <c r="H4" s="23">
        <v>343.5</v>
      </c>
      <c r="I4" s="16">
        <v>2.9</v>
      </c>
    </row>
    <row r="5" spans="1:20" ht="16.5" thickBot="1" x14ac:dyDescent="0.3">
      <c r="A5" s="19" t="s">
        <v>39</v>
      </c>
      <c r="B5" s="23">
        <v>85.1</v>
      </c>
      <c r="C5" s="23">
        <v>69.400000000000006</v>
      </c>
      <c r="D5" s="23">
        <v>384.5</v>
      </c>
      <c r="E5" s="23">
        <v>684.8</v>
      </c>
      <c r="F5" s="23">
        <v>599.1</v>
      </c>
      <c r="G5" s="23">
        <v>51.6</v>
      </c>
      <c r="H5" s="23">
        <v>502.7</v>
      </c>
      <c r="I5" s="16">
        <v>4</v>
      </c>
    </row>
    <row r="6" spans="1:20" ht="16.5" thickBot="1" x14ac:dyDescent="0.3">
      <c r="A6" s="19" t="s">
        <v>40</v>
      </c>
      <c r="B6" s="23">
        <v>123.9</v>
      </c>
      <c r="C6" s="23">
        <v>49.5</v>
      </c>
      <c r="D6" s="23">
        <v>366.5</v>
      </c>
      <c r="E6" s="23">
        <v>599.1</v>
      </c>
      <c r="F6" s="23">
        <v>871.4</v>
      </c>
      <c r="G6" s="23">
        <v>-21.2</v>
      </c>
      <c r="H6" s="23">
        <v>520.4</v>
      </c>
      <c r="I6" s="16">
        <v>5.7</v>
      </c>
    </row>
    <row r="7" spans="1:20" ht="16.5" thickBot="1" x14ac:dyDescent="0.3">
      <c r="A7" s="19" t="s">
        <v>41</v>
      </c>
      <c r="B7" s="23">
        <v>22</v>
      </c>
      <c r="C7" s="23">
        <v>58</v>
      </c>
      <c r="D7" s="23">
        <v>103.8</v>
      </c>
      <c r="E7" s="23">
        <v>51.6</v>
      </c>
      <c r="F7" s="23">
        <v>-21.2</v>
      </c>
      <c r="G7" s="23">
        <v>89.7</v>
      </c>
      <c r="H7" s="23">
        <v>74.400000000000006</v>
      </c>
      <c r="I7" s="16">
        <v>3.4</v>
      </c>
    </row>
    <row r="8" spans="1:20" ht="16.5" thickBot="1" x14ac:dyDescent="0.3">
      <c r="A8" s="19" t="s">
        <v>42</v>
      </c>
      <c r="B8" s="23">
        <v>3.5</v>
      </c>
      <c r="C8" s="23">
        <v>-9.9</v>
      </c>
      <c r="D8" s="23">
        <v>343.5</v>
      </c>
      <c r="E8" s="23">
        <v>502.7</v>
      </c>
      <c r="F8" s="23">
        <v>520.4</v>
      </c>
      <c r="G8" s="23">
        <v>74.400000000000006</v>
      </c>
      <c r="H8" s="23">
        <v>574.6</v>
      </c>
      <c r="I8" s="16">
        <v>4.9000000000000004</v>
      </c>
      <c r="N8">
        <f t="array" ref="N8:T8">TRANSPOSE(K19:K25)</f>
        <v>2.1371997706364434</v>
      </c>
      <c r="O8">
        <v>4.4434719551724663E-2</v>
      </c>
      <c r="P8">
        <v>-0.29066879751558022</v>
      </c>
      <c r="Q8">
        <v>-0.23027284839811862</v>
      </c>
      <c r="R8">
        <v>-0.7733258714631146</v>
      </c>
      <c r="S8">
        <v>-1.1224034096525217</v>
      </c>
      <c r="T8">
        <v>1.2350364368411666</v>
      </c>
    </row>
    <row r="9" spans="1:20" x14ac:dyDescent="0.25">
      <c r="K9" t="s">
        <v>32</v>
      </c>
    </row>
    <row r="10" spans="1:20" x14ac:dyDescent="0.25">
      <c r="B10">
        <f>2*B2</f>
        <v>161</v>
      </c>
      <c r="C10">
        <f t="shared" ref="C10:H10" si="0">2*C2</f>
        <v>165.4</v>
      </c>
      <c r="D10">
        <f t="shared" si="0"/>
        <v>170.6</v>
      </c>
      <c r="E10">
        <f t="shared" si="0"/>
        <v>170.2</v>
      </c>
      <c r="F10">
        <f t="shared" si="0"/>
        <v>247.8</v>
      </c>
      <c r="G10">
        <f t="shared" si="0"/>
        <v>44</v>
      </c>
      <c r="H10">
        <f t="shared" si="0"/>
        <v>7</v>
      </c>
      <c r="I10" s="24">
        <v>1</v>
      </c>
      <c r="K10">
        <v>0</v>
      </c>
      <c r="N10">
        <f>$K19*N$8*B2</f>
        <v>367.69364019848155</v>
      </c>
      <c r="O10">
        <f t="shared" ref="O10:T10" si="1">$K19*O$8*C2</f>
        <v>7.8536776503117007</v>
      </c>
      <c r="P10">
        <f t="shared" si="1"/>
        <v>-52.989834613639289</v>
      </c>
      <c r="Q10">
        <f t="shared" si="1"/>
        <v>-41.881035604200093</v>
      </c>
      <c r="R10">
        <f t="shared" si="1"/>
        <v>-204.77595732714451</v>
      </c>
      <c r="S10">
        <f t="shared" si="1"/>
        <v>-52.773606812760498</v>
      </c>
      <c r="T10">
        <f t="shared" si="1"/>
        <v>9.2383185634060716</v>
      </c>
    </row>
    <row r="11" spans="1:20" x14ac:dyDescent="0.25">
      <c r="B11">
        <f t="shared" ref="B11:H11" si="2">2*B3</f>
        <v>165.4</v>
      </c>
      <c r="C11">
        <f t="shared" si="2"/>
        <v>369.4</v>
      </c>
      <c r="D11">
        <f t="shared" si="2"/>
        <v>263</v>
      </c>
      <c r="E11">
        <f t="shared" si="2"/>
        <v>138.80000000000001</v>
      </c>
      <c r="F11">
        <f t="shared" si="2"/>
        <v>99</v>
      </c>
      <c r="G11">
        <f t="shared" si="2"/>
        <v>116</v>
      </c>
      <c r="H11">
        <f t="shared" si="2"/>
        <v>-19.8</v>
      </c>
      <c r="I11" s="24">
        <v>1</v>
      </c>
      <c r="K11">
        <v>0</v>
      </c>
      <c r="N11">
        <f t="shared" ref="N11:N16" si="3">$K20*N$8*B3</f>
        <v>7.8536776503117007</v>
      </c>
      <c r="O11">
        <f t="shared" ref="O11:O16" si="4">$K20*O$8*C3</f>
        <v>0.3646798625129859</v>
      </c>
      <c r="P11">
        <f t="shared" ref="P11:P16" si="5">$K20*P$8*D3</f>
        <v>-1.6984259247555034</v>
      </c>
      <c r="Q11">
        <f t="shared" ref="Q11:Q16" si="6">$K20*Q$8*E3</f>
        <v>-0.71010839506293655</v>
      </c>
      <c r="R11">
        <f t="shared" ref="R11:R16" si="7">$K20*R$8*F3</f>
        <v>-1.7009446519175504</v>
      </c>
      <c r="S11">
        <f t="shared" ref="S11:S16" si="8">$K20*S$8*G3</f>
        <v>-2.8926734824449412</v>
      </c>
      <c r="T11">
        <f t="shared" ref="T11:T16" si="9">$K20*T$8*H3</f>
        <v>-0.54329712730126567</v>
      </c>
    </row>
    <row r="12" spans="1:20" x14ac:dyDescent="0.25">
      <c r="B12">
        <f t="shared" ref="B12:H12" si="10">2*B4</f>
        <v>170.6</v>
      </c>
      <c r="C12">
        <f t="shared" si="10"/>
        <v>263</v>
      </c>
      <c r="D12">
        <f t="shared" si="10"/>
        <v>748.4</v>
      </c>
      <c r="E12">
        <f t="shared" si="10"/>
        <v>769</v>
      </c>
      <c r="F12">
        <f t="shared" si="10"/>
        <v>733</v>
      </c>
      <c r="G12">
        <f t="shared" si="10"/>
        <v>207.6</v>
      </c>
      <c r="H12">
        <f t="shared" si="10"/>
        <v>687</v>
      </c>
      <c r="I12" s="24">
        <v>1</v>
      </c>
      <c r="K12">
        <v>0</v>
      </c>
      <c r="N12">
        <f t="shared" si="3"/>
        <v>-52.989834613639289</v>
      </c>
      <c r="O12">
        <f t="shared" si="4"/>
        <v>-1.6984259247555034</v>
      </c>
      <c r="P12">
        <f t="shared" si="5"/>
        <v>31.615540513553192</v>
      </c>
      <c r="Q12">
        <f t="shared" si="6"/>
        <v>25.735789232609743</v>
      </c>
      <c r="R12">
        <f t="shared" si="7"/>
        <v>82.382493469961972</v>
      </c>
      <c r="S12">
        <f t="shared" si="8"/>
        <v>33.864506008870691</v>
      </c>
      <c r="T12">
        <f t="shared" si="9"/>
        <v>-123.3118819806925</v>
      </c>
    </row>
    <row r="13" spans="1:20" x14ac:dyDescent="0.25">
      <c r="B13">
        <f t="shared" ref="B13:H13" si="11">2*B5</f>
        <v>170.2</v>
      </c>
      <c r="C13">
        <f t="shared" si="11"/>
        <v>138.80000000000001</v>
      </c>
      <c r="D13">
        <f t="shared" si="11"/>
        <v>769</v>
      </c>
      <c r="E13">
        <f t="shared" si="11"/>
        <v>1369.6</v>
      </c>
      <c r="F13">
        <f t="shared" si="11"/>
        <v>1198.2</v>
      </c>
      <c r="G13">
        <f t="shared" si="11"/>
        <v>103.2</v>
      </c>
      <c r="H13">
        <f t="shared" si="11"/>
        <v>1005.4</v>
      </c>
      <c r="I13" s="24">
        <v>1</v>
      </c>
      <c r="K13">
        <v>0</v>
      </c>
      <c r="N13">
        <f t="shared" si="3"/>
        <v>-41.881035604200093</v>
      </c>
      <c r="O13">
        <f t="shared" si="4"/>
        <v>-0.71010839506293655</v>
      </c>
      <c r="P13">
        <f t="shared" si="5"/>
        <v>25.735789232609743</v>
      </c>
      <c r="Q13">
        <f t="shared" si="6"/>
        <v>36.311920408985422</v>
      </c>
      <c r="R13">
        <f t="shared" si="7"/>
        <v>106.68530234101566</v>
      </c>
      <c r="S13">
        <f t="shared" si="8"/>
        <v>13.336485957930245</v>
      </c>
      <c r="T13">
        <f t="shared" si="9"/>
        <v>-142.96554656054386</v>
      </c>
    </row>
    <row r="14" spans="1:20" x14ac:dyDescent="0.25">
      <c r="B14">
        <f t="shared" ref="B14:H14" si="12">2*B6</f>
        <v>247.8</v>
      </c>
      <c r="C14">
        <f t="shared" si="12"/>
        <v>99</v>
      </c>
      <c r="D14">
        <f t="shared" si="12"/>
        <v>733</v>
      </c>
      <c r="E14">
        <f t="shared" si="12"/>
        <v>1198.2</v>
      </c>
      <c r="F14">
        <f t="shared" si="12"/>
        <v>1742.8</v>
      </c>
      <c r="G14">
        <f t="shared" si="12"/>
        <v>-42.4</v>
      </c>
      <c r="H14">
        <f t="shared" si="12"/>
        <v>1040.8</v>
      </c>
      <c r="I14" s="24">
        <v>1</v>
      </c>
      <c r="K14">
        <v>0</v>
      </c>
      <c r="N14">
        <f t="shared" si="3"/>
        <v>-204.77595732714451</v>
      </c>
      <c r="O14">
        <f t="shared" si="4"/>
        <v>-1.7009446519175504</v>
      </c>
      <c r="P14">
        <f t="shared" si="5"/>
        <v>82.382493469961972</v>
      </c>
      <c r="Q14">
        <f t="shared" si="6"/>
        <v>106.68530234101566</v>
      </c>
      <c r="R14">
        <f t="shared" si="7"/>
        <v>521.12587208740536</v>
      </c>
      <c r="S14">
        <f t="shared" si="8"/>
        <v>-18.4012522119374</v>
      </c>
      <c r="T14">
        <f t="shared" si="9"/>
        <v>-497.02656123214894</v>
      </c>
    </row>
    <row r="15" spans="1:20" x14ac:dyDescent="0.25">
      <c r="B15">
        <f t="shared" ref="B15:H16" si="13">2*B7</f>
        <v>44</v>
      </c>
      <c r="C15">
        <f t="shared" si="13"/>
        <v>116</v>
      </c>
      <c r="D15">
        <f t="shared" si="13"/>
        <v>207.6</v>
      </c>
      <c r="E15">
        <f t="shared" si="13"/>
        <v>103.2</v>
      </c>
      <c r="F15">
        <f t="shared" si="13"/>
        <v>-42.4</v>
      </c>
      <c r="G15">
        <f t="shared" si="13"/>
        <v>179.4</v>
      </c>
      <c r="H15">
        <f t="shared" si="13"/>
        <v>148.80000000000001</v>
      </c>
      <c r="I15" s="24">
        <v>1</v>
      </c>
      <c r="K15">
        <v>0</v>
      </c>
      <c r="N15">
        <f t="shared" si="3"/>
        <v>-52.773606812760498</v>
      </c>
      <c r="O15">
        <f t="shared" si="4"/>
        <v>-2.8926734824449412</v>
      </c>
      <c r="P15">
        <f t="shared" si="5"/>
        <v>33.864506008870691</v>
      </c>
      <c r="Q15">
        <f t="shared" si="6"/>
        <v>13.336485957930245</v>
      </c>
      <c r="R15">
        <f t="shared" si="7"/>
        <v>-18.4012522119374</v>
      </c>
      <c r="S15">
        <f t="shared" si="8"/>
        <v>113.0031104357647</v>
      </c>
      <c r="T15">
        <f t="shared" si="9"/>
        <v>-103.13395761701864</v>
      </c>
    </row>
    <row r="16" spans="1:20" x14ac:dyDescent="0.25">
      <c r="B16">
        <f>2*B8</f>
        <v>7</v>
      </c>
      <c r="C16">
        <f t="shared" si="13"/>
        <v>-19.8</v>
      </c>
      <c r="D16">
        <f t="shared" si="13"/>
        <v>687</v>
      </c>
      <c r="E16">
        <f t="shared" si="13"/>
        <v>1005.4</v>
      </c>
      <c r="F16">
        <f t="shared" si="13"/>
        <v>1040.8</v>
      </c>
      <c r="G16">
        <f t="shared" si="13"/>
        <v>148.80000000000001</v>
      </c>
      <c r="H16">
        <f t="shared" si="13"/>
        <v>1149.2</v>
      </c>
      <c r="I16" s="24">
        <v>1</v>
      </c>
      <c r="K16">
        <v>0</v>
      </c>
      <c r="N16">
        <f t="shared" si="3"/>
        <v>9.2383185634060716</v>
      </c>
      <c r="O16">
        <f t="shared" si="4"/>
        <v>-0.54329712730126567</v>
      </c>
      <c r="P16">
        <f t="shared" si="5"/>
        <v>-123.3118819806925</v>
      </c>
      <c r="Q16">
        <f t="shared" si="6"/>
        <v>-142.96554656054386</v>
      </c>
      <c r="R16">
        <f t="shared" si="7"/>
        <v>-497.02656123214894</v>
      </c>
      <c r="S16">
        <f t="shared" si="8"/>
        <v>-103.13395761701864</v>
      </c>
      <c r="T16">
        <f t="shared" si="9"/>
        <v>876.44599918693166</v>
      </c>
    </row>
    <row r="17" spans="1:21" x14ac:dyDescent="0.25">
      <c r="B17">
        <f t="array" ref="B17:H17">TRANSPOSE(I10:I16)</f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 s="24">
        <v>0</v>
      </c>
      <c r="K17">
        <v>1</v>
      </c>
    </row>
    <row r="18" spans="1:21" x14ac:dyDescent="0.25">
      <c r="K18" t="s">
        <v>12</v>
      </c>
      <c r="M18" t="s">
        <v>15</v>
      </c>
      <c r="N18" t="s">
        <v>16</v>
      </c>
      <c r="O18" t="s">
        <v>44</v>
      </c>
      <c r="P18" t="s">
        <v>22</v>
      </c>
    </row>
    <row r="19" spans="1:21" x14ac:dyDescent="0.25">
      <c r="B19">
        <f t="array" ref="B19:I26">MINVERSE(B10:I17)</f>
        <v>7.7541972135672932E-2</v>
      </c>
      <c r="C19">
        <v>-6.1867287801396819E-3</v>
      </c>
      <c r="D19">
        <v>8.7884370989865148E-3</v>
      </c>
      <c r="E19">
        <v>-9.7098519637296276E-3</v>
      </c>
      <c r="F19">
        <v>-3.7687458357494111E-2</v>
      </c>
      <c r="G19">
        <v>-7.7748273977969518E-2</v>
      </c>
      <c r="H19">
        <v>4.5001903844673563E-2</v>
      </c>
      <c r="I19">
        <v>2.1371997706364434</v>
      </c>
      <c r="J19">
        <v>1</v>
      </c>
      <c r="K19">
        <f t="array" ref="K19:K26">MMULT(B19:I26,K10:K17)</f>
        <v>2.1371997706364434</v>
      </c>
      <c r="M19">
        <f>SUMPRODUCT(K19:K25,I2:I8)</f>
        <v>0.3952499274504957</v>
      </c>
      <c r="N19">
        <f>SUM(N10:T16)</f>
        <v>15.143742058711155</v>
      </c>
      <c r="O19">
        <f>N19^0.5</f>
        <v>3.8914961208654897</v>
      </c>
      <c r="P19">
        <f>M19/O19</f>
        <v>0.10156760155335579</v>
      </c>
    </row>
    <row r="20" spans="1:21" x14ac:dyDescent="0.25">
      <c r="B20">
        <v>-6.1867287801396758E-3</v>
      </c>
      <c r="C20">
        <v>7.8030964488774862E-3</v>
      </c>
      <c r="D20">
        <v>-3.6166669747582608E-3</v>
      </c>
      <c r="E20">
        <v>1.6749741242662311E-4</v>
      </c>
      <c r="F20">
        <v>1.0562122322255593E-3</v>
      </c>
      <c r="G20">
        <v>-4.7766840729457241E-4</v>
      </c>
      <c r="H20">
        <v>1.2542580686628064E-3</v>
      </c>
      <c r="I20">
        <v>4.4434719551724663E-2</v>
      </c>
      <c r="J20">
        <v>2</v>
      </c>
      <c r="K20">
        <v>4.4434719551724663E-2</v>
      </c>
    </row>
    <row r="21" spans="1:21" x14ac:dyDescent="0.25">
      <c r="B21">
        <v>8.7884370989864923E-3</v>
      </c>
      <c r="C21">
        <v>-3.6166669747582638E-3</v>
      </c>
      <c r="D21">
        <v>7.5439437839265409E-3</v>
      </c>
      <c r="E21">
        <v>-2.2862793656756196E-3</v>
      </c>
      <c r="F21">
        <v>-4.259006318125153E-3</v>
      </c>
      <c r="G21">
        <v>-8.7937880025464495E-3</v>
      </c>
      <c r="H21">
        <v>2.6233597781924281E-3</v>
      </c>
      <c r="I21">
        <v>-0.29066879751558022</v>
      </c>
      <c r="J21">
        <v>3</v>
      </c>
      <c r="K21">
        <v>-0.29066879751558022</v>
      </c>
    </row>
    <row r="22" spans="1:21" x14ac:dyDescent="0.25">
      <c r="B22">
        <v>-9.7098519637296172E-3</v>
      </c>
      <c r="C22">
        <v>1.6749741242662834E-4</v>
      </c>
      <c r="D22">
        <v>-2.28627936567562E-3</v>
      </c>
      <c r="E22">
        <v>4.2780444048604272E-3</v>
      </c>
      <c r="F22">
        <v>4.0717684774882702E-3</v>
      </c>
      <c r="G22">
        <v>1.0660407260979341E-2</v>
      </c>
      <c r="H22">
        <v>-7.1815862263494264E-3</v>
      </c>
      <c r="I22">
        <v>-0.23027284839811862</v>
      </c>
      <c r="J22">
        <v>4</v>
      </c>
      <c r="K22">
        <v>-0.23027284839811862</v>
      </c>
    </row>
    <row r="23" spans="1:21" x14ac:dyDescent="0.25">
      <c r="B23">
        <v>-3.7687458357494166E-2</v>
      </c>
      <c r="C23">
        <v>1.0562122322255671E-3</v>
      </c>
      <c r="D23">
        <v>-4.2590063181251513E-3</v>
      </c>
      <c r="E23">
        <v>4.071768477488278E-3</v>
      </c>
      <c r="F23">
        <v>2.0580109972797054E-2</v>
      </c>
      <c r="G23">
        <v>4.0174615610874098E-2</v>
      </c>
      <c r="H23">
        <v>-2.3936241617765686E-2</v>
      </c>
      <c r="I23">
        <v>-0.7733258714631146</v>
      </c>
      <c r="J23">
        <v>5</v>
      </c>
      <c r="K23">
        <v>-0.7733258714631146</v>
      </c>
    </row>
    <row r="24" spans="1:21" x14ac:dyDescent="0.25">
      <c r="B24">
        <v>-7.7748273977969531E-2</v>
      </c>
      <c r="C24">
        <v>-4.7766840729452932E-4</v>
      </c>
      <c r="D24">
        <v>-8.7937880025464755E-3</v>
      </c>
      <c r="E24">
        <v>1.0660407260979351E-2</v>
      </c>
      <c r="F24">
        <v>4.017461561087407E-2</v>
      </c>
      <c r="G24">
        <v>8.6382110570312823E-2</v>
      </c>
      <c r="H24">
        <v>-5.0197403054355737E-2</v>
      </c>
      <c r="I24">
        <v>-1.1224034096525217</v>
      </c>
      <c r="J24">
        <v>6</v>
      </c>
      <c r="K24">
        <v>-1.1224034096525217</v>
      </c>
    </row>
    <row r="25" spans="1:21" x14ac:dyDescent="0.25">
      <c r="B25">
        <v>4.5001903844673612E-2</v>
      </c>
      <c r="C25">
        <v>1.2542580686627908E-3</v>
      </c>
      <c r="D25">
        <v>2.6233597781924545E-3</v>
      </c>
      <c r="E25">
        <v>-7.1815862263494403E-3</v>
      </c>
      <c r="F25">
        <v>-2.3936241617765686E-2</v>
      </c>
      <c r="G25">
        <v>-5.0197403054355771E-2</v>
      </c>
      <c r="H25">
        <v>3.2435709206942061E-2</v>
      </c>
      <c r="I25">
        <v>1.2350364368411666</v>
      </c>
      <c r="J25">
        <v>7</v>
      </c>
      <c r="K25">
        <v>1.2350364368411666</v>
      </c>
    </row>
    <row r="26" spans="1:21" x14ac:dyDescent="0.25">
      <c r="B26">
        <v>2.1371997706364412</v>
      </c>
      <c r="C26">
        <v>4.4434719551724261E-2</v>
      </c>
      <c r="D26">
        <v>-0.29066879751558017</v>
      </c>
      <c r="E26">
        <v>-0.23027284839811846</v>
      </c>
      <c r="F26">
        <v>-0.77332587146311238</v>
      </c>
      <c r="G26">
        <v>-1.1224034096525184</v>
      </c>
      <c r="H26">
        <v>1.2350364368411642</v>
      </c>
      <c r="I26">
        <v>-30.287484117422572</v>
      </c>
      <c r="J26" t="s">
        <v>13</v>
      </c>
      <c r="K26">
        <v>-30.287484117422572</v>
      </c>
    </row>
    <row r="27" spans="1:21" x14ac:dyDescent="0.25">
      <c r="J27" t="s">
        <v>14</v>
      </c>
      <c r="K27">
        <f>SUM(K19:K25)</f>
        <v>0.99999999999999956</v>
      </c>
    </row>
    <row r="29" spans="1:21" x14ac:dyDescent="0.25">
      <c r="A29" t="s">
        <v>45</v>
      </c>
      <c r="L29" t="str">
        <f>K9</f>
        <v>VPS</v>
      </c>
      <c r="O29">
        <f t="array" ref="O29:U29">TRANSPOSE(L40:L46)</f>
        <v>0.39350039050604058</v>
      </c>
      <c r="P29">
        <v>0.43702969517304963</v>
      </c>
      <c r="Q29">
        <v>-0.65517948269339199</v>
      </c>
      <c r="R29">
        <v>-4.4328173925622744E-2</v>
      </c>
      <c r="S29">
        <v>3.6014728320210798E-2</v>
      </c>
      <c r="T29">
        <v>0.41533371151037213</v>
      </c>
      <c r="U29">
        <v>0.41762913110934397</v>
      </c>
    </row>
    <row r="30" spans="1:21" x14ac:dyDescent="0.25">
      <c r="B30">
        <f>B10</f>
        <v>161</v>
      </c>
      <c r="C30">
        <f t="shared" ref="C30:I30" si="14">C10</f>
        <v>165.4</v>
      </c>
      <c r="D30">
        <f t="shared" si="14"/>
        <v>170.6</v>
      </c>
      <c r="E30">
        <f t="shared" si="14"/>
        <v>170.2</v>
      </c>
      <c r="F30">
        <f t="shared" si="14"/>
        <v>247.8</v>
      </c>
      <c r="G30">
        <f t="shared" si="14"/>
        <v>44</v>
      </c>
      <c r="H30">
        <f t="shared" si="14"/>
        <v>7</v>
      </c>
      <c r="I30">
        <f t="shared" si="14"/>
        <v>1</v>
      </c>
      <c r="J30">
        <f>I2</f>
        <v>1.9</v>
      </c>
      <c r="L30">
        <f t="shared" ref="L30:L37" si="15">K10</f>
        <v>0</v>
      </c>
    </row>
    <row r="31" spans="1:21" x14ac:dyDescent="0.25">
      <c r="B31">
        <f t="shared" ref="B31:I31" si="16">B11</f>
        <v>165.4</v>
      </c>
      <c r="C31">
        <f t="shared" si="16"/>
        <v>369.4</v>
      </c>
      <c r="D31">
        <f t="shared" si="16"/>
        <v>263</v>
      </c>
      <c r="E31">
        <f t="shared" si="16"/>
        <v>138.80000000000001</v>
      </c>
      <c r="F31">
        <f t="shared" si="16"/>
        <v>99</v>
      </c>
      <c r="G31">
        <f t="shared" si="16"/>
        <v>116</v>
      </c>
      <c r="H31">
        <f t="shared" si="16"/>
        <v>-19.8</v>
      </c>
      <c r="I31">
        <f t="shared" si="16"/>
        <v>1</v>
      </c>
      <c r="J31">
        <f t="shared" ref="J31:J36" si="17">I3</f>
        <v>6.1</v>
      </c>
      <c r="L31">
        <f t="shared" si="15"/>
        <v>0</v>
      </c>
      <c r="O31">
        <f>$L40*O$29*B2</f>
        <v>12.464825864936717</v>
      </c>
      <c r="P31">
        <f t="shared" ref="P31:U31" si="18">$L40*P$29*C2</f>
        <v>14.222031117492467</v>
      </c>
      <c r="Q31">
        <f t="shared" si="18"/>
        <v>-21.991481509456026</v>
      </c>
      <c r="R31">
        <f t="shared" si="18"/>
        <v>-1.4844123841379551</v>
      </c>
      <c r="S31">
        <f t="shared" si="18"/>
        <v>1.7558872166227195</v>
      </c>
      <c r="T31">
        <f t="shared" si="18"/>
        <v>3.5955475087324023</v>
      </c>
      <c r="U31">
        <f t="shared" si="18"/>
        <v>0.57518029162378848</v>
      </c>
    </row>
    <row r="32" spans="1:21" x14ac:dyDescent="0.25">
      <c r="B32">
        <f t="shared" ref="B32:I32" si="19">B12</f>
        <v>170.6</v>
      </c>
      <c r="C32">
        <f t="shared" si="19"/>
        <v>263</v>
      </c>
      <c r="D32">
        <f t="shared" si="19"/>
        <v>748.4</v>
      </c>
      <c r="E32">
        <f t="shared" si="19"/>
        <v>769</v>
      </c>
      <c r="F32">
        <f t="shared" si="19"/>
        <v>733</v>
      </c>
      <c r="G32">
        <f t="shared" si="19"/>
        <v>207.6</v>
      </c>
      <c r="H32">
        <f t="shared" si="19"/>
        <v>687</v>
      </c>
      <c r="I32">
        <f t="shared" si="19"/>
        <v>1</v>
      </c>
      <c r="J32">
        <f t="shared" si="17"/>
        <v>2.9</v>
      </c>
      <c r="L32">
        <f t="shared" si="15"/>
        <v>0</v>
      </c>
      <c r="O32">
        <f t="shared" ref="O32:O36" si="20">$L41*O$29*B3</f>
        <v>14.222031117492467</v>
      </c>
      <c r="P32">
        <f t="shared" ref="P32:P37" si="21">$L41*P$29*C3</f>
        <v>35.276768089325088</v>
      </c>
      <c r="Q32">
        <f t="shared" ref="Q32:Q37" si="22">$L41*Q$29*D3</f>
        <v>-37.652774983074522</v>
      </c>
      <c r="R32">
        <f t="shared" ref="R32:R37" si="23">$L41*R$29*E3</f>
        <v>-1.3444673466775228</v>
      </c>
      <c r="S32">
        <f t="shared" ref="S32:S37" si="24">$L41*S$29*F3</f>
        <v>0.77910553410633521</v>
      </c>
      <c r="T32">
        <f t="shared" ref="T32:T37" si="25">$L41*T$29*G3</f>
        <v>10.527763589515217</v>
      </c>
      <c r="U32">
        <f t="shared" ref="U32:U37" si="26">$L41*U$29*H3</f>
        <v>-1.8069116854546117</v>
      </c>
    </row>
    <row r="33" spans="2:21" x14ac:dyDescent="0.25">
      <c r="B33">
        <f t="shared" ref="B33:I33" si="27">B13</f>
        <v>170.2</v>
      </c>
      <c r="C33">
        <f t="shared" si="27"/>
        <v>138.80000000000001</v>
      </c>
      <c r="D33">
        <f t="shared" si="27"/>
        <v>769</v>
      </c>
      <c r="E33">
        <f t="shared" si="27"/>
        <v>1369.6</v>
      </c>
      <c r="F33">
        <f t="shared" si="27"/>
        <v>1198.2</v>
      </c>
      <c r="G33">
        <f t="shared" si="27"/>
        <v>103.2</v>
      </c>
      <c r="H33">
        <f t="shared" si="27"/>
        <v>1005.4</v>
      </c>
      <c r="I33">
        <f t="shared" si="27"/>
        <v>1</v>
      </c>
      <c r="J33">
        <f t="shared" si="17"/>
        <v>4</v>
      </c>
      <c r="L33">
        <f t="shared" si="15"/>
        <v>0</v>
      </c>
      <c r="O33">
        <f t="shared" si="20"/>
        <v>-21.991481509456026</v>
      </c>
      <c r="P33">
        <f t="shared" si="21"/>
        <v>-37.652774983074522</v>
      </c>
      <c r="Q33">
        <f t="shared" si="22"/>
        <v>160.62914982975889</v>
      </c>
      <c r="R33">
        <f t="shared" si="23"/>
        <v>11.166998918582237</v>
      </c>
      <c r="S33">
        <f t="shared" si="24"/>
        <v>-8.6479747072205182</v>
      </c>
      <c r="T33">
        <f t="shared" si="25"/>
        <v>-28.24586150500868</v>
      </c>
      <c r="U33">
        <f t="shared" si="26"/>
        <v>-93.989170079762346</v>
      </c>
    </row>
    <row r="34" spans="2:21" x14ac:dyDescent="0.25">
      <c r="B34">
        <f t="shared" ref="B34:I34" si="28">B14</f>
        <v>247.8</v>
      </c>
      <c r="C34">
        <f t="shared" si="28"/>
        <v>99</v>
      </c>
      <c r="D34">
        <f t="shared" si="28"/>
        <v>733</v>
      </c>
      <c r="E34">
        <f t="shared" si="28"/>
        <v>1198.2</v>
      </c>
      <c r="F34">
        <f t="shared" si="28"/>
        <v>1742.8</v>
      </c>
      <c r="G34">
        <f t="shared" si="28"/>
        <v>-42.4</v>
      </c>
      <c r="H34">
        <f t="shared" si="28"/>
        <v>1040.8</v>
      </c>
      <c r="I34">
        <f t="shared" si="28"/>
        <v>1</v>
      </c>
      <c r="J34">
        <f t="shared" si="17"/>
        <v>5.7</v>
      </c>
      <c r="L34">
        <f t="shared" si="15"/>
        <v>0</v>
      </c>
      <c r="O34">
        <f t="shared" si="20"/>
        <v>-1.4844123841379551</v>
      </c>
      <c r="P34">
        <f t="shared" si="21"/>
        <v>-1.3444673466775228</v>
      </c>
      <c r="Q34">
        <f t="shared" si="22"/>
        <v>11.166998918582237</v>
      </c>
      <c r="R34">
        <f t="shared" si="23"/>
        <v>1.3456231000517622</v>
      </c>
      <c r="S34">
        <f t="shared" si="24"/>
        <v>-0.95644346409063707</v>
      </c>
      <c r="T34">
        <f t="shared" si="25"/>
        <v>-0.95000682605191977</v>
      </c>
      <c r="U34">
        <f t="shared" si="26"/>
        <v>-9.3063527693634498</v>
      </c>
    </row>
    <row r="35" spans="2:21" x14ac:dyDescent="0.25">
      <c r="B35">
        <f t="shared" ref="B35:I35" si="29">B15</f>
        <v>44</v>
      </c>
      <c r="C35">
        <f t="shared" si="29"/>
        <v>116</v>
      </c>
      <c r="D35">
        <f t="shared" si="29"/>
        <v>207.6</v>
      </c>
      <c r="E35">
        <f t="shared" si="29"/>
        <v>103.2</v>
      </c>
      <c r="F35">
        <f t="shared" si="29"/>
        <v>-42.4</v>
      </c>
      <c r="G35">
        <f t="shared" si="29"/>
        <v>179.4</v>
      </c>
      <c r="H35">
        <f t="shared" si="29"/>
        <v>148.80000000000001</v>
      </c>
      <c r="I35">
        <f t="shared" si="29"/>
        <v>1</v>
      </c>
      <c r="J35">
        <f t="shared" si="17"/>
        <v>3.4</v>
      </c>
      <c r="L35">
        <f t="shared" si="15"/>
        <v>0</v>
      </c>
      <c r="O35">
        <f t="shared" si="20"/>
        <v>1.7558872166227195</v>
      </c>
      <c r="P35">
        <f t="shared" si="21"/>
        <v>0.77910553410633521</v>
      </c>
      <c r="Q35">
        <f t="shared" si="22"/>
        <v>-8.6479747072205182</v>
      </c>
      <c r="R35">
        <f t="shared" si="23"/>
        <v>-0.95644346409063707</v>
      </c>
      <c r="S35">
        <f t="shared" si="24"/>
        <v>1.1302586556197465</v>
      </c>
      <c r="T35">
        <f t="shared" si="25"/>
        <v>-0.31711237258414227</v>
      </c>
      <c r="U35">
        <f t="shared" si="26"/>
        <v>7.8272321615427369</v>
      </c>
    </row>
    <row r="36" spans="2:21" x14ac:dyDescent="0.25">
      <c r="B36">
        <f t="shared" ref="B36:I36" si="30">B16</f>
        <v>7</v>
      </c>
      <c r="C36">
        <f t="shared" si="30"/>
        <v>-19.8</v>
      </c>
      <c r="D36">
        <f t="shared" si="30"/>
        <v>687</v>
      </c>
      <c r="E36">
        <f t="shared" si="30"/>
        <v>1005.4</v>
      </c>
      <c r="F36">
        <f t="shared" si="30"/>
        <v>1040.8</v>
      </c>
      <c r="G36">
        <f t="shared" si="30"/>
        <v>148.80000000000001</v>
      </c>
      <c r="H36">
        <f t="shared" si="30"/>
        <v>1149.2</v>
      </c>
      <c r="I36">
        <f t="shared" si="30"/>
        <v>1</v>
      </c>
      <c r="J36">
        <f t="shared" si="17"/>
        <v>4.9000000000000004</v>
      </c>
      <c r="L36">
        <f t="shared" si="15"/>
        <v>0</v>
      </c>
      <c r="O36">
        <f t="shared" si="20"/>
        <v>3.5955475087324023</v>
      </c>
      <c r="P36">
        <f t="shared" si="21"/>
        <v>10.527763589515217</v>
      </c>
      <c r="Q36">
        <f t="shared" si="22"/>
        <v>-28.24586150500868</v>
      </c>
      <c r="R36">
        <f t="shared" si="23"/>
        <v>-0.95000682605191977</v>
      </c>
      <c r="S36">
        <f t="shared" si="24"/>
        <v>-0.31711237258414227</v>
      </c>
      <c r="T36">
        <f t="shared" si="25"/>
        <v>15.473437644953197</v>
      </c>
      <c r="U36">
        <f t="shared" si="26"/>
        <v>12.905086005152077</v>
      </c>
    </row>
    <row r="37" spans="2:21" x14ac:dyDescent="0.25">
      <c r="B37">
        <f t="shared" ref="B37:J38" si="31">B17</f>
        <v>1</v>
      </c>
      <c r="C37">
        <f t="shared" si="31"/>
        <v>1</v>
      </c>
      <c r="D37">
        <f t="shared" si="31"/>
        <v>1</v>
      </c>
      <c r="E37">
        <f t="shared" si="31"/>
        <v>1</v>
      </c>
      <c r="F37">
        <f t="shared" si="31"/>
        <v>1</v>
      </c>
      <c r="G37">
        <f t="shared" si="31"/>
        <v>1</v>
      </c>
      <c r="H37">
        <f t="shared" si="31"/>
        <v>1</v>
      </c>
      <c r="I37">
        <f t="shared" si="31"/>
        <v>0</v>
      </c>
      <c r="J37">
        <f t="shared" si="31"/>
        <v>0</v>
      </c>
      <c r="L37">
        <f t="shared" si="15"/>
        <v>1</v>
      </c>
      <c r="O37">
        <f>$L46*O$29*B8</f>
        <v>0.57518029162378848</v>
      </c>
      <c r="P37">
        <f t="shared" si="21"/>
        <v>-1.8069116854546117</v>
      </c>
      <c r="Q37">
        <f t="shared" si="22"/>
        <v>-93.989170079762346</v>
      </c>
      <c r="R37">
        <f t="shared" si="23"/>
        <v>-9.3063527693634498</v>
      </c>
      <c r="S37">
        <f t="shared" si="24"/>
        <v>7.8272321615427369</v>
      </c>
      <c r="T37">
        <f t="shared" si="25"/>
        <v>12.905086005152077</v>
      </c>
      <c r="U37">
        <f t="shared" si="26"/>
        <v>100.21833677544828</v>
      </c>
    </row>
    <row r="38" spans="2:21" x14ac:dyDescent="0.25">
      <c r="B38">
        <f t="array" ref="B38:H38">TRANSPOSE(J30:J36)</f>
        <v>1.9</v>
      </c>
      <c r="C38">
        <v>6.1</v>
      </c>
      <c r="D38">
        <v>2.9</v>
      </c>
      <c r="E38">
        <v>4</v>
      </c>
      <c r="F38">
        <v>5.7</v>
      </c>
      <c r="G38">
        <v>3.4</v>
      </c>
      <c r="H38">
        <v>4.9000000000000004</v>
      </c>
      <c r="I38">
        <f t="shared" si="31"/>
        <v>0</v>
      </c>
      <c r="J38">
        <f t="shared" si="31"/>
        <v>0</v>
      </c>
      <c r="L38">
        <v>5</v>
      </c>
    </row>
    <row r="39" spans="2:21" x14ac:dyDescent="0.25">
      <c r="L39" t="s">
        <v>12</v>
      </c>
      <c r="N39" t="s">
        <v>15</v>
      </c>
      <c r="O39" t="s">
        <v>16</v>
      </c>
      <c r="P39" t="s">
        <v>44</v>
      </c>
      <c r="Q39" t="s">
        <v>22</v>
      </c>
    </row>
    <row r="40" spans="2:21" x14ac:dyDescent="0.25">
      <c r="B40">
        <f t="array" ref="B40:J48">MINVERSE(B30:J38)</f>
        <v>1.6039415746455687E-2</v>
      </c>
      <c r="C40">
        <v>7.6606091850020732E-3</v>
      </c>
      <c r="D40">
        <v>-4.0683312322288834E-3</v>
      </c>
      <c r="E40">
        <v>-3.1513402401296326E-3</v>
      </c>
      <c r="F40">
        <v>-9.1409574850019066E-3</v>
      </c>
      <c r="G40">
        <v>-2.351027568319447E-2</v>
      </c>
      <c r="H40">
        <v>1.61708797090971E-2</v>
      </c>
      <c r="I40">
        <v>2.2868706632220293</v>
      </c>
      <c r="J40">
        <v>-0.37867405454319775</v>
      </c>
      <c r="K40">
        <v>1</v>
      </c>
      <c r="L40">
        <f t="array" ref="L40:L48">MMULT(B40:J48,L30:L38)</f>
        <v>0.39350039050604058</v>
      </c>
      <c r="N40">
        <f>SUMPRODUCT(L40:L46,I2:I8)</f>
        <v>5.0000000000000053</v>
      </c>
      <c r="O40">
        <f>SUM(O31:U37)</f>
        <v>39.862125381068971</v>
      </c>
      <c r="P40">
        <f>O40^0.5</f>
        <v>6.313645965768826</v>
      </c>
      <c r="Q40">
        <f>N40/P40</f>
        <v>0.79193544064853894</v>
      </c>
    </row>
    <row r="41" spans="2:21" x14ac:dyDescent="0.25">
      <c r="B41">
        <v>7.6606091850020576E-3</v>
      </c>
      <c r="C41">
        <v>4.6853598867193386E-3</v>
      </c>
      <c r="D41">
        <v>-7.2195776795390832E-4</v>
      </c>
      <c r="E41">
        <v>-1.3091554897762462E-3</v>
      </c>
      <c r="F41">
        <v>-5.3710497957462945E-3</v>
      </c>
      <c r="G41">
        <v>-1.2689386700555723E-2</v>
      </c>
      <c r="H41">
        <v>7.7455806823107818E-3</v>
      </c>
      <c r="I41">
        <v>1.0736227084827217E-2</v>
      </c>
      <c r="J41">
        <v>8.5258693617644474E-2</v>
      </c>
      <c r="K41">
        <v>2</v>
      </c>
      <c r="L41">
        <v>0.43702969517304963</v>
      </c>
    </row>
    <row r="42" spans="2:21" x14ac:dyDescent="0.25">
      <c r="B42">
        <v>-4.0683312322288799E-3</v>
      </c>
      <c r="C42">
        <v>-7.2195776795390919E-4</v>
      </c>
      <c r="D42">
        <v>4.8563076655761287E-3</v>
      </c>
      <c r="E42">
        <v>-9.1525886216580474E-4</v>
      </c>
      <c r="F42">
        <v>1.7084813755866655E-3</v>
      </c>
      <c r="G42">
        <v>2.5443647469388462E-3</v>
      </c>
      <c r="H42">
        <v>-3.4036059257530481E-3</v>
      </c>
      <c r="I42">
        <v>-0.25938092746801222</v>
      </c>
      <c r="J42">
        <v>-7.9159711045075951E-2</v>
      </c>
      <c r="K42">
        <v>3</v>
      </c>
      <c r="L42">
        <v>-0.65517948269339199</v>
      </c>
    </row>
    <row r="43" spans="2:21" x14ac:dyDescent="0.25">
      <c r="B43">
        <v>-3.1513402401296231E-3</v>
      </c>
      <c r="C43">
        <v>-1.3091554897762454E-3</v>
      </c>
      <c r="D43">
        <v>-9.152588621658055E-4</v>
      </c>
      <c r="E43">
        <v>3.57865760610063E-3</v>
      </c>
      <c r="F43">
        <v>1.0276257355969424E-3</v>
      </c>
      <c r="G43">
        <v>4.8765737333173204E-3</v>
      </c>
      <c r="H43">
        <v>-4.1071024829432137E-3</v>
      </c>
      <c r="I43">
        <v>-0.24623345818955697</v>
      </c>
      <c r="J43">
        <v>4.0381056852786847E-2</v>
      </c>
      <c r="K43">
        <v>4</v>
      </c>
      <c r="L43">
        <v>-4.4328173925622744E-2</v>
      </c>
    </row>
    <row r="44" spans="2:21" x14ac:dyDescent="0.25">
      <c r="B44">
        <v>-9.1409574850019135E-3</v>
      </c>
      <c r="C44">
        <v>-5.3710497957462989E-3</v>
      </c>
      <c r="D44">
        <v>1.7084813755866735E-3</v>
      </c>
      <c r="E44">
        <v>1.0276257355969457E-3</v>
      </c>
      <c r="F44">
        <v>7.3302101327625858E-3</v>
      </c>
      <c r="G44">
        <v>1.4999969928739787E-2</v>
      </c>
      <c r="H44">
        <v>-1.0554279891937763E-2</v>
      </c>
      <c r="I44">
        <v>-0.84279583363415322</v>
      </c>
      <c r="J44">
        <v>0.1757621123908728</v>
      </c>
      <c r="K44">
        <v>5</v>
      </c>
      <c r="L44">
        <v>3.6014728320210798E-2</v>
      </c>
    </row>
    <row r="45" spans="2:21" x14ac:dyDescent="0.25">
      <c r="B45">
        <v>-2.3510275683194422E-2</v>
      </c>
      <c r="C45">
        <v>-1.2689386700555746E-2</v>
      </c>
      <c r="D45">
        <v>2.5443647469388553E-3</v>
      </c>
      <c r="E45">
        <v>4.8765737333173213E-3</v>
      </c>
      <c r="F45">
        <v>1.4999969928739762E-2</v>
      </c>
      <c r="G45">
        <v>3.855059539869661E-2</v>
      </c>
      <c r="H45">
        <v>-2.4771841423942363E-2</v>
      </c>
      <c r="I45">
        <v>-1.2543954778433273</v>
      </c>
      <c r="J45">
        <v>0.33394583787073989</v>
      </c>
      <c r="K45">
        <v>6</v>
      </c>
      <c r="L45">
        <v>0.41533371151037213</v>
      </c>
    </row>
    <row r="46" spans="2:21" x14ac:dyDescent="0.25">
      <c r="B46">
        <v>1.6170879709097093E-2</v>
      </c>
      <c r="C46">
        <v>7.7455806823107896E-3</v>
      </c>
      <c r="D46">
        <v>-3.4036059257530572E-3</v>
      </c>
      <c r="E46">
        <v>-4.1071024829432163E-3</v>
      </c>
      <c r="F46">
        <v>-1.0554279891937756E-2</v>
      </c>
      <c r="G46">
        <v>-2.4771841423942384E-2</v>
      </c>
      <c r="H46">
        <v>1.8920369333168513E-2</v>
      </c>
      <c r="I46">
        <v>1.3051988068281941</v>
      </c>
      <c r="J46">
        <v>-0.17751393514377004</v>
      </c>
      <c r="K46">
        <v>7</v>
      </c>
      <c r="L46">
        <v>0.41762913110934397</v>
      </c>
    </row>
    <row r="47" spans="2:21" x14ac:dyDescent="0.25">
      <c r="B47">
        <v>2.286870663222027</v>
      </c>
      <c r="C47">
        <v>1.0736227084825831E-2</v>
      </c>
      <c r="D47">
        <v>-0.25938092746801139</v>
      </c>
      <c r="E47">
        <v>-0.24623345818955694</v>
      </c>
      <c r="F47">
        <v>-0.84279583363415123</v>
      </c>
      <c r="G47">
        <v>-1.2543954778433242</v>
      </c>
      <c r="H47">
        <v>1.3051988068281917</v>
      </c>
      <c r="I47">
        <v>-30.651718994841318</v>
      </c>
      <c r="J47">
        <v>0.92153053580094491</v>
      </c>
      <c r="K47" t="s">
        <v>13</v>
      </c>
      <c r="L47">
        <v>-26.044066315836595</v>
      </c>
    </row>
    <row r="48" spans="2:21" x14ac:dyDescent="0.25">
      <c r="B48">
        <v>-0.37867405454319786</v>
      </c>
      <c r="C48">
        <v>8.525869361764471E-2</v>
      </c>
      <c r="D48">
        <v>-7.9159711045075937E-2</v>
      </c>
      <c r="E48">
        <v>4.0381056852786854E-2</v>
      </c>
      <c r="F48">
        <v>0.1757621123908725</v>
      </c>
      <c r="G48">
        <v>0.33394583787073939</v>
      </c>
      <c r="H48">
        <v>-0.17751393514376965</v>
      </c>
      <c r="I48">
        <v>0.92153053580093713</v>
      </c>
      <c r="J48">
        <v>-2.3315134850122301</v>
      </c>
      <c r="K48" t="s">
        <v>46</v>
      </c>
      <c r="L48">
        <v>-10.736036889260214</v>
      </c>
    </row>
    <row r="49" spans="11:12" x14ac:dyDescent="0.25">
      <c r="K49" t="s">
        <v>14</v>
      </c>
      <c r="L49">
        <f>SUM(L40:L46)</f>
        <v>1.0000000000000024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C98FB-6DD8-4677-9047-AA0C1F024493}">
  <dimension ref="A1:I34"/>
  <sheetViews>
    <sheetView tabSelected="1" workbookViewId="0">
      <selection activeCell="F32" sqref="F32"/>
    </sheetView>
  </sheetViews>
  <sheetFormatPr defaultRowHeight="15" x14ac:dyDescent="0.25"/>
  <sheetData>
    <row r="1" spans="1:9" ht="26.25" thickBot="1" x14ac:dyDescent="0.3">
      <c r="A1" s="25" t="s">
        <v>47</v>
      </c>
      <c r="B1" s="26" t="s">
        <v>6</v>
      </c>
      <c r="C1" s="26" t="s">
        <v>7</v>
      </c>
      <c r="D1" s="26" t="s">
        <v>48</v>
      </c>
      <c r="E1" s="26" t="s">
        <v>49</v>
      </c>
    </row>
    <row r="2" spans="1:9" ht="16.5" thickBot="1" x14ac:dyDescent="0.3">
      <c r="A2" s="27"/>
      <c r="B2" s="32">
        <v>6.2E-2</v>
      </c>
      <c r="C2" s="29">
        <v>0.04</v>
      </c>
      <c r="D2" s="32">
        <v>7.4999999999999997E-2</v>
      </c>
      <c r="E2" s="32">
        <v>8.4000000000000005E-2</v>
      </c>
      <c r="H2" t="s">
        <v>51</v>
      </c>
      <c r="I2">
        <v>3.5000000000000003E-2</v>
      </c>
    </row>
    <row r="3" spans="1:9" ht="16.5" thickBot="1" x14ac:dyDescent="0.3">
      <c r="A3" s="27"/>
      <c r="B3" s="32">
        <v>0.14499999999999999</v>
      </c>
      <c r="C3" s="32">
        <v>9.7000000000000003E-2</v>
      </c>
      <c r="D3" s="29">
        <v>0.17</v>
      </c>
      <c r="E3" s="29">
        <v>0.2</v>
      </c>
    </row>
    <row r="5" spans="1:9" ht="15.75" thickBot="1" x14ac:dyDescent="0.3"/>
    <row r="6" spans="1:9" ht="16.5" thickBot="1" x14ac:dyDescent="0.3">
      <c r="A6" s="30"/>
      <c r="B6" s="26">
        <v>1</v>
      </c>
      <c r="C6" s="26">
        <v>2</v>
      </c>
      <c r="D6" s="26">
        <v>3</v>
      </c>
      <c r="E6" s="26">
        <v>4</v>
      </c>
      <c r="F6" s="26">
        <v>5</v>
      </c>
    </row>
    <row r="7" spans="1:9" ht="16.5" thickBot="1" x14ac:dyDescent="0.3">
      <c r="A7" s="27"/>
      <c r="B7" s="28">
        <v>0.2</v>
      </c>
      <c r="C7" s="28">
        <v>0.4</v>
      </c>
      <c r="D7" s="28">
        <v>0.5</v>
      </c>
      <c r="E7" s="28">
        <v>0.6</v>
      </c>
      <c r="F7" s="28">
        <v>0.8</v>
      </c>
    </row>
    <row r="8" spans="1:9" ht="16.5" thickBot="1" x14ac:dyDescent="0.3">
      <c r="A8" s="31" t="s">
        <v>50</v>
      </c>
      <c r="B8" s="28">
        <v>0.8</v>
      </c>
      <c r="C8" s="28">
        <v>0.6</v>
      </c>
      <c r="D8" s="28">
        <v>0.5</v>
      </c>
      <c r="E8" s="28">
        <v>0.4</v>
      </c>
      <c r="F8" s="28">
        <v>0.2</v>
      </c>
    </row>
    <row r="9" spans="1:9" x14ac:dyDescent="0.25">
      <c r="A9" t="s">
        <v>15</v>
      </c>
    </row>
    <row r="10" spans="1:9" x14ac:dyDescent="0.25">
      <c r="A10" t="s">
        <v>50</v>
      </c>
    </row>
    <row r="11" spans="1:9" x14ac:dyDescent="0.25">
      <c r="A11" t="s">
        <v>6</v>
      </c>
      <c r="B11">
        <f>B$7*$I$2+B$8*$B$2</f>
        <v>5.6600000000000004E-2</v>
      </c>
      <c r="C11">
        <f t="shared" ref="C11:F11" si="0">C$7*$I$2+C$8*$B$2</f>
        <v>5.1199999999999996E-2</v>
      </c>
      <c r="D11">
        <f t="shared" si="0"/>
        <v>4.8500000000000001E-2</v>
      </c>
      <c r="E11">
        <f t="shared" si="0"/>
        <v>4.5800000000000007E-2</v>
      </c>
      <c r="F11">
        <f t="shared" si="0"/>
        <v>4.0400000000000005E-2</v>
      </c>
    </row>
    <row r="12" spans="1:9" x14ac:dyDescent="0.25">
      <c r="A12" t="s">
        <v>7</v>
      </c>
      <c r="B12">
        <f>B$7*$I$2+B$8*$C$2</f>
        <v>3.9E-2</v>
      </c>
      <c r="C12">
        <f t="shared" ref="C12:F12" si="1">C$7*$I$2+C$8*$C$2</f>
        <v>3.8000000000000006E-2</v>
      </c>
      <c r="D12">
        <f t="shared" si="1"/>
        <v>3.7500000000000006E-2</v>
      </c>
      <c r="E12">
        <f t="shared" si="1"/>
        <v>3.7000000000000005E-2</v>
      </c>
      <c r="F12">
        <f t="shared" si="1"/>
        <v>3.6000000000000004E-2</v>
      </c>
    </row>
    <row r="13" spans="1:9" x14ac:dyDescent="0.25">
      <c r="A13" t="s">
        <v>48</v>
      </c>
      <c r="B13">
        <f>B$7*$I$2+B$8*$D$2</f>
        <v>6.7000000000000004E-2</v>
      </c>
      <c r="C13">
        <f t="shared" ref="C13:F13" si="2">C$7*$I$2+C$8*$D$2</f>
        <v>5.8999999999999997E-2</v>
      </c>
      <c r="D13">
        <f t="shared" si="2"/>
        <v>5.5E-2</v>
      </c>
      <c r="E13">
        <f t="shared" si="2"/>
        <v>5.1000000000000004E-2</v>
      </c>
      <c r="F13">
        <f t="shared" si="2"/>
        <v>4.3000000000000003E-2</v>
      </c>
    </row>
    <row r="14" spans="1:9" x14ac:dyDescent="0.25">
      <c r="A14" t="s">
        <v>49</v>
      </c>
      <c r="B14">
        <f>B$7*$I$2+B$8*$E$2</f>
        <v>7.4200000000000016E-2</v>
      </c>
      <c r="C14">
        <f t="shared" ref="C14:F14" si="3">C$7*$I$2+C$8*$E$2</f>
        <v>6.4399999999999999E-2</v>
      </c>
      <c r="D14">
        <f t="shared" si="3"/>
        <v>5.9500000000000004E-2</v>
      </c>
      <c r="E14">
        <f t="shared" si="3"/>
        <v>5.460000000000001E-2</v>
      </c>
      <c r="F14">
        <f t="shared" si="3"/>
        <v>4.4800000000000006E-2</v>
      </c>
    </row>
    <row r="16" spans="1:9" x14ac:dyDescent="0.25">
      <c r="A16" t="s">
        <v>16</v>
      </c>
    </row>
    <row r="17" spans="1:6" x14ac:dyDescent="0.25">
      <c r="A17" t="s">
        <v>50</v>
      </c>
    </row>
    <row r="18" spans="1:6" x14ac:dyDescent="0.25">
      <c r="A18" t="s">
        <v>6</v>
      </c>
      <c r="B18">
        <f>B$8^2*$B$3^2</f>
        <v>1.3456000000000001E-2</v>
      </c>
      <c r="C18">
        <f t="shared" ref="C17:F18" si="4">C$8^2*$B$3^2</f>
        <v>7.5689999999999993E-3</v>
      </c>
      <c r="D18">
        <f t="shared" si="4"/>
        <v>5.2562499999999996E-3</v>
      </c>
      <c r="E18">
        <f t="shared" si="4"/>
        <v>3.3640000000000002E-3</v>
      </c>
      <c r="F18">
        <f t="shared" si="4"/>
        <v>8.4100000000000006E-4</v>
      </c>
    </row>
    <row r="19" spans="1:6" x14ac:dyDescent="0.25">
      <c r="A19" t="s">
        <v>7</v>
      </c>
      <c r="B19">
        <f>B$8^2*$C$3^2</f>
        <v>6.0217600000000019E-3</v>
      </c>
      <c r="C19">
        <f t="shared" ref="C18:F19" si="5">C$8^2*$C$3^2</f>
        <v>3.3872400000000001E-3</v>
      </c>
      <c r="D19">
        <f t="shared" si="5"/>
        <v>2.3522500000000002E-3</v>
      </c>
      <c r="E19">
        <f t="shared" si="5"/>
        <v>1.5054400000000005E-3</v>
      </c>
      <c r="F19">
        <f t="shared" si="5"/>
        <v>3.7636000000000012E-4</v>
      </c>
    </row>
    <row r="20" spans="1:6" x14ac:dyDescent="0.25">
      <c r="A20" t="s">
        <v>48</v>
      </c>
      <c r="B20">
        <f>B$8^2*$D$3^2</f>
        <v>1.8496000000000005E-2</v>
      </c>
      <c r="C20">
        <f t="shared" ref="C20:F20" si="6">C$8^2*$D$3^2</f>
        <v>1.0404000000000002E-2</v>
      </c>
      <c r="D20">
        <f t="shared" si="6"/>
        <v>7.2250000000000014E-3</v>
      </c>
      <c r="E20">
        <f t="shared" si="6"/>
        <v>4.6240000000000014E-3</v>
      </c>
      <c r="F20">
        <f t="shared" si="6"/>
        <v>1.1560000000000003E-3</v>
      </c>
    </row>
    <row r="21" spans="1:6" x14ac:dyDescent="0.25">
      <c r="A21" t="s">
        <v>49</v>
      </c>
      <c r="B21">
        <f>B$8^2*$E$3^2</f>
        <v>2.5600000000000012E-2</v>
      </c>
      <c r="C21">
        <f t="shared" ref="C21:F21" si="7">C$8^2*$E$3^2</f>
        <v>1.4400000000000003E-2</v>
      </c>
      <c r="D21">
        <f t="shared" si="7"/>
        <v>1.0000000000000002E-2</v>
      </c>
      <c r="E21">
        <f t="shared" si="7"/>
        <v>6.4000000000000029E-3</v>
      </c>
      <c r="F21">
        <f t="shared" si="7"/>
        <v>1.6000000000000007E-3</v>
      </c>
    </row>
    <row r="23" spans="1:6" x14ac:dyDescent="0.25">
      <c r="A23" t="s">
        <v>17</v>
      </c>
    </row>
    <row r="24" spans="1:6" x14ac:dyDescent="0.25">
      <c r="A24" t="str">
        <f>A17</f>
        <v>Portfolio</v>
      </c>
    </row>
    <row r="25" spans="1:6" x14ac:dyDescent="0.25">
      <c r="A25" t="str">
        <f t="shared" ref="A25:A28" si="8">A18</f>
        <v>A</v>
      </c>
      <c r="B25">
        <f>B18^0.5</f>
        <v>0.11600000000000001</v>
      </c>
      <c r="C25">
        <f t="shared" ref="C25:F25" si="9">C18^0.5</f>
        <v>8.6999999999999994E-2</v>
      </c>
      <c r="D25">
        <f t="shared" si="9"/>
        <v>7.2499999999999995E-2</v>
      </c>
      <c r="E25">
        <f t="shared" si="9"/>
        <v>5.8000000000000003E-2</v>
      </c>
      <c r="F25">
        <f t="shared" si="9"/>
        <v>2.9000000000000001E-2</v>
      </c>
    </row>
    <row r="26" spans="1:6" x14ac:dyDescent="0.25">
      <c r="A26" t="str">
        <f t="shared" si="8"/>
        <v>B</v>
      </c>
      <c r="B26">
        <f t="shared" ref="B26:F26" si="10">B19^0.5</f>
        <v>7.7600000000000016E-2</v>
      </c>
      <c r="C26">
        <f t="shared" si="10"/>
        <v>5.8200000000000002E-2</v>
      </c>
      <c r="D26">
        <f t="shared" si="10"/>
        <v>4.8500000000000001E-2</v>
      </c>
      <c r="E26">
        <f t="shared" si="10"/>
        <v>3.8800000000000008E-2</v>
      </c>
      <c r="F26">
        <f t="shared" si="10"/>
        <v>1.9400000000000004E-2</v>
      </c>
    </row>
    <row r="27" spans="1:6" x14ac:dyDescent="0.25">
      <c r="A27" t="str">
        <f t="shared" si="8"/>
        <v>C</v>
      </c>
      <c r="B27">
        <f t="shared" ref="B27:F27" si="11">B20^0.5</f>
        <v>0.13600000000000001</v>
      </c>
      <c r="C27">
        <f t="shared" si="11"/>
        <v>0.10200000000000001</v>
      </c>
      <c r="D27">
        <f t="shared" si="11"/>
        <v>8.5000000000000006E-2</v>
      </c>
      <c r="E27">
        <f t="shared" si="11"/>
        <v>6.8000000000000005E-2</v>
      </c>
      <c r="F27">
        <f t="shared" si="11"/>
        <v>3.4000000000000002E-2</v>
      </c>
    </row>
    <row r="28" spans="1:6" x14ac:dyDescent="0.25">
      <c r="A28" t="str">
        <f t="shared" si="8"/>
        <v>D</v>
      </c>
      <c r="B28">
        <f t="shared" ref="B28:F28" si="12">B21^0.5</f>
        <v>0.16000000000000003</v>
      </c>
      <c r="C28">
        <f t="shared" si="12"/>
        <v>0.12000000000000001</v>
      </c>
      <c r="D28">
        <f t="shared" si="12"/>
        <v>0.1</v>
      </c>
      <c r="E28">
        <f t="shared" si="12"/>
        <v>8.0000000000000016E-2</v>
      </c>
      <c r="F28">
        <f t="shared" si="12"/>
        <v>4.0000000000000008E-2</v>
      </c>
    </row>
    <row r="30" spans="1:6" x14ac:dyDescent="0.25">
      <c r="A30" t="s">
        <v>22</v>
      </c>
    </row>
    <row r="31" spans="1:6" x14ac:dyDescent="0.25">
      <c r="A31" t="str">
        <f>A25</f>
        <v>A</v>
      </c>
      <c r="B31">
        <f>B11/B25</f>
        <v>0.48793103448275865</v>
      </c>
      <c r="C31">
        <f t="shared" ref="C31:F31" si="13">C11/C25</f>
        <v>0.58850574712643677</v>
      </c>
      <c r="D31">
        <f t="shared" si="13"/>
        <v>0.66896551724137943</v>
      </c>
      <c r="E31">
        <f t="shared" si="13"/>
        <v>0.78965517241379324</v>
      </c>
      <c r="F31">
        <f t="shared" si="13"/>
        <v>1.3931034482758622</v>
      </c>
    </row>
    <row r="32" spans="1:6" x14ac:dyDescent="0.25">
      <c r="A32" t="str">
        <f t="shared" ref="A32:A34" si="14">A26</f>
        <v>B</v>
      </c>
      <c r="B32">
        <f t="shared" ref="B32:F32" si="15">B12/B26</f>
        <v>0.50257731958762875</v>
      </c>
      <c r="C32">
        <f t="shared" si="15"/>
        <v>0.65292096219931284</v>
      </c>
      <c r="D32">
        <f t="shared" si="15"/>
        <v>0.77319587628865993</v>
      </c>
      <c r="E32">
        <f t="shared" si="15"/>
        <v>0.95360824742268036</v>
      </c>
      <c r="F32">
        <f t="shared" si="15"/>
        <v>1.8556701030927834</v>
      </c>
    </row>
    <row r="33" spans="1:6" x14ac:dyDescent="0.25">
      <c r="A33" t="str">
        <f t="shared" si="14"/>
        <v>C</v>
      </c>
      <c r="B33">
        <f t="shared" ref="B33:F33" si="16">B13/B27</f>
        <v>0.49264705882352938</v>
      </c>
      <c r="C33">
        <f t="shared" si="16"/>
        <v>0.57843137254901955</v>
      </c>
      <c r="D33">
        <f t="shared" si="16"/>
        <v>0.64705882352941169</v>
      </c>
      <c r="E33">
        <f t="shared" si="16"/>
        <v>0.75</v>
      </c>
      <c r="F33">
        <f t="shared" si="16"/>
        <v>1.2647058823529411</v>
      </c>
    </row>
    <row r="34" spans="1:6" x14ac:dyDescent="0.25">
      <c r="A34" t="str">
        <f t="shared" si="14"/>
        <v>D</v>
      </c>
      <c r="B34">
        <f t="shared" ref="B34:F34" si="17">B14/B28</f>
        <v>0.46375</v>
      </c>
      <c r="C34">
        <f t="shared" si="17"/>
        <v>0.53666666666666663</v>
      </c>
      <c r="D34">
        <f t="shared" si="17"/>
        <v>0.59499999999999997</v>
      </c>
      <c r="E34">
        <f t="shared" si="17"/>
        <v>0.6825</v>
      </c>
      <c r="F34">
        <f t="shared" si="17"/>
        <v>1.1199999999999999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8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161925</xdr:colOff>
                <xdr:row>2</xdr:row>
                <xdr:rowOff>28575</xdr:rowOff>
              </to>
            </anchor>
          </objectPr>
        </oleObject>
      </mc:Choice>
      <mc:Fallback>
        <oleObject progId="Equation.3" shapeId="4098" r:id="rId3"/>
      </mc:Fallback>
    </mc:AlternateContent>
    <mc:AlternateContent xmlns:mc="http://schemas.openxmlformats.org/markup-compatibility/2006">
      <mc:Choice Requires="x14">
        <oleObject progId="Equation.3" shapeId="4097" r:id="rId5">
          <objectPr defaultSize="0" autoPict="0" r:id="rId6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219075</xdr:colOff>
                <xdr:row>3</xdr:row>
                <xdr:rowOff>28575</xdr:rowOff>
              </to>
            </anchor>
          </objectPr>
        </oleObject>
      </mc:Choice>
      <mc:Fallback>
        <oleObject progId="Equation.3" shapeId="4097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8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152400</xdr:colOff>
                <xdr:row>7</xdr:row>
                <xdr:rowOff>9525</xdr:rowOff>
              </to>
            </anchor>
          </objectPr>
        </oleObject>
      </mc:Choice>
      <mc:Fallback>
        <oleObject progId="Equation.3" shapeId="4099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Pr01</vt:lpstr>
      <vt:lpstr>Pr02</vt:lpstr>
      <vt:lpstr>Pr03</vt:lpstr>
      <vt:lpstr>Pr04</vt:lpstr>
      <vt:lpstr>'Pr03'!OLE_LINK1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2022-03-14T15:03:50Z</dcterms:created>
  <dcterms:modified xsi:type="dcterms:W3CDTF">2022-03-14T16:25:18Z</dcterms:modified>
</cp:coreProperties>
</file>