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75970\Desktop\"/>
    </mc:Choice>
  </mc:AlternateContent>
  <xr:revisionPtr revIDLastSave="0" documentId="8_{CFCA793E-7EEB-4689-A257-4739EBAA83E1}" xr6:coauthVersionLast="36" xr6:coauthVersionMax="36" xr10:uidLastSave="{00000000-0000-0000-0000-000000000000}"/>
  <bookViews>
    <workbookView xWindow="0" yWindow="0" windowWidth="28800" windowHeight="12225" activeTab="4" xr2:uid="{1D3BEDAE-0C31-4957-AEF6-9597EC3A1593}"/>
  </bookViews>
  <sheets>
    <sheet name="Ex01" sheetId="1" r:id="rId1"/>
    <sheet name="Ex02" sheetId="2" r:id="rId2"/>
    <sheet name="Ex03" sheetId="3" r:id="rId3"/>
    <sheet name="Ex04" sheetId="4" r:id="rId4"/>
    <sheet name="Ex05" sheetId="6" r:id="rId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8" i="6" l="1" a="1"/>
  <c r="M38" i="6" s="1"/>
  <c r="J31" i="6"/>
  <c r="J37" i="6" s="1"/>
  <c r="L28" i="6"/>
  <c r="L34" i="6" s="1"/>
  <c r="B28" i="6"/>
  <c r="N23" i="6"/>
  <c r="M23" i="6"/>
  <c r="L23" i="6"/>
  <c r="K23" i="6"/>
  <c r="J23" i="6"/>
  <c r="I23" i="6"/>
  <c r="N22" i="6"/>
  <c r="M22" i="6"/>
  <c r="L22" i="6"/>
  <c r="K22" i="6"/>
  <c r="J22" i="6"/>
  <c r="I22" i="6"/>
  <c r="N21" i="6"/>
  <c r="M21" i="6"/>
  <c r="L21" i="6"/>
  <c r="K21" i="6"/>
  <c r="J21" i="6"/>
  <c r="I21" i="6"/>
  <c r="N20" i="6"/>
  <c r="M20" i="6"/>
  <c r="L20" i="6"/>
  <c r="K20" i="6"/>
  <c r="J20" i="6"/>
  <c r="I20" i="6"/>
  <c r="N19" i="6"/>
  <c r="M19" i="6"/>
  <c r="L19" i="6"/>
  <c r="K19" i="6"/>
  <c r="J19" i="6"/>
  <c r="I19" i="6"/>
  <c r="N18" i="6"/>
  <c r="M18" i="6"/>
  <c r="L18" i="6"/>
  <c r="K18" i="6"/>
  <c r="J18" i="6"/>
  <c r="I18" i="6"/>
  <c r="N17" i="6"/>
  <c r="M17" i="6"/>
  <c r="L17" i="6"/>
  <c r="K17" i="6"/>
  <c r="J17" i="6"/>
  <c r="I17" i="6"/>
  <c r="N16" i="6"/>
  <c r="M16" i="6"/>
  <c r="L16" i="6"/>
  <c r="K16" i="6"/>
  <c r="J16" i="6"/>
  <c r="I16" i="6"/>
  <c r="N15" i="6"/>
  <c r="M15" i="6"/>
  <c r="L15" i="6"/>
  <c r="K15" i="6"/>
  <c r="J15" i="6"/>
  <c r="I15" i="6"/>
  <c r="N14" i="6"/>
  <c r="M14" i="6"/>
  <c r="L14" i="6"/>
  <c r="K14" i="6"/>
  <c r="J14" i="6"/>
  <c r="I14" i="6"/>
  <c r="N13" i="6"/>
  <c r="M13" i="6"/>
  <c r="L13" i="6"/>
  <c r="K13" i="6"/>
  <c r="J13" i="6"/>
  <c r="I13" i="6"/>
  <c r="N12" i="6"/>
  <c r="M12" i="6"/>
  <c r="L12" i="6"/>
  <c r="K12" i="6"/>
  <c r="J12" i="6"/>
  <c r="J28" i="6" s="1"/>
  <c r="I12" i="6"/>
  <c r="N11" i="6"/>
  <c r="M11" i="6"/>
  <c r="L11" i="6"/>
  <c r="K11" i="6"/>
  <c r="J11" i="6"/>
  <c r="I11" i="6"/>
  <c r="N10" i="6"/>
  <c r="M10" i="6"/>
  <c r="L10" i="6"/>
  <c r="K10" i="6"/>
  <c r="J10" i="6"/>
  <c r="I28" i="6" s="1"/>
  <c r="I10" i="6"/>
  <c r="N9" i="6"/>
  <c r="M9" i="6"/>
  <c r="L9" i="6"/>
  <c r="K9" i="6"/>
  <c r="J9" i="6"/>
  <c r="I9" i="6"/>
  <c r="N8" i="6"/>
  <c r="M8" i="6"/>
  <c r="L8" i="6"/>
  <c r="K8" i="6"/>
  <c r="J8" i="6"/>
  <c r="I8" i="6"/>
  <c r="N7" i="6"/>
  <c r="M7" i="6"/>
  <c r="L7" i="6"/>
  <c r="L30" i="6" s="1"/>
  <c r="K7" i="6"/>
  <c r="K28" i="6" s="1"/>
  <c r="J7" i="6"/>
  <c r="I7" i="6"/>
  <c r="N6" i="6"/>
  <c r="M6" i="6"/>
  <c r="L6" i="6"/>
  <c r="K6" i="6"/>
  <c r="J6" i="6"/>
  <c r="I6" i="6"/>
  <c r="N5" i="6"/>
  <c r="N24" i="6" s="1"/>
  <c r="M5" i="6"/>
  <c r="M24" i="6" s="1"/>
  <c r="L5" i="6"/>
  <c r="M30" i="6" s="1"/>
  <c r="K5" i="6"/>
  <c r="K24" i="6" s="1"/>
  <c r="J5" i="6"/>
  <c r="J24" i="6" s="1"/>
  <c r="I5" i="6"/>
  <c r="M27" i="6" s="1"/>
  <c r="K34" i="6" l="1"/>
  <c r="K51" i="6"/>
  <c r="I34" i="6"/>
  <c r="I51" i="6"/>
  <c r="M33" i="6"/>
  <c r="M50" i="6"/>
  <c r="J34" i="6"/>
  <c r="J51" i="6"/>
  <c r="M53" i="6"/>
  <c r="M36" i="6"/>
  <c r="L53" i="6"/>
  <c r="L36" i="6"/>
  <c r="I38" i="6"/>
  <c r="M28" i="6"/>
  <c r="J38" i="6"/>
  <c r="I29" i="6"/>
  <c r="I31" i="6"/>
  <c r="K38" i="6"/>
  <c r="L38" i="6"/>
  <c r="J29" i="6"/>
  <c r="L24" i="6"/>
  <c r="K29" i="6"/>
  <c r="K31" i="6"/>
  <c r="J54" i="6"/>
  <c r="L31" i="6"/>
  <c r="M29" i="6"/>
  <c r="M31" i="6"/>
  <c r="L51" i="6"/>
  <c r="L29" i="6"/>
  <c r="I27" i="6"/>
  <c r="I30" i="6"/>
  <c r="I24" i="6"/>
  <c r="J27" i="6"/>
  <c r="J30" i="6"/>
  <c r="K27" i="6"/>
  <c r="K30" i="6"/>
  <c r="L27" i="6"/>
  <c r="I5" i="4"/>
  <c r="I4" i="4"/>
  <c r="I3" i="4"/>
  <c r="H7" i="4"/>
  <c r="H4" i="4"/>
  <c r="H5" i="4"/>
  <c r="H6" i="4"/>
  <c r="H3" i="4"/>
  <c r="G4" i="4"/>
  <c r="G5" i="4"/>
  <c r="G6" i="4"/>
  <c r="G3" i="4"/>
  <c r="F4" i="4"/>
  <c r="F5" i="4"/>
  <c r="F6" i="4"/>
  <c r="F7" i="4"/>
  <c r="F3" i="4"/>
  <c r="E25" i="3"/>
  <c r="E26" i="3"/>
  <c r="E24" i="3"/>
  <c r="F25" i="3"/>
  <c r="F26" i="3"/>
  <c r="F24" i="3"/>
  <c r="F19" i="3"/>
  <c r="F20" i="3"/>
  <c r="F18" i="3"/>
  <c r="F17" i="3"/>
  <c r="E17" i="3"/>
  <c r="E19" i="3"/>
  <c r="E20" i="3"/>
  <c r="E18" i="3"/>
  <c r="D20" i="2"/>
  <c r="C20" i="2"/>
  <c r="C18" i="2"/>
  <c r="D18" i="2"/>
  <c r="B18" i="2"/>
  <c r="C13" i="2"/>
  <c r="D13" i="2"/>
  <c r="B13" i="2"/>
  <c r="C17" i="2"/>
  <c r="D17" i="2"/>
  <c r="B17" i="2"/>
  <c r="C16" i="2"/>
  <c r="D16" i="2"/>
  <c r="B16" i="2"/>
  <c r="G4" i="2"/>
  <c r="H6" i="2"/>
  <c r="G8" i="2"/>
  <c r="H10" i="2"/>
  <c r="G12" i="2"/>
  <c r="F3" i="2"/>
  <c r="H3" i="2" s="1"/>
  <c r="F4" i="2"/>
  <c r="H4" i="2" s="1"/>
  <c r="F5" i="2"/>
  <c r="H5" i="2" s="1"/>
  <c r="F6" i="2"/>
  <c r="F7" i="2"/>
  <c r="H7" i="2" s="1"/>
  <c r="F8" i="2"/>
  <c r="H8" i="2" s="1"/>
  <c r="F9" i="2"/>
  <c r="H9" i="2" s="1"/>
  <c r="F10" i="2"/>
  <c r="F11" i="2"/>
  <c r="H11" i="2" s="1"/>
  <c r="F12" i="2"/>
  <c r="H12" i="2" s="1"/>
  <c r="E4" i="2"/>
  <c r="E5" i="2"/>
  <c r="G5" i="2" s="1"/>
  <c r="E6" i="2"/>
  <c r="G6" i="2" s="1"/>
  <c r="E7" i="2"/>
  <c r="G7" i="2" s="1"/>
  <c r="E8" i="2"/>
  <c r="E9" i="2"/>
  <c r="G9" i="2" s="1"/>
  <c r="E10" i="2"/>
  <c r="G10" i="2" s="1"/>
  <c r="E11" i="2"/>
  <c r="G11" i="2" s="1"/>
  <c r="E12" i="2"/>
  <c r="E3" i="2"/>
  <c r="G3" i="2" s="1"/>
  <c r="C5" i="1"/>
  <c r="D5" i="1"/>
  <c r="E5" i="1"/>
  <c r="B5" i="1"/>
  <c r="M34" i="6" l="1"/>
  <c r="M51" i="6"/>
  <c r="L35" i="6"/>
  <c r="L52" i="6"/>
  <c r="M37" i="6"/>
  <c r="M54" i="6"/>
  <c r="I50" i="6"/>
  <c r="I33" i="6"/>
  <c r="L37" i="6"/>
  <c r="L54" i="6"/>
  <c r="M35" i="6"/>
  <c r="M52" i="6"/>
  <c r="B31" i="6" a="1"/>
  <c r="K37" i="6"/>
  <c r="K54" i="6"/>
  <c r="K35" i="6"/>
  <c r="K52" i="6"/>
  <c r="I36" i="6"/>
  <c r="I53" i="6"/>
  <c r="K36" i="6"/>
  <c r="K53" i="6"/>
  <c r="J52" i="6"/>
  <c r="J35" i="6"/>
  <c r="L50" i="6"/>
  <c r="L33" i="6"/>
  <c r="K50" i="6"/>
  <c r="K33" i="6"/>
  <c r="I52" i="6"/>
  <c r="I35" i="6"/>
  <c r="J36" i="6"/>
  <c r="J53" i="6"/>
  <c r="J50" i="6"/>
  <c r="J33" i="6"/>
  <c r="I37" i="6"/>
  <c r="I54" i="6"/>
  <c r="B31" i="6" l="1"/>
  <c r="P50" i="6" s="1"/>
  <c r="B33" i="6"/>
  <c r="P52" i="6" s="1"/>
  <c r="B32" i="6"/>
  <c r="P51" i="6" s="1"/>
  <c r="B35" i="6"/>
  <c r="P54" i="6" s="1"/>
  <c r="B34" i="6"/>
  <c r="P53" i="6" s="1"/>
  <c r="I41" i="6" a="1"/>
  <c r="I57" i="6" a="1"/>
  <c r="I59" i="6" l="1"/>
  <c r="M61" i="6"/>
  <c r="L58" i="6"/>
  <c r="L61" i="6"/>
  <c r="K58" i="6"/>
  <c r="K61" i="6"/>
  <c r="J58" i="6"/>
  <c r="J61" i="6"/>
  <c r="I58" i="6"/>
  <c r="I61" i="6"/>
  <c r="M57" i="6"/>
  <c r="M60" i="6"/>
  <c r="L57" i="6"/>
  <c r="M58" i="6"/>
  <c r="L60" i="6"/>
  <c r="K57" i="6"/>
  <c r="K60" i="6"/>
  <c r="J57" i="6"/>
  <c r="J60" i="6"/>
  <c r="I57" i="6"/>
  <c r="I60" i="6"/>
  <c r="M59" i="6"/>
  <c r="L59" i="6"/>
  <c r="K59" i="6"/>
  <c r="J59" i="6"/>
  <c r="J45" i="6"/>
  <c r="L42" i="6"/>
  <c r="N44" i="6"/>
  <c r="J42" i="6"/>
  <c r="M44" i="6"/>
  <c r="I42" i="6"/>
  <c r="K44" i="6"/>
  <c r="L44" i="6"/>
  <c r="N41" i="6"/>
  <c r="M41" i="6"/>
  <c r="N46" i="6"/>
  <c r="J44" i="6"/>
  <c r="L41" i="6"/>
  <c r="M46" i="6"/>
  <c r="I44" i="6"/>
  <c r="K41" i="6"/>
  <c r="I45" i="6"/>
  <c r="K42" i="6"/>
  <c r="L46" i="6"/>
  <c r="N43" i="6"/>
  <c r="J41" i="6"/>
  <c r="K46" i="6"/>
  <c r="M43" i="6"/>
  <c r="I41" i="6"/>
  <c r="J46" i="6"/>
  <c r="L43" i="6"/>
  <c r="I46" i="6"/>
  <c r="K43" i="6"/>
  <c r="N45" i="6"/>
  <c r="J43" i="6"/>
  <c r="M45" i="6"/>
  <c r="I43" i="6"/>
  <c r="L45" i="6"/>
  <c r="N42" i="6"/>
  <c r="K45" i="6"/>
  <c r="M42" i="6"/>
  <c r="P57" i="6" l="1" a="1"/>
  <c r="P41" i="6" a="1"/>
  <c r="P45" i="6" l="1"/>
  <c r="P43" i="6"/>
  <c r="P42" i="6"/>
  <c r="P41" i="6"/>
  <c r="P44" i="6"/>
  <c r="P46" i="6"/>
  <c r="P57" i="6"/>
  <c r="P61" i="6"/>
  <c r="P60" i="6"/>
  <c r="P59" i="6"/>
  <c r="P58" i="6"/>
  <c r="P63" i="6" l="1"/>
  <c r="Q59" i="6" s="1"/>
  <c r="R31" i="6" a="1"/>
  <c r="P47" i="6"/>
  <c r="R42" i="6" a="1"/>
  <c r="R42" i="6" s="1"/>
  <c r="Q58" i="6" l="1"/>
  <c r="Q57" i="6"/>
  <c r="Q60" i="6"/>
  <c r="V31" i="6"/>
  <c r="U31" i="6"/>
  <c r="T31" i="6"/>
  <c r="S31" i="6"/>
  <c r="R31" i="6"/>
  <c r="Q61" i="6"/>
  <c r="Q63" i="6" l="1"/>
  <c r="S49" i="6" a="1"/>
  <c r="S57" i="6" a="1"/>
  <c r="S57" i="6" s="1"/>
  <c r="R35" i="6"/>
  <c r="R33" i="6"/>
  <c r="R36" i="6"/>
  <c r="R34" i="6"/>
  <c r="R37" i="6"/>
  <c r="S37" i="6"/>
  <c r="S33" i="6"/>
  <c r="S35" i="6"/>
  <c r="S34" i="6"/>
  <c r="S36" i="6"/>
  <c r="T33" i="6"/>
  <c r="T35" i="6"/>
  <c r="T34" i="6"/>
  <c r="T36" i="6"/>
  <c r="T37" i="6"/>
  <c r="U33" i="6"/>
  <c r="U36" i="6"/>
  <c r="U37" i="6"/>
  <c r="U35" i="6"/>
  <c r="U34" i="6"/>
  <c r="V37" i="6"/>
  <c r="V35" i="6"/>
  <c r="V33" i="6"/>
  <c r="V34" i="6"/>
  <c r="V36" i="6"/>
  <c r="W49" i="6" l="1"/>
  <c r="V49" i="6"/>
  <c r="U49" i="6"/>
  <c r="T49" i="6"/>
  <c r="S49" i="6"/>
  <c r="S42" i="6"/>
  <c r="T42" i="6" s="1"/>
  <c r="U43" i="6" s="1"/>
  <c r="S53" i="6" l="1"/>
  <c r="S54" i="6"/>
  <c r="S55" i="6"/>
  <c r="S52" i="6"/>
  <c r="S51" i="6"/>
  <c r="T53" i="6"/>
  <c r="T55" i="6"/>
  <c r="T54" i="6"/>
  <c r="T52" i="6"/>
  <c r="T51" i="6"/>
  <c r="U53" i="6"/>
  <c r="U55" i="6"/>
  <c r="U51" i="6"/>
  <c r="U54" i="6"/>
  <c r="U52" i="6"/>
  <c r="V53" i="6"/>
  <c r="V54" i="6"/>
  <c r="V55" i="6"/>
  <c r="V51" i="6"/>
  <c r="V52" i="6"/>
  <c r="W53" i="6"/>
  <c r="W54" i="6"/>
  <c r="W55" i="6"/>
  <c r="W51" i="6"/>
  <c r="W52" i="6"/>
  <c r="T57" i="6" l="1"/>
  <c r="U57" i="6" s="1"/>
  <c r="V58" i="6" s="1"/>
</calcChain>
</file>

<file path=xl/sharedStrings.xml><?xml version="1.0" encoding="utf-8"?>
<sst xmlns="http://schemas.openxmlformats.org/spreadsheetml/2006/main" count="85" uniqueCount="64">
  <si>
    <t>.</t>
  </si>
  <si>
    <t>beta_1</t>
  </si>
  <si>
    <t>beta_2</t>
  </si>
  <si>
    <t>beta_3</t>
  </si>
  <si>
    <t>beta_4</t>
  </si>
  <si>
    <t>rf</t>
  </si>
  <si>
    <t>r_M</t>
  </si>
  <si>
    <t>ri_e</t>
  </si>
  <si>
    <t>Year</t>
  </si>
  <si>
    <t>beta over last 10 years?</t>
  </si>
  <si>
    <t>what about the expected return of i, j security?</t>
  </si>
  <si>
    <t>cov_i,M</t>
  </si>
  <si>
    <t>Beta_i</t>
  </si>
  <si>
    <t>r_ie</t>
  </si>
  <si>
    <t>delta_i=ri-rie</t>
  </si>
  <si>
    <t xml:space="preserve">= 0,04, </t>
  </si>
  <si>
    <t xml:space="preserve">= 0,10 a </t>
  </si>
  <si>
    <t xml:space="preserve">= 0,09 </t>
  </si>
  <si>
    <t xml:space="preserve">,  </t>
  </si>
  <si>
    <t>sigma_M</t>
  </si>
  <si>
    <t>sigma</t>
  </si>
  <si>
    <t>Market</t>
  </si>
  <si>
    <t>return</t>
  </si>
  <si>
    <t>SML</t>
  </si>
  <si>
    <t>covar_i,M</t>
  </si>
  <si>
    <t>r1</t>
  </si>
  <si>
    <t>r2</t>
  </si>
  <si>
    <t>r3</t>
  </si>
  <si>
    <t>beta_i</t>
  </si>
  <si>
    <r>
      <t>r</t>
    </r>
    <r>
      <rPr>
        <b/>
        <sz val="8"/>
        <color theme="1"/>
        <rFont val="Arial"/>
        <family val="2"/>
        <charset val="238"/>
      </rPr>
      <t>i</t>
    </r>
  </si>
  <si>
    <r>
      <t>correlation</t>
    </r>
    <r>
      <rPr>
        <b/>
        <sz val="10"/>
        <color theme="1"/>
        <rFont val="Arial"/>
        <family val="2"/>
        <charset val="238"/>
      </rPr>
      <t xml:space="preserve"> </t>
    </r>
    <r>
      <rPr>
        <b/>
        <sz val="8"/>
        <color theme="1"/>
        <rFont val="Arial"/>
        <family val="2"/>
        <charset val="238"/>
      </rPr>
      <t>i a M</t>
    </r>
  </si>
  <si>
    <t>sigma i</t>
  </si>
  <si>
    <r>
      <t>S</t>
    </r>
    <r>
      <rPr>
        <b/>
        <sz val="8"/>
        <color theme="1"/>
        <rFont val="Arial"/>
        <family val="2"/>
        <charset val="238"/>
      </rPr>
      <t>1</t>
    </r>
  </si>
  <si>
    <r>
      <t>S</t>
    </r>
    <r>
      <rPr>
        <b/>
        <sz val="8"/>
        <color theme="1"/>
        <rFont val="Arial"/>
        <family val="2"/>
        <charset val="238"/>
      </rPr>
      <t>2</t>
    </r>
  </si>
  <si>
    <r>
      <t>S</t>
    </r>
    <r>
      <rPr>
        <b/>
        <sz val="8"/>
        <color theme="1"/>
        <rFont val="Arial"/>
        <family val="2"/>
        <charset val="238"/>
      </rPr>
      <t>3</t>
    </r>
  </si>
  <si>
    <t>MP</t>
  </si>
  <si>
    <r>
      <t>r</t>
    </r>
    <r>
      <rPr>
        <b/>
        <sz val="8"/>
        <color theme="1"/>
        <rFont val="Arial"/>
        <family val="2"/>
        <charset val="238"/>
      </rPr>
      <t>f</t>
    </r>
  </si>
  <si>
    <t>beta_i,M</t>
  </si>
  <si>
    <t>rie</t>
  </si>
  <si>
    <t>delta_i</t>
  </si>
  <si>
    <t>Day</t>
  </si>
  <si>
    <t>A</t>
  </si>
  <si>
    <t>B</t>
  </si>
  <si>
    <t>C</t>
  </si>
  <si>
    <t>D</t>
  </si>
  <si>
    <t>E</t>
  </si>
  <si>
    <t>Market Index</t>
  </si>
  <si>
    <t>p.a.</t>
  </si>
  <si>
    <t>E (ri)</t>
  </si>
  <si>
    <t>p.d.</t>
  </si>
  <si>
    <t>Minimum Variance</t>
  </si>
  <si>
    <t>days in one year 250</t>
  </si>
  <si>
    <t>ri</t>
  </si>
  <si>
    <t>vrs</t>
  </si>
  <si>
    <t>Inv_M</t>
  </si>
  <si>
    <t>wi</t>
  </si>
  <si>
    <t>Rp</t>
  </si>
  <si>
    <t>Var_P</t>
  </si>
  <si>
    <t>Sigma_P</t>
  </si>
  <si>
    <t>proof</t>
  </si>
  <si>
    <t>Tangency Portfolio</t>
  </si>
  <si>
    <t>Covariance Matrix</t>
  </si>
  <si>
    <t>Zi</t>
  </si>
  <si>
    <t>sum_Zi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</si>
</sst>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indent="7"/>
    </xf>
    <xf numFmtId="0" fontId="3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3" fillId="0" borderId="14" xfId="0" applyFont="1" applyBorder="1" applyAlignment="1">
      <alignment horizontal="right" vertical="center"/>
    </xf>
    <xf numFmtId="0" fontId="3" fillId="0" borderId="5" xfId="0" applyFont="1" applyBorder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CML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'Ex03'!$E$12:$E$13</c:f>
              <c:numCache>
                <c:formatCode>General</c:formatCode>
                <c:ptCount val="2"/>
                <c:pt idx="0">
                  <c:v>0</c:v>
                </c:pt>
                <c:pt idx="1">
                  <c:v>0.09</c:v>
                </c:pt>
              </c:numCache>
            </c:numRef>
          </c:xVal>
          <c:yVal>
            <c:numRef>
              <c:f>'Ex03'!$F$12:$F$13</c:f>
              <c:numCache>
                <c:formatCode>General</c:formatCode>
                <c:ptCount val="2"/>
                <c:pt idx="0">
                  <c:v>0.04</c:v>
                </c:pt>
                <c:pt idx="1">
                  <c:v>0.1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6C1-4652-8E8D-54F8AD5B0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9619728"/>
        <c:axId val="1087812960"/>
      </c:scatterChart>
      <c:valAx>
        <c:axId val="6996197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812960"/>
        <c:crosses val="autoZero"/>
        <c:crossBetween val="midCat"/>
      </c:valAx>
      <c:valAx>
        <c:axId val="1087812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996197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SML´s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'Ex03'!$E$17:$E$20</c:f>
              <c:numCache>
                <c:formatCode>General</c:formatCode>
                <c:ptCount val="4"/>
                <c:pt idx="0">
                  <c:v>0</c:v>
                </c:pt>
                <c:pt idx="1">
                  <c:v>1.0800000000000001E-2</c:v>
                </c:pt>
                <c:pt idx="2">
                  <c:v>-2.7000000000000001E-3</c:v>
                </c:pt>
                <c:pt idx="3">
                  <c:v>5.4000000000000003E-3</c:v>
                </c:pt>
              </c:numCache>
            </c:numRef>
          </c:xVal>
          <c:yVal>
            <c:numRef>
              <c:f>'Ex03'!$F$17:$F$20</c:f>
              <c:numCache>
                <c:formatCode>General</c:formatCode>
                <c:ptCount val="4"/>
                <c:pt idx="0">
                  <c:v>0.04</c:v>
                </c:pt>
                <c:pt idx="1">
                  <c:v>0.12000000000000002</c:v>
                </c:pt>
                <c:pt idx="2">
                  <c:v>1.9999999999999997E-2</c:v>
                </c:pt>
                <c:pt idx="3">
                  <c:v>8.0000000000000016E-2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4E-4E56-BF57-0D3690B0FB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5172384"/>
        <c:axId val="1087705584"/>
      </c:scatterChart>
      <c:valAx>
        <c:axId val="77517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87705584"/>
        <c:crosses val="autoZero"/>
        <c:crossBetween val="midCat"/>
      </c:valAx>
      <c:valAx>
        <c:axId val="1087705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75172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SML´s - beta-version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'Ex03'!$E$23:$E$26</c:f>
              <c:numCache>
                <c:formatCode>General</c:formatCode>
                <c:ptCount val="4"/>
                <c:pt idx="0">
                  <c:v>0</c:v>
                </c:pt>
                <c:pt idx="1">
                  <c:v>1.3333333333333335</c:v>
                </c:pt>
                <c:pt idx="2">
                  <c:v>-0.33333333333333337</c:v>
                </c:pt>
                <c:pt idx="3">
                  <c:v>0.66666666666666674</c:v>
                </c:pt>
              </c:numCache>
            </c:numRef>
          </c:xVal>
          <c:yVal>
            <c:numRef>
              <c:f>'Ex03'!$F$23:$F$26</c:f>
              <c:numCache>
                <c:formatCode>General</c:formatCode>
                <c:ptCount val="4"/>
                <c:pt idx="0">
                  <c:v>0.04</c:v>
                </c:pt>
                <c:pt idx="1">
                  <c:v>0.12000000000000002</c:v>
                </c:pt>
                <c:pt idx="2">
                  <c:v>1.9999999999999997E-2</c:v>
                </c:pt>
                <c:pt idx="3">
                  <c:v>8.0000000000000016E-2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1C-41A3-899E-739C373E3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1227296"/>
        <c:axId val="786487536"/>
      </c:scatterChart>
      <c:valAx>
        <c:axId val="961227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6487536"/>
        <c:crosses val="autoZero"/>
        <c:crossBetween val="midCat"/>
      </c:valAx>
      <c:valAx>
        <c:axId val="786487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122729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.xml"/><Relationship Id="rId3" Type="http://schemas.openxmlformats.org/officeDocument/2006/relationships/image" Target="../media/image9.wmf"/><Relationship Id="rId7" Type="http://schemas.openxmlformats.org/officeDocument/2006/relationships/chart" Target="../charts/chart1.xml"/><Relationship Id="rId2" Type="http://schemas.openxmlformats.org/officeDocument/2006/relationships/image" Target="../media/image8.wmf"/><Relationship Id="rId1" Type="http://schemas.openxmlformats.org/officeDocument/2006/relationships/image" Target="../media/image7.wmf"/><Relationship Id="rId6" Type="http://schemas.openxmlformats.org/officeDocument/2006/relationships/image" Target="../media/image12.wmf"/><Relationship Id="rId5" Type="http://schemas.openxmlformats.org/officeDocument/2006/relationships/image" Target="../media/image11.wmf"/><Relationship Id="rId4" Type="http://schemas.openxmlformats.org/officeDocument/2006/relationships/image" Target="../media/image10.wmf"/><Relationship Id="rId9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wmf"/><Relationship Id="rId2" Type="http://schemas.openxmlformats.org/officeDocument/2006/relationships/image" Target="../media/image3.wmf"/><Relationship Id="rId1" Type="http://schemas.openxmlformats.org/officeDocument/2006/relationships/image" Target="../media/image2.wmf"/><Relationship Id="rId5" Type="http://schemas.openxmlformats.org/officeDocument/2006/relationships/image" Target="../media/image6.wmf"/><Relationship Id="rId4" Type="http://schemas.openxmlformats.org/officeDocument/2006/relationships/image" Target="../media/image5.w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0</xdr:row>
          <xdr:rowOff>0</xdr:rowOff>
        </xdr:from>
        <xdr:to>
          <xdr:col>4</xdr:col>
          <xdr:colOff>400050</xdr:colOff>
          <xdr:row>1</xdr:row>
          <xdr:rowOff>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</xdr:row>
          <xdr:rowOff>0</xdr:rowOff>
        </xdr:from>
        <xdr:to>
          <xdr:col>1</xdr:col>
          <xdr:colOff>200025</xdr:colOff>
          <xdr:row>2</xdr:row>
          <xdr:rowOff>0</xdr:rowOff>
        </xdr:to>
        <xdr:sp macro="" textlink="">
          <xdr:nvSpPr>
            <xdr:cNvPr id="2053" name="Object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1</xdr:row>
          <xdr:rowOff>0</xdr:rowOff>
        </xdr:from>
        <xdr:to>
          <xdr:col>2</xdr:col>
          <xdr:colOff>123825</xdr:colOff>
          <xdr:row>2</xdr:row>
          <xdr:rowOff>9525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</xdr:row>
          <xdr:rowOff>0</xdr:rowOff>
        </xdr:from>
        <xdr:to>
          <xdr:col>3</xdr:col>
          <xdr:colOff>152400</xdr:colOff>
          <xdr:row>2</xdr:row>
          <xdr:rowOff>19050</xdr:rowOff>
        </xdr:to>
        <xdr:sp macro="" textlink="">
          <xdr:nvSpPr>
            <xdr:cNvPr id="2051" name="Object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95250</xdr:colOff>
          <xdr:row>0</xdr:row>
          <xdr:rowOff>66675</xdr:rowOff>
        </xdr:from>
        <xdr:to>
          <xdr:col>4</xdr:col>
          <xdr:colOff>295275</xdr:colOff>
          <xdr:row>1</xdr:row>
          <xdr:rowOff>133350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57150</xdr:colOff>
          <xdr:row>0</xdr:row>
          <xdr:rowOff>38100</xdr:rowOff>
        </xdr:from>
        <xdr:to>
          <xdr:col>5</xdr:col>
          <xdr:colOff>314325</xdr:colOff>
          <xdr:row>1</xdr:row>
          <xdr:rowOff>142875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161925</xdr:colOff>
      <xdr:row>1</xdr:row>
      <xdr:rowOff>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3B4B1223-F9D1-434C-8B6C-3A85E1F3A3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192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0</xdr:col>
      <xdr:colOff>219075</xdr:colOff>
      <xdr:row>2</xdr:row>
      <xdr:rowOff>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963C9E6D-6BA0-415C-9711-2211A3B064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219075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2</xdr:row>
      <xdr:rowOff>0</xdr:rowOff>
    </xdr:from>
    <xdr:to>
      <xdr:col>0</xdr:col>
      <xdr:colOff>266700</xdr:colOff>
      <xdr:row>3</xdr:row>
      <xdr:rowOff>0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9C7D3ED-8E92-467D-8594-72FF97B93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0"/>
          <a:ext cx="2667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4</xdr:col>
      <xdr:colOff>304800</xdr:colOff>
      <xdr:row>1</xdr:row>
      <xdr:rowOff>19050</xdr:rowOff>
    </xdr:to>
    <xdr:pic>
      <xdr:nvPicPr>
        <xdr:cNvPr id="5" name="obrázek 4">
          <a:extLst>
            <a:ext uri="{FF2B5EF4-FFF2-40B4-BE49-F238E27FC236}">
              <a16:creationId xmlns:a16="http://schemas.microsoft.com/office/drawing/2014/main" id="{D152B999-AB35-48C6-8E3B-4433D3AA1F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0"/>
          <a:ext cx="914400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1</xdr:row>
      <xdr:rowOff>0</xdr:rowOff>
    </xdr:from>
    <xdr:to>
      <xdr:col>4</xdr:col>
      <xdr:colOff>428625</xdr:colOff>
      <xdr:row>2</xdr:row>
      <xdr:rowOff>19050</xdr:rowOff>
    </xdr:to>
    <xdr:pic>
      <xdr:nvPicPr>
        <xdr:cNvPr id="6" name="obrázek 5">
          <a:extLst>
            <a:ext uri="{FF2B5EF4-FFF2-40B4-BE49-F238E27FC236}">
              <a16:creationId xmlns:a16="http://schemas.microsoft.com/office/drawing/2014/main" id="{EDE8526C-37AC-417A-9461-06ADD45EE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190500"/>
          <a:ext cx="103822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2</xdr:row>
      <xdr:rowOff>0</xdr:rowOff>
    </xdr:from>
    <xdr:to>
      <xdr:col>4</xdr:col>
      <xdr:colOff>295275</xdr:colOff>
      <xdr:row>3</xdr:row>
      <xdr:rowOff>19050</xdr:rowOff>
    </xdr:to>
    <xdr:pic>
      <xdr:nvPicPr>
        <xdr:cNvPr id="7" name="obrázek 6">
          <a:extLst>
            <a:ext uri="{FF2B5EF4-FFF2-40B4-BE49-F238E27FC236}">
              <a16:creationId xmlns:a16="http://schemas.microsoft.com/office/drawing/2014/main" id="{07DCA40A-2228-44FA-B5E3-386B12123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" y="381000"/>
          <a:ext cx="904875" cy="209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514350</xdr:colOff>
      <xdr:row>2</xdr:row>
      <xdr:rowOff>14287</xdr:rowOff>
    </xdr:from>
    <xdr:to>
      <xdr:col>17</xdr:col>
      <xdr:colOff>209550</xdr:colOff>
      <xdr:row>16</xdr:row>
      <xdr:rowOff>90487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F5BA6FFB-4417-48AB-8BB1-E024591A572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466725</xdr:colOff>
      <xdr:row>17</xdr:row>
      <xdr:rowOff>90487</xdr:rowOff>
    </xdr:from>
    <xdr:to>
      <xdr:col>17</xdr:col>
      <xdr:colOff>161925</xdr:colOff>
      <xdr:row>31</xdr:row>
      <xdr:rowOff>166687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BFDEC-10D2-4394-B9A0-8C1A3E28F01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333375</xdr:colOff>
      <xdr:row>28</xdr:row>
      <xdr:rowOff>100012</xdr:rowOff>
    </xdr:from>
    <xdr:to>
      <xdr:col>8</xdr:col>
      <xdr:colOff>28575</xdr:colOff>
      <xdr:row>42</xdr:row>
      <xdr:rowOff>176212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7F162D85-B2D5-498C-AB38-D4F90D76C8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w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wmf"/><Relationship Id="rId3" Type="http://schemas.openxmlformats.org/officeDocument/2006/relationships/oleObject" Target="../embeddings/oleObject2.bin"/><Relationship Id="rId7" Type="http://schemas.openxmlformats.org/officeDocument/2006/relationships/oleObject" Target="../embeddings/oleObject4.bin"/><Relationship Id="rId12" Type="http://schemas.openxmlformats.org/officeDocument/2006/relationships/image" Target="../media/image6.wmf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Relationship Id="rId6" Type="http://schemas.openxmlformats.org/officeDocument/2006/relationships/image" Target="../media/image3.wmf"/><Relationship Id="rId11" Type="http://schemas.openxmlformats.org/officeDocument/2006/relationships/oleObject" Target="../embeddings/oleObject6.bin"/><Relationship Id="rId5" Type="http://schemas.openxmlformats.org/officeDocument/2006/relationships/oleObject" Target="../embeddings/oleObject3.bin"/><Relationship Id="rId10" Type="http://schemas.openxmlformats.org/officeDocument/2006/relationships/image" Target="../media/image5.wmf"/><Relationship Id="rId4" Type="http://schemas.openxmlformats.org/officeDocument/2006/relationships/image" Target="../media/image2.wmf"/><Relationship Id="rId9" Type="http://schemas.openxmlformats.org/officeDocument/2006/relationships/oleObject" Target="../embeddings/oleObject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DB9BF-D7A3-414D-92B8-B592EEA8F50A}">
  <dimension ref="A1:H5"/>
  <sheetViews>
    <sheetView workbookViewId="0">
      <selection activeCell="B8" sqref="B8"/>
    </sheetView>
  </sheetViews>
  <sheetFormatPr defaultRowHeight="15" x14ac:dyDescent="0.25"/>
  <sheetData>
    <row r="1" spans="1:8" ht="15.75" x14ac:dyDescent="0.25">
      <c r="A1" s="1" t="s">
        <v>0</v>
      </c>
    </row>
    <row r="2" spans="1:8" x14ac:dyDescent="0.25">
      <c r="G2" t="s">
        <v>5</v>
      </c>
      <c r="H2">
        <v>0.06</v>
      </c>
    </row>
    <row r="3" spans="1:8" x14ac:dyDescent="0.25">
      <c r="B3" t="s">
        <v>1</v>
      </c>
      <c r="C3" t="s">
        <v>2</v>
      </c>
      <c r="D3" t="s">
        <v>3</v>
      </c>
      <c r="E3" t="s">
        <v>4</v>
      </c>
      <c r="G3" t="s">
        <v>6</v>
      </c>
      <c r="H3">
        <v>0.14000000000000001</v>
      </c>
    </row>
    <row r="4" spans="1:8" x14ac:dyDescent="0.25">
      <c r="B4">
        <v>1.2350000000000001</v>
      </c>
      <c r="C4">
        <v>0.26800000000000002</v>
      </c>
      <c r="D4">
        <v>1.9970000000000001</v>
      </c>
      <c r="E4">
        <v>2.4500000000000002</v>
      </c>
    </row>
    <row r="5" spans="1:8" x14ac:dyDescent="0.25">
      <c r="A5" t="s">
        <v>7</v>
      </c>
      <c r="B5">
        <f>$H$2+($H$3-$H$2)*B4</f>
        <v>0.15880000000000002</v>
      </c>
      <c r="C5">
        <f t="shared" ref="C5:E5" si="0">$H$2+($H$3-$H$2)*C4</f>
        <v>8.1439999999999999E-2</v>
      </c>
      <c r="D5">
        <f t="shared" si="0"/>
        <v>0.21976000000000004</v>
      </c>
      <c r="E5">
        <f t="shared" si="0"/>
        <v>0.25600000000000006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025" r:id="rId4">
          <objectPr defaultSize="0" autoPict="0" r:id="rId5">
            <anchor moveWithCells="1" sizeWithCells="1">
              <from>
                <xdr:col>0</xdr:col>
                <xdr:colOff>0</xdr:colOff>
                <xdr:row>0</xdr:row>
                <xdr:rowOff>0</xdr:rowOff>
              </from>
              <to>
                <xdr:col>4</xdr:col>
                <xdr:colOff>400050</xdr:colOff>
                <xdr:row>1</xdr:row>
                <xdr:rowOff>0</xdr:rowOff>
              </to>
            </anchor>
          </objectPr>
        </oleObject>
      </mc:Choice>
      <mc:Fallback>
        <oleObject progId="Equation.3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57280-C080-41C0-AD20-4D175135E64E}">
  <dimension ref="A1:K20"/>
  <sheetViews>
    <sheetView workbookViewId="0">
      <selection activeCell="C13" sqref="C13:D13"/>
    </sheetView>
  </sheetViews>
  <sheetFormatPr defaultRowHeight="15" x14ac:dyDescent="0.25"/>
  <cols>
    <col min="5" max="5" width="13.140625" bestFit="1" customWidth="1"/>
  </cols>
  <sheetData>
    <row r="1" spans="1:11" ht="15.75" thickBot="1" x14ac:dyDescent="0.3"/>
    <row r="2" spans="1:11" ht="17.25" thickTop="1" thickBot="1" x14ac:dyDescent="0.3">
      <c r="A2" s="2" t="s">
        <v>8</v>
      </c>
      <c r="B2" s="3"/>
      <c r="C2" s="3"/>
      <c r="D2" s="3"/>
      <c r="E2" s="3"/>
      <c r="F2" s="4"/>
    </row>
    <row r="3" spans="1:11" ht="16.5" thickBot="1" x14ac:dyDescent="0.3">
      <c r="A3" s="5">
        <v>1</v>
      </c>
      <c r="B3" s="6">
        <v>10</v>
      </c>
      <c r="C3" s="6">
        <v>9</v>
      </c>
      <c r="D3" s="6">
        <v>22</v>
      </c>
      <c r="E3" s="6">
        <f t="shared" ref="E3:E12" si="0">(C3-$B$15)/($B3-$B$15)</f>
        <v>0.66666666666666663</v>
      </c>
      <c r="F3" s="6">
        <f t="shared" ref="F3:F12" si="1">(D3-$B$15)/($B3-$B$15)</f>
        <v>5</v>
      </c>
      <c r="G3" t="str">
        <f>IF(ABS(E3)&lt;1,"defensive","agressive")</f>
        <v>defensive</v>
      </c>
      <c r="H3" t="str">
        <f>IF(ABS(F3)&lt;1,"defensive","agressive")</f>
        <v>agressive</v>
      </c>
    </row>
    <row r="4" spans="1:11" ht="16.5" thickBot="1" x14ac:dyDescent="0.3">
      <c r="A4" s="5">
        <v>2</v>
      </c>
      <c r="B4" s="6">
        <v>32</v>
      </c>
      <c r="C4" s="6">
        <v>24</v>
      </c>
      <c r="D4" s="6">
        <v>48</v>
      </c>
      <c r="E4" s="6">
        <f t="shared" si="0"/>
        <v>0.68</v>
      </c>
      <c r="F4" s="6">
        <f t="shared" si="1"/>
        <v>1.64</v>
      </c>
      <c r="G4" t="str">
        <f t="shared" ref="G4:G12" si="2">IF(ABS(E4)&lt;1,"defensive","agressive")</f>
        <v>defensive</v>
      </c>
      <c r="H4" t="str">
        <f t="shared" ref="H4:H12" si="3">IF(ABS(F4)&lt;1,"defensive","agressive")</f>
        <v>agressive</v>
      </c>
    </row>
    <row r="5" spans="1:11" ht="16.5" thickBot="1" x14ac:dyDescent="0.3">
      <c r="A5" s="5">
        <v>3</v>
      </c>
      <c r="B5" s="6">
        <v>20</v>
      </c>
      <c r="C5" s="6">
        <v>14</v>
      </c>
      <c r="D5" s="6">
        <v>30</v>
      </c>
      <c r="E5" s="6">
        <f t="shared" si="0"/>
        <v>0.53846153846153844</v>
      </c>
      <c r="F5" s="6">
        <f t="shared" si="1"/>
        <v>1.7692307692307692</v>
      </c>
      <c r="G5" t="str">
        <f t="shared" si="2"/>
        <v>defensive</v>
      </c>
      <c r="H5" t="str">
        <f t="shared" si="3"/>
        <v>agressive</v>
      </c>
    </row>
    <row r="6" spans="1:11" ht="16.5" thickBot="1" x14ac:dyDescent="0.3">
      <c r="A6" s="5">
        <v>4</v>
      </c>
      <c r="B6" s="6">
        <v>18</v>
      </c>
      <c r="C6" s="6">
        <v>-2</v>
      </c>
      <c r="D6" s="6">
        <v>-20</v>
      </c>
      <c r="E6" s="6">
        <f t="shared" si="0"/>
        <v>-0.81818181818181823</v>
      </c>
      <c r="F6" s="6">
        <f t="shared" si="1"/>
        <v>-2.4545454545454546</v>
      </c>
      <c r="G6" t="str">
        <f t="shared" si="2"/>
        <v>defensive</v>
      </c>
      <c r="H6" t="str">
        <f t="shared" si="3"/>
        <v>agressive</v>
      </c>
    </row>
    <row r="7" spans="1:11" ht="16.5" thickBot="1" x14ac:dyDescent="0.3">
      <c r="A7" s="5">
        <v>5</v>
      </c>
      <c r="B7" s="6">
        <v>17</v>
      </c>
      <c r="C7" s="6">
        <v>16</v>
      </c>
      <c r="D7" s="6">
        <v>29</v>
      </c>
      <c r="E7" s="6">
        <f t="shared" si="0"/>
        <v>0.9</v>
      </c>
      <c r="F7" s="6">
        <f t="shared" si="1"/>
        <v>2.2000000000000002</v>
      </c>
      <c r="G7" t="str">
        <f t="shared" si="2"/>
        <v>defensive</v>
      </c>
      <c r="H7" t="str">
        <f t="shared" si="3"/>
        <v>agressive</v>
      </c>
    </row>
    <row r="8" spans="1:11" ht="16.5" thickBot="1" x14ac:dyDescent="0.3">
      <c r="A8" s="5">
        <v>6</v>
      </c>
      <c r="B8" s="6">
        <v>3</v>
      </c>
      <c r="C8" s="6">
        <v>4</v>
      </c>
      <c r="D8" s="6">
        <v>-3</v>
      </c>
      <c r="E8" s="6">
        <f t="shared" si="0"/>
        <v>0.75</v>
      </c>
      <c r="F8" s="6">
        <f t="shared" si="1"/>
        <v>2.5</v>
      </c>
      <c r="G8" t="str">
        <f t="shared" si="2"/>
        <v>defensive</v>
      </c>
      <c r="H8" t="str">
        <f t="shared" si="3"/>
        <v>agressive</v>
      </c>
    </row>
    <row r="9" spans="1:11" ht="16.5" thickBot="1" x14ac:dyDescent="0.3">
      <c r="A9" s="5">
        <v>7</v>
      </c>
      <c r="B9" s="6">
        <v>12</v>
      </c>
      <c r="C9" s="6">
        <v>8</v>
      </c>
      <c r="D9" s="6">
        <v>21</v>
      </c>
      <c r="E9" s="6">
        <f t="shared" si="0"/>
        <v>0.2</v>
      </c>
      <c r="F9" s="6">
        <f t="shared" si="1"/>
        <v>2.8</v>
      </c>
      <c r="G9" t="str">
        <f t="shared" si="2"/>
        <v>defensive</v>
      </c>
      <c r="H9" t="str">
        <f t="shared" si="3"/>
        <v>agressive</v>
      </c>
    </row>
    <row r="10" spans="1:11" ht="16.5" thickBot="1" x14ac:dyDescent="0.3">
      <c r="A10" s="5">
        <v>8</v>
      </c>
      <c r="B10" s="6">
        <v>-5</v>
      </c>
      <c r="C10" s="6">
        <v>0</v>
      </c>
      <c r="D10" s="6">
        <v>-15</v>
      </c>
      <c r="E10" s="6">
        <f t="shared" si="0"/>
        <v>0.58333333333333337</v>
      </c>
      <c r="F10" s="6">
        <f t="shared" si="1"/>
        <v>1.8333333333333333</v>
      </c>
      <c r="G10" t="str">
        <f t="shared" si="2"/>
        <v>defensive</v>
      </c>
      <c r="H10" t="str">
        <f t="shared" si="3"/>
        <v>agressive</v>
      </c>
    </row>
    <row r="11" spans="1:11" ht="16.5" thickBot="1" x14ac:dyDescent="0.3">
      <c r="A11" s="5">
        <v>9</v>
      </c>
      <c r="B11" s="6">
        <v>18</v>
      </c>
      <c r="C11" s="6">
        <v>12</v>
      </c>
      <c r="D11" s="6">
        <v>28</v>
      </c>
      <c r="E11" s="6">
        <f t="shared" si="0"/>
        <v>0.45454545454545453</v>
      </c>
      <c r="F11" s="6">
        <f t="shared" si="1"/>
        <v>1.9090909090909092</v>
      </c>
      <c r="G11" t="str">
        <f t="shared" si="2"/>
        <v>defensive</v>
      </c>
      <c r="H11" t="str">
        <f t="shared" si="3"/>
        <v>agressive</v>
      </c>
    </row>
    <row r="12" spans="1:11" ht="16.5" thickBot="1" x14ac:dyDescent="0.3">
      <c r="A12" s="7">
        <v>10</v>
      </c>
      <c r="B12" s="8">
        <v>21</v>
      </c>
      <c r="C12" s="8">
        <v>15</v>
      </c>
      <c r="D12" s="8">
        <v>36</v>
      </c>
      <c r="E12" s="6">
        <f t="shared" si="0"/>
        <v>0.5714285714285714</v>
      </c>
      <c r="F12" s="6">
        <f t="shared" si="1"/>
        <v>2.0714285714285716</v>
      </c>
      <c r="G12" t="str">
        <f t="shared" si="2"/>
        <v>defensive</v>
      </c>
      <c r="H12" t="str">
        <f t="shared" si="3"/>
        <v>agressive</v>
      </c>
    </row>
    <row r="13" spans="1:11" ht="15.75" thickTop="1" x14ac:dyDescent="0.25">
      <c r="B13">
        <f>AVERAGE(B3:B12)</f>
        <v>14.6</v>
      </c>
      <c r="C13">
        <f t="shared" ref="C13:D13" si="4">AVERAGE(C3:C12)</f>
        <v>10</v>
      </c>
      <c r="D13">
        <f t="shared" si="4"/>
        <v>17.600000000000001</v>
      </c>
      <c r="K13" t="s">
        <v>9</v>
      </c>
    </row>
    <row r="14" spans="1:11" x14ac:dyDescent="0.25">
      <c r="K14" t="s">
        <v>10</v>
      </c>
    </row>
    <row r="15" spans="1:11" ht="15.75" x14ac:dyDescent="0.25">
      <c r="A15" t="s">
        <v>5</v>
      </c>
      <c r="B15" s="9">
        <v>7</v>
      </c>
    </row>
    <row r="16" spans="1:11" x14ac:dyDescent="0.25">
      <c r="A16" t="s">
        <v>11</v>
      </c>
      <c r="B16">
        <f>_xlfn.COVARIANCE.S($B$3:$B$12,B3:B12)</f>
        <v>105.37777777777779</v>
      </c>
      <c r="C16">
        <f>_xlfn.COVARIANCE.S($B$3:$B$12,C3:C12)</f>
        <v>61.444444444444429</v>
      </c>
      <c r="D16">
        <f>_xlfn.COVARIANCE.S($B$3:$B$12,D3:D12)</f>
        <v>166.37777777777777</v>
      </c>
    </row>
    <row r="17" spans="1:4" x14ac:dyDescent="0.25">
      <c r="A17" t="s">
        <v>12</v>
      </c>
      <c r="B17">
        <f>B16/$B$16</f>
        <v>1</v>
      </c>
      <c r="C17">
        <f>C16/$B$16</f>
        <v>0.58308730493462646</v>
      </c>
      <c r="D17">
        <f>D16/$B$16</f>
        <v>1.5788696752425133</v>
      </c>
    </row>
    <row r="18" spans="1:4" x14ac:dyDescent="0.25">
      <c r="A18" t="s">
        <v>13</v>
      </c>
      <c r="B18">
        <f>$B$15+B17*($B$13-$B$15)</f>
        <v>14.6</v>
      </c>
      <c r="C18">
        <f t="shared" ref="C18:D18" si="5">$B$15+C17*($B$13-$B$15)</f>
        <v>11.431463517503161</v>
      </c>
      <c r="D18">
        <f t="shared" si="5"/>
        <v>18.999409531843099</v>
      </c>
    </row>
    <row r="20" spans="1:4" x14ac:dyDescent="0.25">
      <c r="B20" t="s">
        <v>14</v>
      </c>
      <c r="C20">
        <f>C13-C18</f>
        <v>-1.4314635175031611</v>
      </c>
      <c r="D20">
        <f>D13-D18</f>
        <v>-1.3994095318430979</v>
      </c>
    </row>
  </sheetData>
  <pageMargins left="0.7" right="0.7" top="0.75" bottom="0.75" header="0.3" footer="0.3"/>
  <drawing r:id="rId1"/>
  <legacyDrawing r:id="rId2"/>
  <oleObjects>
    <mc:AlternateContent xmlns:mc="http://schemas.openxmlformats.org/markup-compatibility/2006">
      <mc:Choice Requires="x14">
        <oleObject progId="Equation.3" shapeId="2053" r:id="rId3">
          <objectPr defaultSize="0" autoPict="0" r:id="rId4">
            <anchor moveWithCells="1" sizeWithCells="1">
              <from>
                <xdr:col>1</xdr:col>
                <xdr:colOff>0</xdr:colOff>
                <xdr:row>1</xdr:row>
                <xdr:rowOff>0</xdr:rowOff>
              </from>
              <to>
                <xdr:col>1</xdr:col>
                <xdr:colOff>200025</xdr:colOff>
                <xdr:row>2</xdr:row>
                <xdr:rowOff>0</xdr:rowOff>
              </to>
            </anchor>
          </objectPr>
        </oleObject>
      </mc:Choice>
      <mc:Fallback>
        <oleObject progId="Equation.3" shapeId="2053" r:id="rId3"/>
      </mc:Fallback>
    </mc:AlternateContent>
    <mc:AlternateContent xmlns:mc="http://schemas.openxmlformats.org/markup-compatibility/2006">
      <mc:Choice Requires="x14">
        <oleObject progId="Equation.3" shapeId="2052" r:id="rId5">
          <objectPr defaultSize="0" autoPict="0" r:id="rId6">
            <anchor moveWithCells="1" siz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123825</xdr:colOff>
                <xdr:row>2</xdr:row>
                <xdr:rowOff>9525</xdr:rowOff>
              </to>
            </anchor>
          </objectPr>
        </oleObject>
      </mc:Choice>
      <mc:Fallback>
        <oleObject progId="Equation.3" shapeId="2052" r:id="rId5"/>
      </mc:Fallback>
    </mc:AlternateContent>
    <mc:AlternateContent xmlns:mc="http://schemas.openxmlformats.org/markup-compatibility/2006">
      <mc:Choice Requires="x14">
        <oleObject progId="Equation.3" shapeId="2051" r:id="rId7">
          <objectPr defaultSize="0" autoPict="0" r:id="rId8">
            <anchor moveWithCells="1" sizeWithCells="1">
              <from>
                <xdr:col>3</xdr:col>
                <xdr:colOff>0</xdr:colOff>
                <xdr:row>1</xdr:row>
                <xdr:rowOff>0</xdr:rowOff>
              </from>
              <to>
                <xdr:col>3</xdr:col>
                <xdr:colOff>152400</xdr:colOff>
                <xdr:row>2</xdr:row>
                <xdr:rowOff>19050</xdr:rowOff>
              </to>
            </anchor>
          </objectPr>
        </oleObject>
      </mc:Choice>
      <mc:Fallback>
        <oleObject progId="Equation.3" shapeId="2051" r:id="rId7"/>
      </mc:Fallback>
    </mc:AlternateContent>
    <mc:AlternateContent xmlns:mc="http://schemas.openxmlformats.org/markup-compatibility/2006">
      <mc:Choice Requires="x14">
        <oleObject progId="Equation.3" shapeId="2050" r:id="rId9">
          <objectPr defaultSize="0" autoPict="0" r:id="rId10">
            <anchor moveWithCells="1" sizeWithCells="1">
              <from>
                <xdr:col>4</xdr:col>
                <xdr:colOff>95250</xdr:colOff>
                <xdr:row>0</xdr:row>
                <xdr:rowOff>66675</xdr:rowOff>
              </from>
              <to>
                <xdr:col>4</xdr:col>
                <xdr:colOff>295275</xdr:colOff>
                <xdr:row>1</xdr:row>
                <xdr:rowOff>133350</xdr:rowOff>
              </to>
            </anchor>
          </objectPr>
        </oleObject>
      </mc:Choice>
      <mc:Fallback>
        <oleObject progId="Equation.3" shapeId="2050" r:id="rId9"/>
      </mc:Fallback>
    </mc:AlternateContent>
    <mc:AlternateContent xmlns:mc="http://schemas.openxmlformats.org/markup-compatibility/2006">
      <mc:Choice Requires="x14">
        <oleObject progId="Equation.3" shapeId="2049" r:id="rId11">
          <objectPr defaultSize="0" autoPict="0" r:id="rId12">
            <anchor moveWithCells="1" sizeWithCells="1">
              <from>
                <xdr:col>5</xdr:col>
                <xdr:colOff>57150</xdr:colOff>
                <xdr:row>0</xdr:row>
                <xdr:rowOff>38100</xdr:rowOff>
              </from>
              <to>
                <xdr:col>5</xdr:col>
                <xdr:colOff>314325</xdr:colOff>
                <xdr:row>1</xdr:row>
                <xdr:rowOff>142875</xdr:rowOff>
              </to>
            </anchor>
          </objectPr>
        </oleObject>
      </mc:Choice>
      <mc:Fallback>
        <oleObject progId="Equation.3" shapeId="2049" r:id="rId11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A2AA7C-A008-427B-B941-11E7024890D7}">
  <dimension ref="A1:F26"/>
  <sheetViews>
    <sheetView topLeftCell="A24" workbookViewId="0">
      <selection activeCell="J40" sqref="J40"/>
    </sheetView>
  </sheetViews>
  <sheetFormatPr defaultRowHeight="15" x14ac:dyDescent="0.25"/>
  <sheetData>
    <row r="1" spans="1:6" x14ac:dyDescent="0.25">
      <c r="A1" s="10" t="s">
        <v>15</v>
      </c>
      <c r="D1" s="10" t="s">
        <v>18</v>
      </c>
    </row>
    <row r="2" spans="1:6" x14ac:dyDescent="0.25">
      <c r="A2" s="10" t="s">
        <v>16</v>
      </c>
      <c r="D2" s="10" t="s">
        <v>18</v>
      </c>
    </row>
    <row r="3" spans="1:6" x14ac:dyDescent="0.25">
      <c r="A3" s="10" t="s">
        <v>17</v>
      </c>
    </row>
    <row r="5" spans="1:6" x14ac:dyDescent="0.25">
      <c r="E5" t="s">
        <v>11</v>
      </c>
    </row>
    <row r="6" spans="1:6" x14ac:dyDescent="0.25">
      <c r="A6" s="10" t="s">
        <v>5</v>
      </c>
      <c r="C6">
        <v>0.04</v>
      </c>
      <c r="E6">
        <v>1</v>
      </c>
      <c r="F6">
        <v>1.0800000000000001E-2</v>
      </c>
    </row>
    <row r="7" spans="1:6" x14ac:dyDescent="0.25">
      <c r="A7" s="10" t="s">
        <v>6</v>
      </c>
      <c r="C7">
        <v>0.1</v>
      </c>
      <c r="E7">
        <v>2</v>
      </c>
      <c r="F7">
        <v>-2.7000000000000001E-3</v>
      </c>
    </row>
    <row r="8" spans="1:6" x14ac:dyDescent="0.25">
      <c r="A8" s="10" t="s">
        <v>19</v>
      </c>
      <c r="C8">
        <v>0.09</v>
      </c>
      <c r="E8">
        <v>3</v>
      </c>
      <c r="F8">
        <v>5.4000000000000003E-3</v>
      </c>
    </row>
    <row r="11" spans="1:6" x14ac:dyDescent="0.25">
      <c r="E11" t="s">
        <v>20</v>
      </c>
      <c r="F11" t="s">
        <v>22</v>
      </c>
    </row>
    <row r="12" spans="1:6" x14ac:dyDescent="0.25">
      <c r="D12" t="s">
        <v>5</v>
      </c>
      <c r="E12">
        <v>0</v>
      </c>
      <c r="F12">
        <v>0.04</v>
      </c>
    </row>
    <row r="13" spans="1:6" x14ac:dyDescent="0.25">
      <c r="D13" t="s">
        <v>21</v>
      </c>
      <c r="E13">
        <v>0.09</v>
      </c>
      <c r="F13">
        <v>0.1</v>
      </c>
    </row>
    <row r="16" spans="1:6" x14ac:dyDescent="0.25">
      <c r="B16" t="s">
        <v>23</v>
      </c>
      <c r="E16" t="s">
        <v>24</v>
      </c>
      <c r="F16" t="s">
        <v>22</v>
      </c>
    </row>
    <row r="17" spans="4:6" x14ac:dyDescent="0.25">
      <c r="D17" t="s">
        <v>5</v>
      </c>
      <c r="E17">
        <f>E12</f>
        <v>0</v>
      </c>
      <c r="F17">
        <f>F12</f>
        <v>0.04</v>
      </c>
    </row>
    <row r="18" spans="4:6" x14ac:dyDescent="0.25">
      <c r="D18" t="s">
        <v>25</v>
      </c>
      <c r="E18">
        <f>F6</f>
        <v>1.0800000000000001E-2</v>
      </c>
      <c r="F18">
        <f>$F$12+E18/$C$8^2*($C$7-$C$6)</f>
        <v>0.12000000000000002</v>
      </c>
    </row>
    <row r="19" spans="4:6" x14ac:dyDescent="0.25">
      <c r="D19" t="s">
        <v>26</v>
      </c>
      <c r="E19">
        <f t="shared" ref="E19:E20" si="0">F7</f>
        <v>-2.7000000000000001E-3</v>
      </c>
      <c r="F19">
        <f t="shared" ref="F19:F20" si="1">$F$12+E19/$C$8^2*($C$7-$C$6)</f>
        <v>1.9999999999999997E-2</v>
      </c>
    </row>
    <row r="20" spans="4:6" x14ac:dyDescent="0.25">
      <c r="D20" t="s">
        <v>27</v>
      </c>
      <c r="E20">
        <f t="shared" si="0"/>
        <v>5.4000000000000003E-3</v>
      </c>
      <c r="F20">
        <f t="shared" si="1"/>
        <v>8.0000000000000016E-2</v>
      </c>
    </row>
    <row r="22" spans="4:6" x14ac:dyDescent="0.25">
      <c r="E22" t="s">
        <v>28</v>
      </c>
      <c r="F22" t="s">
        <v>22</v>
      </c>
    </row>
    <row r="23" spans="4:6" x14ac:dyDescent="0.25">
      <c r="D23" t="s">
        <v>5</v>
      </c>
      <c r="E23">
        <v>0</v>
      </c>
      <c r="F23">
        <v>0.04</v>
      </c>
    </row>
    <row r="24" spans="4:6" x14ac:dyDescent="0.25">
      <c r="D24" t="s">
        <v>25</v>
      </c>
      <c r="E24">
        <f>E18/$C$8^2</f>
        <v>1.3333333333333335</v>
      </c>
      <c r="F24">
        <f>F18</f>
        <v>0.12000000000000002</v>
      </c>
    </row>
    <row r="25" spans="4:6" x14ac:dyDescent="0.25">
      <c r="D25" t="s">
        <v>26</v>
      </c>
      <c r="E25">
        <f t="shared" ref="E25:E26" si="2">E19/$C$8^2</f>
        <v>-0.33333333333333337</v>
      </c>
      <c r="F25">
        <f t="shared" ref="F25:F26" si="3">F19</f>
        <v>1.9999999999999997E-2</v>
      </c>
    </row>
    <row r="26" spans="4:6" x14ac:dyDescent="0.25">
      <c r="D26" t="s">
        <v>27</v>
      </c>
      <c r="E26">
        <f t="shared" si="2"/>
        <v>0.66666666666666674</v>
      </c>
      <c r="F26">
        <f t="shared" si="3"/>
        <v>8.0000000000000016E-2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EF08-2349-4577-9D86-CFF42B983EC7}">
  <dimension ref="B1:I7"/>
  <sheetViews>
    <sheetView workbookViewId="0">
      <selection activeCell="H15" sqref="H15"/>
    </sheetView>
  </sheetViews>
  <sheetFormatPr defaultRowHeight="15" x14ac:dyDescent="0.25"/>
  <sheetData>
    <row r="1" spans="2:9" ht="15.75" thickBot="1" x14ac:dyDescent="0.3"/>
    <row r="2" spans="2:9" ht="24.75" thickBot="1" x14ac:dyDescent="0.3">
      <c r="B2" s="11"/>
      <c r="C2" s="12" t="s">
        <v>29</v>
      </c>
      <c r="D2" s="13" t="s">
        <v>30</v>
      </c>
      <c r="E2" s="14" t="s">
        <v>31</v>
      </c>
      <c r="F2" t="s">
        <v>11</v>
      </c>
      <c r="G2" t="s">
        <v>37</v>
      </c>
      <c r="H2" t="s">
        <v>38</v>
      </c>
      <c r="I2" t="s">
        <v>39</v>
      </c>
    </row>
    <row r="3" spans="2:9" x14ac:dyDescent="0.25">
      <c r="B3" s="15" t="s">
        <v>32</v>
      </c>
      <c r="C3" s="16">
        <v>15.5</v>
      </c>
      <c r="D3" s="16">
        <v>0.9</v>
      </c>
      <c r="E3" s="17">
        <v>20</v>
      </c>
      <c r="F3">
        <f>D3*E3*$E$6</f>
        <v>216</v>
      </c>
      <c r="G3">
        <f>F3/$F$6</f>
        <v>1.5</v>
      </c>
      <c r="H3">
        <f>$C$7+G3*($C$6-$C$7)</f>
        <v>15.5</v>
      </c>
      <c r="I3">
        <f>C3-H3</f>
        <v>0</v>
      </c>
    </row>
    <row r="4" spans="2:9" x14ac:dyDescent="0.25">
      <c r="B4" s="18" t="s">
        <v>33</v>
      </c>
      <c r="C4" s="16">
        <v>9.1999999999999993</v>
      </c>
      <c r="D4" s="16">
        <v>0.8</v>
      </c>
      <c r="E4" s="17">
        <v>9</v>
      </c>
      <c r="F4">
        <f t="shared" ref="F4:F7" si="0">D4*E4*$E$6</f>
        <v>86.4</v>
      </c>
      <c r="G4">
        <f t="shared" ref="G4:G6" si="1">F4/$F$6</f>
        <v>0.60000000000000009</v>
      </c>
      <c r="H4">
        <f t="shared" ref="H4:H6" si="2">$C$7+G4*($C$6-$C$7)</f>
        <v>9.2000000000000011</v>
      </c>
      <c r="I4">
        <f>C4-H4</f>
        <v>0</v>
      </c>
    </row>
    <row r="5" spans="2:9" x14ac:dyDescent="0.25">
      <c r="B5" s="15" t="s">
        <v>34</v>
      </c>
      <c r="C5" s="16">
        <v>11.2</v>
      </c>
      <c r="D5" s="16">
        <v>0.5</v>
      </c>
      <c r="E5" s="17">
        <v>15</v>
      </c>
      <c r="F5">
        <f t="shared" si="0"/>
        <v>90</v>
      </c>
      <c r="G5">
        <f t="shared" si="1"/>
        <v>0.625</v>
      </c>
      <c r="H5">
        <f t="shared" si="2"/>
        <v>9.375</v>
      </c>
      <c r="I5">
        <f>C5-H5</f>
        <v>1.8249999999999993</v>
      </c>
    </row>
    <row r="6" spans="2:9" x14ac:dyDescent="0.25">
      <c r="B6" s="18" t="s">
        <v>35</v>
      </c>
      <c r="C6" s="16">
        <v>12</v>
      </c>
      <c r="D6" s="16">
        <v>1</v>
      </c>
      <c r="E6" s="17">
        <v>12</v>
      </c>
      <c r="F6">
        <f t="shared" si="0"/>
        <v>144</v>
      </c>
      <c r="G6">
        <f t="shared" si="1"/>
        <v>1</v>
      </c>
      <c r="H6">
        <f t="shared" si="2"/>
        <v>12</v>
      </c>
    </row>
    <row r="7" spans="2:9" ht="15.75" thickBot="1" x14ac:dyDescent="0.3">
      <c r="B7" s="19" t="s">
        <v>36</v>
      </c>
      <c r="C7" s="20">
        <v>5</v>
      </c>
      <c r="D7" s="20">
        <v>0</v>
      </c>
      <c r="E7" s="21">
        <v>0</v>
      </c>
      <c r="F7">
        <f t="shared" si="0"/>
        <v>0</v>
      </c>
      <c r="H7">
        <f>$C$7+G7*($C$6-$C$7)</f>
        <v>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E20BA3-08CE-444D-B591-B6CD30510588}">
  <dimension ref="A2:W63"/>
  <sheetViews>
    <sheetView tabSelected="1" workbookViewId="0">
      <selection sqref="A1:XFD1048576"/>
    </sheetView>
  </sheetViews>
  <sheetFormatPr defaultRowHeight="15" x14ac:dyDescent="0.25"/>
  <cols>
    <col min="18" max="18" width="12" bestFit="1" customWidth="1"/>
  </cols>
  <sheetData>
    <row r="2" spans="2:14" ht="15.75" thickBot="1" x14ac:dyDescent="0.3"/>
    <row r="3" spans="2:14" ht="15.75" thickBot="1" x14ac:dyDescent="0.3">
      <c r="B3" s="11" t="s">
        <v>40</v>
      </c>
      <c r="C3" s="22" t="s">
        <v>41</v>
      </c>
      <c r="D3" s="22" t="s">
        <v>42</v>
      </c>
      <c r="E3" s="22" t="s">
        <v>43</v>
      </c>
      <c r="F3" s="22" t="s">
        <v>44</v>
      </c>
      <c r="G3" s="22" t="s">
        <v>45</v>
      </c>
      <c r="H3" s="22" t="s">
        <v>46</v>
      </c>
    </row>
    <row r="4" spans="2:14" ht="15.75" thickBot="1" x14ac:dyDescent="0.3">
      <c r="B4" s="23">
        <v>1</v>
      </c>
      <c r="C4" s="24">
        <v>570</v>
      </c>
      <c r="D4" s="24">
        <v>98.4</v>
      </c>
      <c r="E4" s="24">
        <v>669.1</v>
      </c>
      <c r="F4" s="24">
        <v>53.9</v>
      </c>
      <c r="G4" s="24">
        <v>103.5</v>
      </c>
      <c r="H4" s="24">
        <v>333.4</v>
      </c>
    </row>
    <row r="5" spans="2:14" ht="15.75" thickBot="1" x14ac:dyDescent="0.3">
      <c r="B5" s="23">
        <v>2</v>
      </c>
      <c r="C5" s="24">
        <v>569</v>
      </c>
      <c r="D5" s="24">
        <v>98.2</v>
      </c>
      <c r="E5" s="24">
        <v>715</v>
      </c>
      <c r="F5" s="24">
        <v>53.8</v>
      </c>
      <c r="G5" s="24">
        <v>103</v>
      </c>
      <c r="H5" s="24">
        <v>338.9</v>
      </c>
      <c r="I5">
        <f>LN(C5/C4)</f>
        <v>-1.7559267022649199E-3</v>
      </c>
      <c r="J5">
        <f t="shared" ref="J5:N20" si="0">LN(D5/D4)</f>
        <v>-2.0345886977875742E-3</v>
      </c>
      <c r="K5">
        <f t="shared" si="0"/>
        <v>6.6349016905236424E-2</v>
      </c>
      <c r="L5">
        <f t="shared" si="0"/>
        <v>-1.8570107472127711E-3</v>
      </c>
      <c r="M5">
        <f t="shared" si="0"/>
        <v>-4.8426244757880151E-3</v>
      </c>
      <c r="N5">
        <f t="shared" si="0"/>
        <v>1.6362108296311968E-2</v>
      </c>
    </row>
    <row r="6" spans="2:14" ht="15.75" thickBot="1" x14ac:dyDescent="0.3">
      <c r="B6" s="23">
        <v>3</v>
      </c>
      <c r="C6" s="24">
        <v>563.79999999999995</v>
      </c>
      <c r="D6" s="24">
        <v>96.6</v>
      </c>
      <c r="E6" s="24">
        <v>725</v>
      </c>
      <c r="F6" s="24">
        <v>53.2</v>
      </c>
      <c r="G6" s="24">
        <v>101.9</v>
      </c>
      <c r="H6" s="24">
        <v>346.8</v>
      </c>
      <c r="I6">
        <f t="shared" ref="I6:N23" si="1">LN(C6/C5)</f>
        <v>-9.180855446318836E-3</v>
      </c>
      <c r="J6">
        <f t="shared" si="0"/>
        <v>-1.642747414194793E-2</v>
      </c>
      <c r="K6">
        <f t="shared" si="0"/>
        <v>1.3889112160667093E-2</v>
      </c>
      <c r="L6">
        <f t="shared" si="0"/>
        <v>-1.1215070820139957E-2</v>
      </c>
      <c r="M6">
        <f t="shared" si="0"/>
        <v>-1.0737048000956569E-2</v>
      </c>
      <c r="N6">
        <f t="shared" si="0"/>
        <v>2.3043166293381146E-2</v>
      </c>
    </row>
    <row r="7" spans="2:14" ht="15.75" thickBot="1" x14ac:dyDescent="0.3">
      <c r="B7" s="23">
        <v>4</v>
      </c>
      <c r="C7" s="24">
        <v>575.29999999999995</v>
      </c>
      <c r="D7" s="24">
        <v>96.5</v>
      </c>
      <c r="E7" s="24">
        <v>716</v>
      </c>
      <c r="F7" s="24">
        <v>53.9</v>
      </c>
      <c r="G7" s="24">
        <v>100</v>
      </c>
      <c r="H7" s="24">
        <v>347.8</v>
      </c>
      <c r="I7">
        <f t="shared" si="1"/>
        <v>2.0192065189235622E-2</v>
      </c>
      <c r="J7">
        <f t="shared" si="0"/>
        <v>-1.0357328735319795E-3</v>
      </c>
      <c r="K7">
        <f t="shared" si="0"/>
        <v>-1.2491487894029141E-2</v>
      </c>
      <c r="L7">
        <f t="shared" si="0"/>
        <v>1.3072081567352701E-2</v>
      </c>
      <c r="M7">
        <f t="shared" si="0"/>
        <v>-1.8821754240587858E-2</v>
      </c>
      <c r="N7">
        <f t="shared" si="0"/>
        <v>2.8793570137959509E-3</v>
      </c>
    </row>
    <row r="8" spans="2:14" ht="15.75" thickBot="1" x14ac:dyDescent="0.3">
      <c r="B8" s="23">
        <v>5</v>
      </c>
      <c r="C8" s="24">
        <v>595.1</v>
      </c>
      <c r="D8" s="24">
        <v>97</v>
      </c>
      <c r="E8" s="24">
        <v>725</v>
      </c>
      <c r="F8" s="24">
        <v>55.6</v>
      </c>
      <c r="G8" s="24">
        <v>101.6</v>
      </c>
      <c r="H8" s="24">
        <v>350.9</v>
      </c>
      <c r="I8">
        <f t="shared" si="1"/>
        <v>3.3837814781558756E-2</v>
      </c>
      <c r="J8">
        <f t="shared" si="0"/>
        <v>5.1679701584425976E-3</v>
      </c>
      <c r="K8">
        <f t="shared" si="0"/>
        <v>1.2491487894029053E-2</v>
      </c>
      <c r="L8">
        <f t="shared" si="0"/>
        <v>3.1052723341585216E-2</v>
      </c>
      <c r="M8">
        <f t="shared" si="0"/>
        <v>1.5873349156290163E-2</v>
      </c>
      <c r="N8">
        <f t="shared" si="0"/>
        <v>8.8736806689866613E-3</v>
      </c>
    </row>
    <row r="9" spans="2:14" ht="15.75" thickBot="1" x14ac:dyDescent="0.3">
      <c r="B9" s="23">
        <v>6</v>
      </c>
      <c r="C9" s="24">
        <v>602.79999999999995</v>
      </c>
      <c r="D9" s="24">
        <v>98.4</v>
      </c>
      <c r="E9" s="24">
        <v>727.5</v>
      </c>
      <c r="F9" s="24">
        <v>57</v>
      </c>
      <c r="G9" s="24">
        <v>101.2</v>
      </c>
      <c r="H9" s="24">
        <v>348.1</v>
      </c>
      <c r="I9">
        <f t="shared" si="1"/>
        <v>1.2856008101533955E-2</v>
      </c>
      <c r="J9">
        <f t="shared" si="0"/>
        <v>1.4329825554824868E-2</v>
      </c>
      <c r="K9">
        <f t="shared" si="0"/>
        <v>3.4423441909726986E-3</v>
      </c>
      <c r="L9">
        <f t="shared" si="0"/>
        <v>2.4868066578013524E-2</v>
      </c>
      <c r="M9">
        <f t="shared" si="0"/>
        <v>-3.9447782910162288E-3</v>
      </c>
      <c r="N9">
        <f t="shared" si="0"/>
        <v>-8.0114877717760834E-3</v>
      </c>
    </row>
    <row r="10" spans="2:14" ht="15.75" thickBot="1" x14ac:dyDescent="0.3">
      <c r="B10" s="23">
        <v>7</v>
      </c>
      <c r="C10" s="24">
        <v>601.79999999999995</v>
      </c>
      <c r="D10" s="24">
        <v>99</v>
      </c>
      <c r="E10" s="24">
        <v>716.6</v>
      </c>
      <c r="F10" s="24">
        <v>54.7</v>
      </c>
      <c r="G10" s="24">
        <v>102</v>
      </c>
      <c r="H10" s="24">
        <v>349.4</v>
      </c>
      <c r="I10">
        <f t="shared" si="1"/>
        <v>-1.6603025563955596E-3</v>
      </c>
      <c r="J10">
        <f t="shared" si="0"/>
        <v>6.0790460763821925E-3</v>
      </c>
      <c r="K10">
        <f t="shared" si="0"/>
        <v>-1.5096194174794133E-2</v>
      </c>
      <c r="L10">
        <f t="shared" si="0"/>
        <v>-4.1187558406614526E-2</v>
      </c>
      <c r="M10">
        <f t="shared" si="0"/>
        <v>7.8740564309058656E-3</v>
      </c>
      <c r="N10">
        <f t="shared" si="0"/>
        <v>3.7276028825627906E-3</v>
      </c>
    </row>
    <row r="11" spans="2:14" ht="15.75" thickBot="1" x14ac:dyDescent="0.3">
      <c r="B11" s="23">
        <v>8</v>
      </c>
      <c r="C11" s="24">
        <v>601.29999999999995</v>
      </c>
      <c r="D11" s="24">
        <v>105.4</v>
      </c>
      <c r="E11" s="24">
        <v>721.5</v>
      </c>
      <c r="F11" s="24">
        <v>55.6</v>
      </c>
      <c r="G11" s="24">
        <v>101.6</v>
      </c>
      <c r="H11" s="24">
        <v>354.2</v>
      </c>
      <c r="I11">
        <f t="shared" si="1"/>
        <v>-8.3118615042190316E-4</v>
      </c>
      <c r="J11">
        <f t="shared" si="0"/>
        <v>6.2642785972672005E-2</v>
      </c>
      <c r="K11">
        <f t="shared" si="0"/>
        <v>6.8145733430721106E-3</v>
      </c>
      <c r="L11">
        <f t="shared" si="0"/>
        <v>1.6319491828601186E-2</v>
      </c>
      <c r="M11">
        <f t="shared" si="0"/>
        <v>-3.9292781398896611E-3</v>
      </c>
      <c r="N11">
        <f t="shared" si="0"/>
        <v>1.3644327648777061E-2</v>
      </c>
    </row>
    <row r="12" spans="2:14" ht="15.75" thickBot="1" x14ac:dyDescent="0.3">
      <c r="B12" s="23">
        <v>9</v>
      </c>
      <c r="C12" s="24">
        <v>614.79999999999995</v>
      </c>
      <c r="D12" s="24">
        <v>116.9</v>
      </c>
      <c r="E12" s="24">
        <v>718.6</v>
      </c>
      <c r="F12" s="24">
        <v>55.9</v>
      </c>
      <c r="G12" s="24">
        <v>101.7</v>
      </c>
      <c r="H12" s="24">
        <v>361.1</v>
      </c>
      <c r="I12">
        <f t="shared" si="1"/>
        <v>2.2203033618917754E-2</v>
      </c>
      <c r="J12">
        <f t="shared" si="0"/>
        <v>0.1035562323707608</v>
      </c>
      <c r="K12">
        <f t="shared" si="0"/>
        <v>-4.0275035345072258E-3</v>
      </c>
      <c r="L12">
        <f t="shared" si="0"/>
        <v>5.38117890451675E-3</v>
      </c>
      <c r="M12">
        <f t="shared" si="0"/>
        <v>9.8376791013274822E-4</v>
      </c>
      <c r="N12">
        <f t="shared" si="0"/>
        <v>1.9293202934679069E-2</v>
      </c>
    </row>
    <row r="13" spans="2:14" ht="15.75" thickBot="1" x14ac:dyDescent="0.3">
      <c r="B13" s="23">
        <v>10</v>
      </c>
      <c r="C13" s="24">
        <v>628.1</v>
      </c>
      <c r="D13" s="24">
        <v>119.6</v>
      </c>
      <c r="E13" s="24">
        <v>717.8</v>
      </c>
      <c r="F13" s="24">
        <v>56.5</v>
      </c>
      <c r="G13" s="24">
        <v>100.5</v>
      </c>
      <c r="H13" s="24">
        <v>372.7</v>
      </c>
      <c r="I13">
        <f t="shared" si="1"/>
        <v>2.1402377795894375E-2</v>
      </c>
      <c r="J13">
        <f t="shared" si="0"/>
        <v>2.2833973038508516E-2</v>
      </c>
      <c r="K13">
        <f t="shared" si="0"/>
        <v>-1.1138959659115725E-3</v>
      </c>
      <c r="L13">
        <f t="shared" si="0"/>
        <v>1.0676257991341854E-2</v>
      </c>
      <c r="M13">
        <f t="shared" si="0"/>
        <v>-1.1869575555383882E-2</v>
      </c>
      <c r="N13">
        <f t="shared" si="0"/>
        <v>3.1618878201800558E-2</v>
      </c>
    </row>
    <row r="14" spans="2:14" ht="15.75" thickBot="1" x14ac:dyDescent="0.3">
      <c r="B14" s="23">
        <v>11</v>
      </c>
      <c r="C14" s="24">
        <v>629</v>
      </c>
      <c r="D14" s="24">
        <v>113.2</v>
      </c>
      <c r="E14" s="24">
        <v>729.5</v>
      </c>
      <c r="F14" s="24">
        <v>56.4</v>
      </c>
      <c r="G14" s="24">
        <v>103.4</v>
      </c>
      <c r="H14" s="24">
        <v>371.6</v>
      </c>
      <c r="I14">
        <f t="shared" si="1"/>
        <v>1.43186724010532E-3</v>
      </c>
      <c r="J14">
        <f t="shared" si="0"/>
        <v>-5.4996675747448764E-2</v>
      </c>
      <c r="K14">
        <f t="shared" si="0"/>
        <v>1.616838924933349E-2</v>
      </c>
      <c r="L14">
        <f t="shared" si="0"/>
        <v>-1.7714796483821156E-3</v>
      </c>
      <c r="M14">
        <f t="shared" si="0"/>
        <v>2.8447234575198425E-2</v>
      </c>
      <c r="N14">
        <f t="shared" si="0"/>
        <v>-2.9557995455292171E-3</v>
      </c>
    </row>
    <row r="15" spans="2:14" ht="15.75" thickBot="1" x14ac:dyDescent="0.3">
      <c r="B15" s="23">
        <v>12</v>
      </c>
      <c r="C15" s="24">
        <v>618.6</v>
      </c>
      <c r="D15" s="24">
        <v>109.5</v>
      </c>
      <c r="E15" s="24">
        <v>702.6</v>
      </c>
      <c r="F15" s="24">
        <v>54.9</v>
      </c>
      <c r="G15" s="24">
        <v>102.3</v>
      </c>
      <c r="H15" s="24">
        <v>395.9</v>
      </c>
      <c r="I15">
        <f t="shared" si="1"/>
        <v>-1.6672396449471251E-2</v>
      </c>
      <c r="J15">
        <f t="shared" si="0"/>
        <v>-3.3231616512527061E-2</v>
      </c>
      <c r="K15">
        <f t="shared" si="0"/>
        <v>-3.7571628131113623E-2</v>
      </c>
      <c r="L15">
        <f t="shared" si="0"/>
        <v>-2.6955809988528218E-2</v>
      </c>
      <c r="M15">
        <f t="shared" si="0"/>
        <v>-1.069528911674803E-2</v>
      </c>
      <c r="N15">
        <f t="shared" si="0"/>
        <v>6.3343647172401457E-2</v>
      </c>
    </row>
    <row r="16" spans="2:14" ht="15.75" thickBot="1" x14ac:dyDescent="0.3">
      <c r="B16" s="23">
        <v>13</v>
      </c>
      <c r="C16" s="24">
        <v>638</v>
      </c>
      <c r="D16" s="24">
        <v>105</v>
      </c>
      <c r="E16" s="24">
        <v>750.8</v>
      </c>
      <c r="F16" s="24">
        <v>55</v>
      </c>
      <c r="G16" s="24">
        <v>102.8</v>
      </c>
      <c r="H16" s="24">
        <v>397.6</v>
      </c>
      <c r="I16">
        <f t="shared" si="1"/>
        <v>3.0879423093820642E-2</v>
      </c>
      <c r="J16">
        <f t="shared" si="0"/>
        <v>-4.1964199099032193E-2</v>
      </c>
      <c r="K16">
        <f t="shared" si="0"/>
        <v>6.6351564880626906E-2</v>
      </c>
      <c r="L16">
        <f t="shared" si="0"/>
        <v>1.8198367169858993E-3</v>
      </c>
      <c r="M16">
        <f t="shared" si="0"/>
        <v>4.8756800634839311E-3</v>
      </c>
      <c r="N16">
        <f t="shared" si="0"/>
        <v>4.2848206703341961E-3</v>
      </c>
    </row>
    <row r="17" spans="1:22" ht="15.75" thickBot="1" x14ac:dyDescent="0.3">
      <c r="B17" s="23">
        <v>14</v>
      </c>
      <c r="C17" s="24">
        <v>656</v>
      </c>
      <c r="D17" s="24">
        <v>104.9</v>
      </c>
      <c r="E17" s="24">
        <v>789.7</v>
      </c>
      <c r="F17" s="24">
        <v>56.6</v>
      </c>
      <c r="G17" s="24">
        <v>99.8</v>
      </c>
      <c r="H17" s="24">
        <v>406.1</v>
      </c>
      <c r="I17">
        <f t="shared" si="1"/>
        <v>2.7822505599299194E-2</v>
      </c>
      <c r="J17">
        <f t="shared" si="0"/>
        <v>-9.5283475527185445E-4</v>
      </c>
      <c r="K17">
        <f t="shared" si="0"/>
        <v>5.0513821791181586E-2</v>
      </c>
      <c r="L17">
        <f t="shared" si="0"/>
        <v>2.8675799976666298E-2</v>
      </c>
      <c r="M17">
        <f t="shared" si="0"/>
        <v>-2.9617169703646449E-2</v>
      </c>
      <c r="N17">
        <f t="shared" si="0"/>
        <v>2.1152959909833177E-2</v>
      </c>
    </row>
    <row r="18" spans="1:22" ht="15.75" thickBot="1" x14ac:dyDescent="0.3">
      <c r="B18" s="23">
        <v>15</v>
      </c>
      <c r="C18" s="24">
        <v>662</v>
      </c>
      <c r="D18" s="24">
        <v>105.3</v>
      </c>
      <c r="E18" s="24">
        <v>799.1</v>
      </c>
      <c r="F18" s="24">
        <v>56.9</v>
      </c>
      <c r="G18" s="24">
        <v>101.4</v>
      </c>
      <c r="H18" s="24">
        <v>400.7</v>
      </c>
      <c r="I18">
        <f t="shared" si="1"/>
        <v>9.1047669929190667E-3</v>
      </c>
      <c r="J18">
        <f t="shared" si="0"/>
        <v>3.80590373767819E-3</v>
      </c>
      <c r="K18">
        <f t="shared" si="0"/>
        <v>1.1832967876881784E-2</v>
      </c>
      <c r="L18">
        <f t="shared" si="0"/>
        <v>5.2863559231480246E-3</v>
      </c>
      <c r="M18">
        <f t="shared" si="0"/>
        <v>1.5904907839664514E-2</v>
      </c>
      <c r="N18">
        <f t="shared" si="0"/>
        <v>-1.3386417050153305E-2</v>
      </c>
    </row>
    <row r="19" spans="1:22" ht="15.75" thickBot="1" x14ac:dyDescent="0.3">
      <c r="B19" s="23">
        <v>16</v>
      </c>
      <c r="C19" s="24">
        <v>669.4</v>
      </c>
      <c r="D19" s="24">
        <v>105.7</v>
      </c>
      <c r="E19" s="24">
        <v>805</v>
      </c>
      <c r="F19" s="24">
        <v>56</v>
      </c>
      <c r="G19" s="24">
        <v>100.9</v>
      </c>
      <c r="H19" s="24">
        <v>396.6</v>
      </c>
      <c r="I19">
        <f t="shared" si="1"/>
        <v>1.1116232840217944E-2</v>
      </c>
      <c r="J19">
        <f t="shared" si="0"/>
        <v>3.7914737362622171E-3</v>
      </c>
      <c r="K19">
        <f t="shared" si="0"/>
        <v>7.3561830381463373E-3</v>
      </c>
      <c r="L19">
        <f t="shared" si="0"/>
        <v>-1.5943650397136001E-2</v>
      </c>
      <c r="M19">
        <f t="shared" si="0"/>
        <v>-4.9431637975195421E-3</v>
      </c>
      <c r="N19">
        <f t="shared" si="0"/>
        <v>-1.0284801556403166E-2</v>
      </c>
    </row>
    <row r="20" spans="1:22" ht="15.75" thickBot="1" x14ac:dyDescent="0.3">
      <c r="B20" s="23">
        <v>17</v>
      </c>
      <c r="C20" s="24">
        <v>700.7</v>
      </c>
      <c r="D20" s="24">
        <v>108.5</v>
      </c>
      <c r="E20" s="24">
        <v>870</v>
      </c>
      <c r="F20" s="24">
        <v>56.7</v>
      </c>
      <c r="G20" s="24">
        <v>95.3</v>
      </c>
      <c r="H20" s="24">
        <v>398.2</v>
      </c>
      <c r="I20">
        <f t="shared" si="1"/>
        <v>4.5698046599262146E-2</v>
      </c>
      <c r="J20">
        <f t="shared" si="0"/>
        <v>2.6145280104322207E-2</v>
      </c>
      <c r="K20">
        <f t="shared" si="0"/>
        <v>7.7650934230066068E-2</v>
      </c>
      <c r="L20">
        <f t="shared" si="0"/>
        <v>1.242251999855711E-2</v>
      </c>
      <c r="M20">
        <f t="shared" si="0"/>
        <v>-5.71001166994069E-2</v>
      </c>
      <c r="N20">
        <f t="shared" si="0"/>
        <v>4.0261755444001316E-3</v>
      </c>
    </row>
    <row r="21" spans="1:22" ht="15.75" thickBot="1" x14ac:dyDescent="0.3">
      <c r="B21" s="23">
        <v>18</v>
      </c>
      <c r="C21" s="24">
        <v>709</v>
      </c>
      <c r="D21" s="24">
        <v>110.3</v>
      </c>
      <c r="E21" s="24">
        <v>937.6</v>
      </c>
      <c r="F21" s="24">
        <v>57</v>
      </c>
      <c r="G21" s="24">
        <v>65.7</v>
      </c>
      <c r="H21" s="24">
        <v>400.9</v>
      </c>
      <c r="I21">
        <f t="shared" si="1"/>
        <v>1.177569115563932E-2</v>
      </c>
      <c r="J21">
        <f t="shared" si="1"/>
        <v>1.645375327894243E-2</v>
      </c>
      <c r="K21">
        <f t="shared" si="1"/>
        <v>7.4830207174118687E-2</v>
      </c>
      <c r="L21">
        <f t="shared" si="1"/>
        <v>5.2770571008438193E-3</v>
      </c>
      <c r="M21">
        <f t="shared" si="1"/>
        <v>-0.37193088516959155</v>
      </c>
      <c r="N21">
        <f t="shared" si="1"/>
        <v>6.7576280183653031E-3</v>
      </c>
    </row>
    <row r="22" spans="1:22" ht="15.75" thickBot="1" x14ac:dyDescent="0.3">
      <c r="B22" s="23">
        <v>19</v>
      </c>
      <c r="C22" s="24">
        <v>713</v>
      </c>
      <c r="D22" s="24">
        <v>112.6</v>
      </c>
      <c r="E22" s="24">
        <v>948.8</v>
      </c>
      <c r="F22" s="24">
        <v>56.8</v>
      </c>
      <c r="G22" s="24">
        <v>99.4</v>
      </c>
      <c r="H22" s="24">
        <v>399.1</v>
      </c>
      <c r="I22">
        <f t="shared" si="1"/>
        <v>5.6258938821684285E-3</v>
      </c>
      <c r="J22">
        <f t="shared" si="1"/>
        <v>2.0637789446133196E-2</v>
      </c>
      <c r="K22">
        <f t="shared" si="1"/>
        <v>1.1874609420712683E-2</v>
      </c>
      <c r="L22">
        <f t="shared" si="1"/>
        <v>-3.5149421074444969E-3</v>
      </c>
      <c r="M22">
        <f t="shared" si="1"/>
        <v>0.41405318817196352</v>
      </c>
      <c r="N22">
        <f t="shared" si="1"/>
        <v>-4.5000075937729131E-3</v>
      </c>
    </row>
    <row r="23" spans="1:22" ht="15.75" thickBot="1" x14ac:dyDescent="0.3">
      <c r="B23" s="23">
        <v>20</v>
      </c>
      <c r="C23" s="24">
        <v>708</v>
      </c>
      <c r="D23" s="24">
        <v>113.9</v>
      </c>
      <c r="E23" s="24">
        <v>951.5</v>
      </c>
      <c r="F23" s="24">
        <v>56.5</v>
      </c>
      <c r="G23" s="24">
        <v>99.2</v>
      </c>
      <c r="H23" s="24">
        <v>401.1</v>
      </c>
      <c r="I23">
        <f t="shared" si="1"/>
        <v>-7.0373267205762037E-3</v>
      </c>
      <c r="J23">
        <f t="shared" si="1"/>
        <v>1.147915474754644E-2</v>
      </c>
      <c r="K23">
        <f t="shared" si="1"/>
        <v>2.8416584927431947E-3</v>
      </c>
      <c r="L23">
        <f t="shared" si="1"/>
        <v>-5.2956875747103439E-3</v>
      </c>
      <c r="M23">
        <f t="shared" si="1"/>
        <v>-2.0140993717012562E-3</v>
      </c>
      <c r="N23">
        <f t="shared" si="1"/>
        <v>4.9987607213188802E-3</v>
      </c>
    </row>
    <row r="24" spans="1:22" x14ac:dyDescent="0.25">
      <c r="H24" t="s">
        <v>48</v>
      </c>
      <c r="I24">
        <f>AVERAGE(I5:I23)</f>
        <v>1.1410933308690729E-2</v>
      </c>
      <c r="J24">
        <f t="shared" ref="J24:N24" si="2">AVERAGE(J5:J23)</f>
        <v>7.6989508628909614E-3</v>
      </c>
      <c r="K24">
        <f t="shared" si="2"/>
        <v>1.85319032077596E-2</v>
      </c>
      <c r="L24">
        <f t="shared" si="2"/>
        <v>2.4794821177602081E-3</v>
      </c>
      <c r="M24">
        <f t="shared" si="2"/>
        <v>-2.2333472849787764E-3</v>
      </c>
      <c r="N24">
        <f t="shared" si="2"/>
        <v>9.7298843399638776E-3</v>
      </c>
    </row>
    <row r="26" spans="1:22" x14ac:dyDescent="0.25">
      <c r="H26" t="s">
        <v>50</v>
      </c>
    </row>
    <row r="27" spans="1:22" x14ac:dyDescent="0.25">
      <c r="A27" t="s">
        <v>5</v>
      </c>
      <c r="B27">
        <v>0.03</v>
      </c>
      <c r="C27" t="s">
        <v>47</v>
      </c>
      <c r="I27">
        <f>_xlfn.COVARIANCE.S($I$5:$I$23,I5:I23)</f>
        <v>2.6711894287500724E-4</v>
      </c>
      <c r="J27">
        <f t="shared" ref="J27:M27" si="3">_xlfn.COVARIANCE.S($I$5:$I$23,J5:J23)</f>
        <v>1.2237846205907647E-4</v>
      </c>
      <c r="K27">
        <f t="shared" si="3"/>
        <v>2.5715775576645863E-4</v>
      </c>
      <c r="L27">
        <f t="shared" si="3"/>
        <v>1.9027708453487211E-4</v>
      </c>
      <c r="M27">
        <f t="shared" si="3"/>
        <v>-2.5302392874231093E-4</v>
      </c>
    </row>
    <row r="28" spans="1:22" x14ac:dyDescent="0.25">
      <c r="A28" t="s">
        <v>51</v>
      </c>
      <c r="B28">
        <f>B27/250</f>
        <v>1.1999999999999999E-4</v>
      </c>
      <c r="C28" t="s">
        <v>49</v>
      </c>
      <c r="I28">
        <f>_xlfn.COVARIANCE.S($J$5:$J$23,I5:I23)</f>
        <v>1.2237846205907647E-4</v>
      </c>
      <c r="J28">
        <f t="shared" ref="J28:M28" si="4">_xlfn.COVARIANCE.S($J$5:$J$23,J5:J23)</f>
        <v>1.223278209310725E-3</v>
      </c>
      <c r="K28">
        <f t="shared" si="4"/>
        <v>-1.0642696717067462E-4</v>
      </c>
      <c r="L28">
        <f t="shared" si="4"/>
        <v>1.6827996105447346E-4</v>
      </c>
      <c r="M28">
        <f t="shared" si="4"/>
        <v>-1.3539415363570724E-5</v>
      </c>
    </row>
    <row r="29" spans="1:22" x14ac:dyDescent="0.25">
      <c r="I29">
        <f>_xlfn.COVARIANCE.S($K$5:$K$23,I5:I23)</f>
        <v>2.5715775576645863E-4</v>
      </c>
      <c r="J29">
        <f t="shared" ref="J29:M29" si="5">_xlfn.COVARIANCE.S($K$5:$K$23,J5:J23)</f>
        <v>-1.0642696717067462E-4</v>
      </c>
      <c r="K29">
        <f t="shared" si="5"/>
        <v>1.0714046291855396E-3</v>
      </c>
      <c r="L29">
        <f t="shared" si="5"/>
        <v>2.0327785300413735E-4</v>
      </c>
      <c r="M29">
        <f t="shared" si="5"/>
        <v>-1.495228661303189E-3</v>
      </c>
    </row>
    <row r="30" spans="1:22" x14ac:dyDescent="0.25">
      <c r="B30" t="s">
        <v>52</v>
      </c>
      <c r="I30">
        <f>_xlfn.COVARIANCE.S($L$5:$L$23,I5:I23)</f>
        <v>1.9027708453487211E-4</v>
      </c>
      <c r="J30">
        <f t="shared" ref="J30:M30" si="6">_xlfn.COVARIANCE.S($L$5:$L$23,J5:J23)</f>
        <v>1.6827996105447346E-4</v>
      </c>
      <c r="K30">
        <f t="shared" si="6"/>
        <v>2.0327785300413735E-4</v>
      </c>
      <c r="L30">
        <f t="shared" si="6"/>
        <v>3.2954153790590404E-4</v>
      </c>
      <c r="M30">
        <f t="shared" si="6"/>
        <v>-2.6015727910692552E-4</v>
      </c>
    </row>
    <row r="31" spans="1:22" x14ac:dyDescent="0.25">
      <c r="B31">
        <f t="array" ref="B31:B35">TRANSPOSE(I24:M24)</f>
        <v>1.1410933308690729E-2</v>
      </c>
      <c r="I31">
        <f>_xlfn.COVARIANCE.S($M$5:$M$23,I5:I23)</f>
        <v>-2.5302392874231093E-4</v>
      </c>
      <c r="J31">
        <f t="shared" ref="J31:M31" si="7">_xlfn.COVARIANCE.S($M$5:$M$23,J5:J23)</f>
        <v>-1.3539415363570724E-5</v>
      </c>
      <c r="K31">
        <f t="shared" si="7"/>
        <v>-1.495228661303189E-3</v>
      </c>
      <c r="L31">
        <f t="shared" si="7"/>
        <v>-2.6015727910692552E-4</v>
      </c>
      <c r="M31">
        <f t="shared" si="7"/>
        <v>1.7556896333961423E-2</v>
      </c>
      <c r="R31">
        <f t="array" ref="R31:V31">TRANSPOSE(P41:P45)</f>
        <v>0.5183361371067613</v>
      </c>
      <c r="S31">
        <v>9.1635004303178239E-2</v>
      </c>
      <c r="T31">
        <v>7.3795973918641955E-2</v>
      </c>
      <c r="U31">
        <v>0.28590352284181669</v>
      </c>
      <c r="V31">
        <v>3.0329361829601775E-2</v>
      </c>
    </row>
    <row r="32" spans="1:22" x14ac:dyDescent="0.25">
      <c r="B32">
        <v>7.6989508628909614E-3</v>
      </c>
      <c r="P32" t="s">
        <v>53</v>
      </c>
    </row>
    <row r="33" spans="2:22" x14ac:dyDescent="0.25">
      <c r="B33">
        <v>1.85319032077596E-2</v>
      </c>
      <c r="I33">
        <f>2*I27</f>
        <v>5.3423788575001447E-4</v>
      </c>
      <c r="J33">
        <f t="shared" ref="J33:M33" si="8">2*J27</f>
        <v>2.4475692411815293E-4</v>
      </c>
      <c r="K33">
        <f t="shared" si="8"/>
        <v>5.1431551153291726E-4</v>
      </c>
      <c r="L33">
        <f t="shared" si="8"/>
        <v>3.8055416906974422E-4</v>
      </c>
      <c r="M33">
        <f t="shared" si="8"/>
        <v>-5.0604785748462186E-4</v>
      </c>
      <c r="N33">
        <v>1</v>
      </c>
      <c r="P33">
        <v>0</v>
      </c>
      <c r="R33">
        <f>$P41*I27*R$31</f>
        <v>7.1767474387079267E-5</v>
      </c>
      <c r="S33">
        <f t="shared" ref="S33:V37" si="9">$P41*J27*S$31</f>
        <v>5.812699657090537E-6</v>
      </c>
      <c r="T33">
        <f t="shared" si="9"/>
        <v>9.8365721889023674E-6</v>
      </c>
      <c r="U33">
        <f t="shared" si="9"/>
        <v>2.8197946547778964E-5</v>
      </c>
      <c r="V33">
        <f t="shared" si="9"/>
        <v>-3.9777396547461252E-6</v>
      </c>
    </row>
    <row r="34" spans="2:22" x14ac:dyDescent="0.25">
      <c r="B34">
        <v>2.4794821177602081E-3</v>
      </c>
      <c r="I34">
        <f t="shared" ref="I34:M37" si="10">2*I28</f>
        <v>2.4475692411815293E-4</v>
      </c>
      <c r="J34">
        <f t="shared" si="10"/>
        <v>2.4465564186214499E-3</v>
      </c>
      <c r="K34">
        <f t="shared" si="10"/>
        <v>-2.1285393434134923E-4</v>
      </c>
      <c r="L34">
        <f t="shared" si="10"/>
        <v>3.3655992210894693E-4</v>
      </c>
      <c r="M34">
        <f t="shared" si="10"/>
        <v>-2.7078830727141449E-5</v>
      </c>
      <c r="N34">
        <v>1</v>
      </c>
      <c r="P34">
        <v>0</v>
      </c>
      <c r="R34">
        <f t="shared" ref="R34:R37" si="11">$P42*I28*R$31</f>
        <v>5.8126996570905362E-6</v>
      </c>
      <c r="S34">
        <f t="shared" si="9"/>
        <v>1.0271835335038505E-5</v>
      </c>
      <c r="T34">
        <f t="shared" si="9"/>
        <v>-7.1969048278668943E-7</v>
      </c>
      <c r="U34">
        <f t="shared" si="9"/>
        <v>4.4087280871397593E-6</v>
      </c>
      <c r="V34">
        <f t="shared" si="9"/>
        <v>-3.7629165632135608E-8</v>
      </c>
    </row>
    <row r="35" spans="2:22" x14ac:dyDescent="0.25">
      <c r="B35">
        <v>-2.2333472849787764E-3</v>
      </c>
      <c r="I35">
        <f t="shared" si="10"/>
        <v>5.1431551153291726E-4</v>
      </c>
      <c r="J35">
        <f t="shared" si="10"/>
        <v>-2.1285393434134923E-4</v>
      </c>
      <c r="K35">
        <f t="shared" si="10"/>
        <v>2.1428092583710792E-3</v>
      </c>
      <c r="L35">
        <f t="shared" si="10"/>
        <v>4.065557060082747E-4</v>
      </c>
      <c r="M35">
        <f t="shared" si="10"/>
        <v>-2.990457322606378E-3</v>
      </c>
      <c r="N35">
        <v>1</v>
      </c>
      <c r="P35">
        <v>0</v>
      </c>
      <c r="R35">
        <f t="shared" si="11"/>
        <v>9.8365721889023657E-6</v>
      </c>
      <c r="S35">
        <f t="shared" si="9"/>
        <v>-7.1969048278668943E-7</v>
      </c>
      <c r="T35">
        <f t="shared" si="9"/>
        <v>5.8347043641666609E-6</v>
      </c>
      <c r="U35">
        <f t="shared" si="9"/>
        <v>4.2888636593630385E-6</v>
      </c>
      <c r="V35">
        <f t="shared" si="9"/>
        <v>-3.3465980540986884E-6</v>
      </c>
    </row>
    <row r="36" spans="2:22" x14ac:dyDescent="0.25">
      <c r="I36">
        <f t="shared" si="10"/>
        <v>3.8055416906974422E-4</v>
      </c>
      <c r="J36">
        <f t="shared" si="10"/>
        <v>3.3655992210894693E-4</v>
      </c>
      <c r="K36">
        <f t="shared" si="10"/>
        <v>4.065557060082747E-4</v>
      </c>
      <c r="L36">
        <f t="shared" si="10"/>
        <v>6.5908307581180809E-4</v>
      </c>
      <c r="M36">
        <f t="shared" si="10"/>
        <v>-5.2031455821385103E-4</v>
      </c>
      <c r="N36">
        <v>1</v>
      </c>
      <c r="P36">
        <v>0</v>
      </c>
      <c r="R36">
        <f t="shared" si="11"/>
        <v>2.8197946547778964E-5</v>
      </c>
      <c r="S36">
        <f t="shared" si="9"/>
        <v>4.4087280871397593E-6</v>
      </c>
      <c r="T36">
        <f t="shared" si="9"/>
        <v>4.2888636593630385E-6</v>
      </c>
      <c r="U36">
        <f t="shared" si="9"/>
        <v>2.6936996973693855E-5</v>
      </c>
      <c r="V36">
        <f t="shared" si="9"/>
        <v>-2.2558943719036324E-6</v>
      </c>
    </row>
    <row r="37" spans="2:22" x14ac:dyDescent="0.25">
      <c r="I37">
        <f t="shared" si="10"/>
        <v>-5.0604785748462186E-4</v>
      </c>
      <c r="J37">
        <f t="shared" si="10"/>
        <v>-2.7078830727141449E-5</v>
      </c>
      <c r="K37">
        <f t="shared" si="10"/>
        <v>-2.990457322606378E-3</v>
      </c>
      <c r="L37">
        <f t="shared" si="10"/>
        <v>-5.2031455821385103E-4</v>
      </c>
      <c r="M37">
        <f t="shared" si="10"/>
        <v>3.5113792667922847E-2</v>
      </c>
      <c r="N37">
        <v>1</v>
      </c>
      <c r="P37">
        <v>0</v>
      </c>
      <c r="R37">
        <f t="shared" si="11"/>
        <v>-3.9777396547461252E-6</v>
      </c>
      <c r="S37">
        <f t="shared" si="9"/>
        <v>-3.7629165632135608E-8</v>
      </c>
      <c r="T37">
        <f t="shared" si="9"/>
        <v>-3.3465980540986884E-6</v>
      </c>
      <c r="U37">
        <f t="shared" si="9"/>
        <v>-2.2558943719036324E-6</v>
      </c>
      <c r="V37">
        <f t="shared" si="9"/>
        <v>1.6150065548814826E-5</v>
      </c>
    </row>
    <row r="38" spans="2:22" x14ac:dyDescent="0.25">
      <c r="I38">
        <f t="array" ref="I38:M38">TRANSPOSE(N33:N37)</f>
        <v>1</v>
      </c>
      <c r="J38">
        <v>1</v>
      </c>
      <c r="K38">
        <v>1</v>
      </c>
      <c r="L38">
        <v>1</v>
      </c>
      <c r="M38">
        <v>1</v>
      </c>
      <c r="N38">
        <v>0</v>
      </c>
      <c r="P38">
        <v>1</v>
      </c>
    </row>
    <row r="40" spans="2:22" x14ac:dyDescent="0.25">
      <c r="I40" t="s">
        <v>54</v>
      </c>
      <c r="P40" t="s">
        <v>55</v>
      </c>
    </row>
    <row r="41" spans="2:22" x14ac:dyDescent="0.25">
      <c r="I41">
        <f t="array" ref="I41:N46">MINVERSE(I33:N38)</f>
        <v>3135.6882083703035</v>
      </c>
      <c r="J41">
        <v>-308.35835458325045</v>
      </c>
      <c r="K41">
        <v>-723.9039686146341</v>
      </c>
      <c r="L41">
        <v>-2041.7118413424741</v>
      </c>
      <c r="M41">
        <v>-61.714043829944949</v>
      </c>
      <c r="N41">
        <v>0.5183361371067613</v>
      </c>
      <c r="P41">
        <f t="array" ref="P41:P46">MMULT(I41:N46,P33:P38)</f>
        <v>0.5183361371067613</v>
      </c>
      <c r="R41" t="s">
        <v>56</v>
      </c>
      <c r="S41" t="s">
        <v>57</v>
      </c>
      <c r="T41" t="s">
        <v>58</v>
      </c>
    </row>
    <row r="42" spans="2:22" x14ac:dyDescent="0.25">
      <c r="I42">
        <v>-308.35835458325039</v>
      </c>
      <c r="J42">
        <v>450.25179432127908</v>
      </c>
      <c r="K42">
        <v>127.26548605981263</v>
      </c>
      <c r="L42">
        <v>-269.30058503039265</v>
      </c>
      <c r="M42">
        <v>0.14165923255146501</v>
      </c>
      <c r="N42">
        <v>9.1635004303178239E-2</v>
      </c>
      <c r="P42">
        <v>9.1635004303178239E-2</v>
      </c>
      <c r="R42">
        <f t="array" ref="R42">MMULT(I24:M24,P41:P45)</f>
        <v>8.628929007636876E-3</v>
      </c>
      <c r="S42">
        <f>SUM(R33:V37)</f>
        <v>2.1537559343100791E-4</v>
      </c>
      <c r="T42">
        <f>S42^0.5</f>
        <v>1.4675680339630183E-2</v>
      </c>
    </row>
    <row r="43" spans="2:22" x14ac:dyDescent="0.25">
      <c r="I43">
        <v>-723.90396861463398</v>
      </c>
      <c r="J43">
        <v>127.26548605981267</v>
      </c>
      <c r="K43">
        <v>713.63629452489499</v>
      </c>
      <c r="L43">
        <v>-162.92413142857876</v>
      </c>
      <c r="M43">
        <v>45.926319458505432</v>
      </c>
      <c r="N43">
        <v>7.3795973918641955E-2</v>
      </c>
      <c r="P43">
        <v>7.3795973918641955E-2</v>
      </c>
      <c r="U43">
        <f>R42/T42</f>
        <v>0.58797471789674582</v>
      </c>
    </row>
    <row r="44" spans="2:22" x14ac:dyDescent="0.25">
      <c r="I44">
        <v>-2041.7118413424744</v>
      </c>
      <c r="J44">
        <v>-269.30058503039271</v>
      </c>
      <c r="K44">
        <v>-162.92413142857885</v>
      </c>
      <c r="L44">
        <v>2488.7087035467766</v>
      </c>
      <c r="M44">
        <v>-14.772145745330851</v>
      </c>
      <c r="N44">
        <v>0.28590352284181669</v>
      </c>
      <c r="P44">
        <v>0.28590352284181669</v>
      </c>
    </row>
    <row r="45" spans="2:22" x14ac:dyDescent="0.25">
      <c r="I45">
        <v>-61.714043829944764</v>
      </c>
      <c r="J45">
        <v>0.14165923255144136</v>
      </c>
      <c r="K45">
        <v>45.926319458505311</v>
      </c>
      <c r="L45">
        <v>-14.772145745330869</v>
      </c>
      <c r="M45">
        <v>30.418210884218901</v>
      </c>
      <c r="N45">
        <v>3.0329361829601775E-2</v>
      </c>
      <c r="P45">
        <v>3.0329361829601775E-2</v>
      </c>
    </row>
    <row r="46" spans="2:22" x14ac:dyDescent="0.25">
      <c r="I46">
        <v>0.51833613710676074</v>
      </c>
      <c r="J46">
        <v>9.163500430317828E-2</v>
      </c>
      <c r="K46">
        <v>7.3795973918642122E-2</v>
      </c>
      <c r="L46">
        <v>0.28590352284181697</v>
      </c>
      <c r="M46">
        <v>3.0329361829601789E-2</v>
      </c>
      <c r="N46">
        <v>-4.3075118686201577E-4</v>
      </c>
      <c r="P46">
        <v>-4.3075118686201577E-4</v>
      </c>
    </row>
    <row r="47" spans="2:22" x14ac:dyDescent="0.25">
      <c r="O47" t="s">
        <v>59</v>
      </c>
      <c r="P47">
        <f>SUM(P41:P45)</f>
        <v>1</v>
      </c>
    </row>
    <row r="48" spans="2:22" x14ac:dyDescent="0.25">
      <c r="G48" t="s">
        <v>60</v>
      </c>
    </row>
    <row r="49" spans="9:23" x14ac:dyDescent="0.25">
      <c r="I49" t="s">
        <v>61</v>
      </c>
      <c r="P49" t="s">
        <v>53</v>
      </c>
      <c r="S49">
        <f t="array" ref="S49:W49">TRANSPOSE(Q57:Q61)</f>
        <v>1.281090308611821</v>
      </c>
      <c r="T49">
        <v>0.1745682911516486</v>
      </c>
      <c r="U49">
        <v>0.34908076185919895</v>
      </c>
      <c r="V49">
        <v>-0.83726660029240219</v>
      </c>
      <c r="W49">
        <v>3.2527238669733755E-2</v>
      </c>
    </row>
    <row r="50" spans="9:23" x14ac:dyDescent="0.25">
      <c r="I50">
        <f>I27</f>
        <v>2.6711894287500724E-4</v>
      </c>
      <c r="J50">
        <f t="shared" ref="J50:M50" si="12">J27</f>
        <v>1.2237846205907647E-4</v>
      </c>
      <c r="K50">
        <f t="shared" si="12"/>
        <v>2.5715775576645863E-4</v>
      </c>
      <c r="L50">
        <f t="shared" si="12"/>
        <v>1.9027708453487211E-4</v>
      </c>
      <c r="M50">
        <f t="shared" si="12"/>
        <v>-2.5302392874231093E-4</v>
      </c>
      <c r="P50">
        <f>B31-$B$28</f>
        <v>1.1290933308690729E-2</v>
      </c>
    </row>
    <row r="51" spans="9:23" x14ac:dyDescent="0.25">
      <c r="I51">
        <f t="shared" ref="I51:M54" si="13">I28</f>
        <v>1.2237846205907647E-4</v>
      </c>
      <c r="J51">
        <f t="shared" si="13"/>
        <v>1.223278209310725E-3</v>
      </c>
      <c r="K51">
        <f t="shared" si="13"/>
        <v>-1.0642696717067462E-4</v>
      </c>
      <c r="L51">
        <f t="shared" si="13"/>
        <v>1.6827996105447346E-4</v>
      </c>
      <c r="M51">
        <f t="shared" si="13"/>
        <v>-1.3539415363570724E-5</v>
      </c>
      <c r="P51">
        <f t="shared" ref="P51:P54" si="14">B32-$B$28</f>
        <v>7.578950862890961E-3</v>
      </c>
      <c r="S51">
        <f>$Q57*I50*S$49</f>
        <v>4.3839357328468467E-4</v>
      </c>
      <c r="T51">
        <f t="shared" ref="T51:W55" si="15">$Q57*J50*T$49</f>
        <v>2.736844341203987E-5</v>
      </c>
      <c r="U51">
        <f t="shared" si="15"/>
        <v>1.1500197210852389E-4</v>
      </c>
      <c r="V51">
        <f t="shared" si="15"/>
        <v>-2.0409388898477962E-4</v>
      </c>
      <c r="W51">
        <f t="shared" si="15"/>
        <v>-1.0543590665695976E-5</v>
      </c>
    </row>
    <row r="52" spans="9:23" x14ac:dyDescent="0.25">
      <c r="I52">
        <f t="shared" si="13"/>
        <v>2.5715775576645863E-4</v>
      </c>
      <c r="J52">
        <f t="shared" si="13"/>
        <v>-1.0642696717067462E-4</v>
      </c>
      <c r="K52">
        <f t="shared" si="13"/>
        <v>1.0714046291855396E-3</v>
      </c>
      <c r="L52">
        <f t="shared" si="13"/>
        <v>2.0327785300413735E-4</v>
      </c>
      <c r="M52">
        <f t="shared" si="13"/>
        <v>-1.495228661303189E-3</v>
      </c>
      <c r="P52">
        <f t="shared" si="14"/>
        <v>1.8411903207759601E-2</v>
      </c>
      <c r="S52">
        <f t="shared" ref="S52:S55" si="16">$Q58*I51*S$49</f>
        <v>2.7368443412039873E-5</v>
      </c>
      <c r="T52">
        <f t="shared" si="15"/>
        <v>3.7278288136161182E-5</v>
      </c>
      <c r="U52">
        <f t="shared" si="15"/>
        <v>-6.4854925095246419E-6</v>
      </c>
      <c r="V52">
        <f t="shared" si="15"/>
        <v>-2.4595832705050825E-5</v>
      </c>
      <c r="W52">
        <f t="shared" si="15"/>
        <v>-7.6879839633112059E-8</v>
      </c>
    </row>
    <row r="53" spans="9:23" x14ac:dyDescent="0.25">
      <c r="I53">
        <f t="shared" si="13"/>
        <v>1.9027708453487211E-4</v>
      </c>
      <c r="J53">
        <f t="shared" si="13"/>
        <v>1.6827996105447346E-4</v>
      </c>
      <c r="K53">
        <f t="shared" si="13"/>
        <v>2.0327785300413735E-4</v>
      </c>
      <c r="L53">
        <f t="shared" si="13"/>
        <v>3.2954153790590404E-4</v>
      </c>
      <c r="M53">
        <f t="shared" si="13"/>
        <v>-2.6015727910692552E-4</v>
      </c>
      <c r="P53">
        <f t="shared" si="14"/>
        <v>2.3594821177602083E-3</v>
      </c>
      <c r="S53">
        <f t="shared" si="16"/>
        <v>1.1500197210852389E-4</v>
      </c>
      <c r="T53">
        <f t="shared" si="15"/>
        <v>-6.4854925095246419E-6</v>
      </c>
      <c r="U53">
        <f t="shared" si="15"/>
        <v>1.3055855921124647E-4</v>
      </c>
      <c r="V53">
        <f t="shared" si="15"/>
        <v>-5.9412762645208643E-5</v>
      </c>
      <c r="W53">
        <f t="shared" si="15"/>
        <v>-1.6977773082967505E-5</v>
      </c>
    </row>
    <row r="54" spans="9:23" x14ac:dyDescent="0.25">
      <c r="I54">
        <f>I31</f>
        <v>-2.5302392874231093E-4</v>
      </c>
      <c r="J54">
        <f t="shared" si="13"/>
        <v>-1.3539415363570724E-5</v>
      </c>
      <c r="K54">
        <f t="shared" si="13"/>
        <v>-1.495228661303189E-3</v>
      </c>
      <c r="L54">
        <f t="shared" si="13"/>
        <v>-2.6015727910692552E-4</v>
      </c>
      <c r="M54">
        <f t="shared" si="13"/>
        <v>1.7556896333961423E-2</v>
      </c>
      <c r="P54">
        <f t="shared" si="14"/>
        <v>-2.3533472849787762E-3</v>
      </c>
      <c r="S54">
        <f t="shared" si="16"/>
        <v>-2.0409388898477962E-4</v>
      </c>
      <c r="T54">
        <f t="shared" si="15"/>
        <v>-2.4595832705050825E-5</v>
      </c>
      <c r="U54">
        <f t="shared" si="15"/>
        <v>-5.9412762645208649E-5</v>
      </c>
      <c r="V54">
        <f t="shared" si="15"/>
        <v>2.3101367981859198E-4</v>
      </c>
      <c r="W54">
        <f t="shared" si="15"/>
        <v>7.0851156744201978E-6</v>
      </c>
    </row>
    <row r="55" spans="9:23" x14ac:dyDescent="0.25">
      <c r="S55">
        <f t="shared" si="16"/>
        <v>-1.0543590665695976E-5</v>
      </c>
      <c r="T55">
        <f t="shared" si="15"/>
        <v>-7.6879839633112072E-8</v>
      </c>
      <c r="U55">
        <f t="shared" si="15"/>
        <v>-1.6977773082967502E-5</v>
      </c>
      <c r="V55">
        <f t="shared" si="15"/>
        <v>7.0851156744201987E-6</v>
      </c>
      <c r="W55">
        <f t="shared" si="15"/>
        <v>1.8575569501551851E-5</v>
      </c>
    </row>
    <row r="56" spans="9:23" x14ac:dyDescent="0.25">
      <c r="I56" t="s">
        <v>54</v>
      </c>
      <c r="P56" t="s">
        <v>62</v>
      </c>
      <c r="Q56" t="s">
        <v>55</v>
      </c>
      <c r="S56" t="s">
        <v>56</v>
      </c>
      <c r="T56" t="s">
        <v>57</v>
      </c>
      <c r="U56" t="s">
        <v>58</v>
      </c>
    </row>
    <row r="57" spans="9:23" x14ac:dyDescent="0.25">
      <c r="I57">
        <f t="array" ref="I57:M61">MINVERSE(I50:M54)</f>
        <v>7518.8360139526922</v>
      </c>
      <c r="J57">
        <v>-396.18227721153579</v>
      </c>
      <c r="K57">
        <v>-1270.2060119337109</v>
      </c>
      <c r="L57">
        <v>-3395.3506970032468</v>
      </c>
      <c r="M57">
        <v>-50.435581864635928</v>
      </c>
      <c r="P57">
        <f t="array" ref="P57:P61">MMULT(I57:M61,P50:P54)</f>
        <v>50.612543021693234</v>
      </c>
      <c r="Q57">
        <f>P57/$P$63</f>
        <v>1.281090308611821</v>
      </c>
      <c r="S57">
        <f t="array" ref="S57">MMULT(I24:M24,Q57:Q61)</f>
        <v>2.0282927476846752E-2</v>
      </c>
      <c r="T57">
        <f>SUM(S51:W55)</f>
        <v>5.1035829147648361E-4</v>
      </c>
      <c r="U57">
        <f>T57^0.5</f>
        <v>2.2591110895139346E-2</v>
      </c>
    </row>
    <row r="58" spans="9:23" x14ac:dyDescent="0.25">
      <c r="I58">
        <v>-396.1822772115359</v>
      </c>
      <c r="J58">
        <v>939.49117251813482</v>
      </c>
      <c r="K58">
        <v>285.92865409401389</v>
      </c>
      <c r="L58">
        <v>-416.95892579091134</v>
      </c>
      <c r="M58">
        <v>13.187432424786495</v>
      </c>
      <c r="P58">
        <v>6.8967387285211714</v>
      </c>
      <c r="Q58">
        <f t="shared" ref="Q58:Q61" si="17">P58/$P$63</f>
        <v>0.1745682911516486</v>
      </c>
      <c r="V58">
        <f>S57/U57</f>
        <v>0.89782780364336945</v>
      </c>
    </row>
    <row r="59" spans="9:23" x14ac:dyDescent="0.25">
      <c r="I59">
        <v>-1270.2060119337107</v>
      </c>
      <c r="J59">
        <v>285.92865409401384</v>
      </c>
      <c r="K59">
        <v>1452.5579321095429</v>
      </c>
      <c r="L59">
        <v>-227.88670380222601</v>
      </c>
      <c r="M59">
        <v>102.24464647409401</v>
      </c>
      <c r="P59">
        <v>13.791272136613783</v>
      </c>
      <c r="Q59">
        <f t="shared" si="17"/>
        <v>0.34908076185919895</v>
      </c>
    </row>
    <row r="60" spans="9:23" x14ac:dyDescent="0.25">
      <c r="I60">
        <v>-3395.3506970032468</v>
      </c>
      <c r="J60">
        <v>-416.95892579091139</v>
      </c>
      <c r="K60">
        <v>-227.88670380222607</v>
      </c>
      <c r="L60">
        <v>5356.9442748839174</v>
      </c>
      <c r="M60">
        <v>10.716869277329284</v>
      </c>
      <c r="P60">
        <v>-33.07822371542607</v>
      </c>
      <c r="Q60">
        <f t="shared" si="17"/>
        <v>-0.83726660029240219</v>
      </c>
    </row>
    <row r="61" spans="9:23" x14ac:dyDescent="0.25">
      <c r="I61">
        <v>-50.435581864635914</v>
      </c>
      <c r="J61">
        <v>13.187432424786486</v>
      </c>
      <c r="K61">
        <v>102.24464647409398</v>
      </c>
      <c r="L61">
        <v>10.716869277329302</v>
      </c>
      <c r="M61">
        <v>65.107426548213681</v>
      </c>
      <c r="P61">
        <v>1.285066521448192</v>
      </c>
      <c r="Q61">
        <f t="shared" si="17"/>
        <v>3.2527238669733755E-2</v>
      </c>
    </row>
    <row r="63" spans="9:23" x14ac:dyDescent="0.25">
      <c r="O63" t="s">
        <v>63</v>
      </c>
      <c r="P63">
        <f>SUM(P57:P61)</f>
        <v>39.507396692850307</v>
      </c>
      <c r="Q63">
        <f>SUM(Q57:Q61)</f>
        <v>1.0000000000000002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Ex01</vt:lpstr>
      <vt:lpstr>Ex02</vt:lpstr>
      <vt:lpstr>Ex03</vt:lpstr>
      <vt:lpstr>Ex04</vt:lpstr>
      <vt:lpstr>Ex05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admin</cp:lastModifiedBy>
  <dcterms:created xsi:type="dcterms:W3CDTF">2021-04-06T15:54:04Z</dcterms:created>
  <dcterms:modified xsi:type="dcterms:W3CDTF">2022-04-12T14:47:59Z</dcterms:modified>
</cp:coreProperties>
</file>