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E52EF486-C83F-44B3-88B9-CB989972EE7D}" xr6:coauthVersionLast="47" xr6:coauthVersionMax="47" xr10:uidLastSave="{00000000-0000-0000-0000-000000000000}"/>
  <bookViews>
    <workbookView xWindow="-120" yWindow="-120" windowWidth="25440" windowHeight="15390" activeTab="1" xr2:uid="{0DBA570C-BCA0-4552-9028-0508202047CB}"/>
  </bookViews>
  <sheets>
    <sheet name="Ex 01" sheetId="1" r:id="rId1"/>
    <sheet name="Ex 0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2" l="1"/>
  <c r="M40" i="2"/>
  <c r="N40" i="2"/>
  <c r="O40" i="2"/>
  <c r="P40" i="2"/>
  <c r="Q40" i="2"/>
  <c r="L41" i="2"/>
  <c r="M41" i="2"/>
  <c r="N41" i="2"/>
  <c r="O41" i="2"/>
  <c r="P41" i="2"/>
  <c r="Q41" i="2"/>
  <c r="L42" i="2"/>
  <c r="M42" i="2"/>
  <c r="N42" i="2"/>
  <c r="O42" i="2"/>
  <c r="P42" i="2"/>
  <c r="Q42" i="2"/>
  <c r="L43" i="2"/>
  <c r="M43" i="2"/>
  <c r="N43" i="2"/>
  <c r="O43" i="2"/>
  <c r="P43" i="2"/>
  <c r="Q43" i="2"/>
  <c r="L44" i="2"/>
  <c r="M44" i="2"/>
  <c r="N44" i="2"/>
  <c r="O44" i="2"/>
  <c r="P44" i="2"/>
  <c r="Q44" i="2"/>
  <c r="L45" i="2"/>
  <c r="M45" i="2"/>
  <c r="N45" i="2"/>
  <c r="O45" i="2"/>
  <c r="P45" i="2"/>
  <c r="Q45" i="2"/>
  <c r="L46" i="2"/>
  <c r="M46" i="2"/>
  <c r="N46" i="2"/>
  <c r="O46" i="2"/>
  <c r="P46" i="2"/>
  <c r="Q46" i="2"/>
  <c r="K41" i="2"/>
  <c r="K42" i="2"/>
  <c r="K43" i="2"/>
  <c r="K44" i="2"/>
  <c r="K45" i="2"/>
  <c r="K46" i="2"/>
  <c r="K40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L31" i="2"/>
  <c r="M31" i="2"/>
  <c r="N31" i="2"/>
  <c r="O31" i="2"/>
  <c r="P31" i="2"/>
  <c r="Q31" i="2"/>
  <c r="K31" i="2"/>
  <c r="K29" i="2" a="1"/>
  <c r="L29" i="2" s="1"/>
  <c r="I32" i="2"/>
  <c r="I33" i="2"/>
  <c r="I34" i="2"/>
  <c r="I35" i="2"/>
  <c r="I36" i="2"/>
  <c r="I37" i="2"/>
  <c r="I31" i="2"/>
  <c r="L30" i="2"/>
  <c r="M30" i="2"/>
  <c r="N30" i="2"/>
  <c r="O30" i="2"/>
  <c r="P30" i="2"/>
  <c r="Q30" i="2"/>
  <c r="K30" i="2"/>
  <c r="J37" i="2"/>
  <c r="J32" i="2"/>
  <c r="J33" i="2"/>
  <c r="J34" i="2"/>
  <c r="J35" i="2"/>
  <c r="J36" i="2"/>
  <c r="J31" i="2"/>
  <c r="Q21" i="2"/>
  <c r="Q22" i="2"/>
  <c r="Q23" i="2"/>
  <c r="Q24" i="2"/>
  <c r="Q25" i="2"/>
  <c r="Q26" i="2"/>
  <c r="Q20" i="2"/>
  <c r="P21" i="2"/>
  <c r="P22" i="2"/>
  <c r="P23" i="2"/>
  <c r="P24" i="2"/>
  <c r="P25" i="2"/>
  <c r="P26" i="2"/>
  <c r="P20" i="2"/>
  <c r="O21" i="2"/>
  <c r="O22" i="2"/>
  <c r="O23" i="2"/>
  <c r="O24" i="2"/>
  <c r="O25" i="2"/>
  <c r="O26" i="2"/>
  <c r="O20" i="2"/>
  <c r="N21" i="2"/>
  <c r="N22" i="2"/>
  <c r="N23" i="2"/>
  <c r="N24" i="2"/>
  <c r="N25" i="2"/>
  <c r="N26" i="2"/>
  <c r="N20" i="2"/>
  <c r="M21" i="2"/>
  <c r="M22" i="2"/>
  <c r="M23" i="2"/>
  <c r="M24" i="2"/>
  <c r="M25" i="2"/>
  <c r="M26" i="2"/>
  <c r="M20" i="2"/>
  <c r="L21" i="2"/>
  <c r="L22" i="2"/>
  <c r="L23" i="2"/>
  <c r="L24" i="2"/>
  <c r="L25" i="2"/>
  <c r="L26" i="2"/>
  <c r="L20" i="2"/>
  <c r="K21" i="2"/>
  <c r="K22" i="2"/>
  <c r="K23" i="2"/>
  <c r="K24" i="2"/>
  <c r="K25" i="2"/>
  <c r="K26" i="2"/>
  <c r="K20" i="2"/>
  <c r="K19" i="2" a="1"/>
  <c r="K19" i="2" s="1"/>
  <c r="J26" i="2"/>
  <c r="J21" i="2"/>
  <c r="J22" i="2"/>
  <c r="J23" i="2"/>
  <c r="J24" i="2"/>
  <c r="J25" i="2"/>
  <c r="J20" i="2"/>
  <c r="AA33" i="2"/>
  <c r="AA34" i="2"/>
  <c r="AA35" i="2"/>
  <c r="AA36" i="2"/>
  <c r="AA37" i="2"/>
  <c r="AA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U36" i="2"/>
  <c r="V36" i="2"/>
  <c r="W36" i="2"/>
  <c r="X36" i="2"/>
  <c r="Y36" i="2"/>
  <c r="Z36" i="2"/>
  <c r="T37" i="2"/>
  <c r="U37" i="2"/>
  <c r="V37" i="2"/>
  <c r="W37" i="2"/>
  <c r="X37" i="2"/>
  <c r="Y37" i="2"/>
  <c r="Z37" i="2"/>
  <c r="U32" i="2"/>
  <c r="V32" i="2"/>
  <c r="W32" i="2"/>
  <c r="X32" i="2"/>
  <c r="Y32" i="2"/>
  <c r="Z32" i="2"/>
  <c r="T32" i="2"/>
  <c r="AB33" i="2"/>
  <c r="AB34" i="2"/>
  <c r="AB35" i="2"/>
  <c r="AB36" i="2"/>
  <c r="AB37" i="2"/>
  <c r="AB32" i="2"/>
  <c r="AC23" i="2"/>
  <c r="AB24" i="2"/>
  <c r="AB25" i="2"/>
  <c r="AB26" i="2"/>
  <c r="AB27" i="2"/>
  <c r="AB23" i="2"/>
  <c r="AA24" i="2"/>
  <c r="AA25" i="2"/>
  <c r="AA26" i="2"/>
  <c r="AA27" i="2"/>
  <c r="AA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U23" i="2"/>
  <c r="V23" i="2"/>
  <c r="W23" i="2"/>
  <c r="X23" i="2"/>
  <c r="Y23" i="2"/>
  <c r="Z23" i="2"/>
  <c r="T23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T19" i="2"/>
  <c r="U19" i="2"/>
  <c r="V19" i="2"/>
  <c r="W19" i="2"/>
  <c r="X19" i="2"/>
  <c r="Y19" i="2"/>
  <c r="Z19" i="2"/>
  <c r="T20" i="2"/>
  <c r="U20" i="2"/>
  <c r="V20" i="2"/>
  <c r="W20" i="2"/>
  <c r="X20" i="2"/>
  <c r="Y20" i="2"/>
  <c r="Z20" i="2"/>
  <c r="T21" i="2"/>
  <c r="U21" i="2"/>
  <c r="V21" i="2"/>
  <c r="W21" i="2"/>
  <c r="X21" i="2"/>
  <c r="Y21" i="2"/>
  <c r="Z21" i="2"/>
  <c r="S21" i="2"/>
  <c r="S16" i="2"/>
  <c r="S17" i="2"/>
  <c r="S18" i="2"/>
  <c r="S19" i="2"/>
  <c r="S20" i="2"/>
  <c r="S15" i="2"/>
  <c r="U15" i="2"/>
  <c r="V15" i="2"/>
  <c r="W15" i="2"/>
  <c r="X15" i="2"/>
  <c r="Y15" i="2"/>
  <c r="Z15" i="2"/>
  <c r="T15" i="2"/>
  <c r="AD7" i="2"/>
  <c r="AD8" i="2"/>
  <c r="AD9" i="2"/>
  <c r="AD10" i="2"/>
  <c r="AD11" i="2"/>
  <c r="AD12" i="2"/>
  <c r="AD6" i="2"/>
  <c r="AC7" i="2"/>
  <c r="AC8" i="2"/>
  <c r="AC9" i="2"/>
  <c r="AC10" i="2"/>
  <c r="AC11" i="2"/>
  <c r="AC12" i="2"/>
  <c r="AC6" i="2"/>
  <c r="AB7" i="2"/>
  <c r="AB8" i="2"/>
  <c r="AB9" i="2"/>
  <c r="AB10" i="2"/>
  <c r="AB11" i="2"/>
  <c r="AB12" i="2"/>
  <c r="AB6" i="2"/>
  <c r="AA7" i="2"/>
  <c r="AA8" i="2"/>
  <c r="AA9" i="2"/>
  <c r="AA10" i="2"/>
  <c r="AA11" i="2"/>
  <c r="AA12" i="2"/>
  <c r="AA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U9" i="2"/>
  <c r="V9" i="2"/>
  <c r="W9" i="2"/>
  <c r="X9" i="2"/>
  <c r="Y9" i="2"/>
  <c r="Z9" i="2"/>
  <c r="T10" i="2"/>
  <c r="U10" i="2"/>
  <c r="V10" i="2"/>
  <c r="W10" i="2"/>
  <c r="X10" i="2"/>
  <c r="Y10" i="2"/>
  <c r="Z10" i="2"/>
  <c r="T11" i="2"/>
  <c r="U11" i="2"/>
  <c r="V11" i="2"/>
  <c r="W11" i="2"/>
  <c r="X11" i="2"/>
  <c r="Y11" i="2"/>
  <c r="Z11" i="2"/>
  <c r="T12" i="2"/>
  <c r="U12" i="2"/>
  <c r="V12" i="2"/>
  <c r="W12" i="2"/>
  <c r="X12" i="2"/>
  <c r="Y12" i="2"/>
  <c r="Z12" i="2"/>
  <c r="U6" i="2"/>
  <c r="V6" i="2"/>
  <c r="W6" i="2"/>
  <c r="X6" i="2"/>
  <c r="Y6" i="2"/>
  <c r="Z6" i="2"/>
  <c r="T6" i="2"/>
  <c r="S7" i="2"/>
  <c r="S8" i="2"/>
  <c r="S9" i="2"/>
  <c r="S10" i="2"/>
  <c r="S11" i="2"/>
  <c r="S12" i="2"/>
  <c r="S6" i="2"/>
  <c r="L7" i="2"/>
  <c r="M7" i="2"/>
  <c r="N7" i="2"/>
  <c r="O7" i="2"/>
  <c r="P7" i="2"/>
  <c r="Q7" i="2"/>
  <c r="R7" i="2"/>
  <c r="L8" i="2"/>
  <c r="M8" i="2"/>
  <c r="N8" i="2"/>
  <c r="O8" i="2"/>
  <c r="P8" i="2"/>
  <c r="Q8" i="2"/>
  <c r="R8" i="2"/>
  <c r="L9" i="2"/>
  <c r="M9" i="2"/>
  <c r="N9" i="2"/>
  <c r="O9" i="2"/>
  <c r="P9" i="2"/>
  <c r="Q9" i="2"/>
  <c r="R9" i="2"/>
  <c r="L10" i="2"/>
  <c r="M10" i="2"/>
  <c r="N10" i="2"/>
  <c r="O10" i="2"/>
  <c r="P10" i="2"/>
  <c r="Q10" i="2"/>
  <c r="R10" i="2"/>
  <c r="L11" i="2"/>
  <c r="M11" i="2"/>
  <c r="N11" i="2"/>
  <c r="O11" i="2"/>
  <c r="P11" i="2"/>
  <c r="Q11" i="2"/>
  <c r="R11" i="2"/>
  <c r="L12" i="2"/>
  <c r="M12" i="2"/>
  <c r="N12" i="2"/>
  <c r="O12" i="2"/>
  <c r="P12" i="2"/>
  <c r="Q12" i="2"/>
  <c r="R12" i="2"/>
  <c r="M6" i="2"/>
  <c r="N6" i="2"/>
  <c r="O6" i="2"/>
  <c r="P6" i="2"/>
  <c r="Q6" i="2"/>
  <c r="R6" i="2"/>
  <c r="L6" i="2"/>
  <c r="M5" i="2"/>
  <c r="N5" i="2"/>
  <c r="O5" i="2"/>
  <c r="P5" i="2"/>
  <c r="Q5" i="2"/>
  <c r="R5" i="2"/>
  <c r="L5" i="2"/>
  <c r="Q6" i="1"/>
  <c r="R10" i="1"/>
  <c r="S10" i="1"/>
  <c r="Q10" i="1"/>
  <c r="R9" i="1"/>
  <c r="S9" i="1"/>
  <c r="Q9" i="1"/>
  <c r="Q7" i="1"/>
  <c r="R7" i="1"/>
  <c r="S7" i="1"/>
  <c r="Q8" i="1"/>
  <c r="R8" i="1"/>
  <c r="S8" i="1"/>
  <c r="R6" i="1"/>
  <c r="S6" i="1"/>
  <c r="N9" i="1"/>
  <c r="O9" i="1"/>
  <c r="M9" i="1"/>
  <c r="M7" i="1"/>
  <c r="N7" i="1"/>
  <c r="O7" i="1"/>
  <c r="M8" i="1"/>
  <c r="N8" i="1"/>
  <c r="O8" i="1"/>
  <c r="N6" i="1"/>
  <c r="O6" i="1"/>
  <c r="M6" i="1"/>
  <c r="J13" i="1"/>
  <c r="K13" i="1"/>
  <c r="I13" i="1"/>
  <c r="J12" i="1"/>
  <c r="K12" i="1"/>
  <c r="I12" i="1"/>
  <c r="J10" i="1"/>
  <c r="K10" i="1"/>
  <c r="I10" i="1"/>
  <c r="E6" i="1"/>
  <c r="I6" i="1" s="1"/>
  <c r="F6" i="1"/>
  <c r="J6" i="1" s="1"/>
  <c r="G6" i="1"/>
  <c r="K6" i="1" s="1"/>
  <c r="E7" i="1"/>
  <c r="F7" i="1"/>
  <c r="G7" i="1"/>
  <c r="E8" i="1"/>
  <c r="I8" i="1" s="1"/>
  <c r="F8" i="1"/>
  <c r="J8" i="1" s="1"/>
  <c r="G8" i="1"/>
  <c r="K8" i="1" s="1"/>
  <c r="F5" i="1"/>
  <c r="F9" i="1" s="1"/>
  <c r="G5" i="1"/>
  <c r="G9" i="1" s="1"/>
  <c r="E5" i="1"/>
  <c r="E9" i="1" s="1"/>
  <c r="Q29" i="2" l="1"/>
  <c r="O29" i="2"/>
  <c r="N29" i="2"/>
  <c r="M29" i="2"/>
  <c r="K29" i="2"/>
  <c r="P29" i="2"/>
  <c r="P19" i="2"/>
  <c r="O19" i="2"/>
  <c r="M19" i="2"/>
  <c r="N19" i="2"/>
  <c r="L19" i="2"/>
  <c r="Q19" i="2"/>
  <c r="I7" i="1"/>
  <c r="I5" i="1"/>
  <c r="K5" i="1"/>
  <c r="K9" i="1" s="1"/>
  <c r="K7" i="1"/>
  <c r="J5" i="1"/>
  <c r="J7" i="1"/>
  <c r="I9" i="1" l="1"/>
  <c r="J9" i="1"/>
</calcChain>
</file>

<file path=xl/sharedStrings.xml><?xml version="1.0" encoding="utf-8"?>
<sst xmlns="http://schemas.openxmlformats.org/spreadsheetml/2006/main" count="55" uniqueCount="45">
  <si>
    <t>Theoretical price of stock</t>
  </si>
  <si>
    <t>Trading day</t>
  </si>
  <si>
    <t>Stock-i</t>
  </si>
  <si>
    <t>Company 1</t>
  </si>
  <si>
    <t>Company 2</t>
  </si>
  <si>
    <t>Company 3</t>
  </si>
  <si>
    <t>1-day returns</t>
  </si>
  <si>
    <t>E(ri)</t>
  </si>
  <si>
    <t>Variance</t>
  </si>
  <si>
    <t>Var (sample_)</t>
  </si>
  <si>
    <t>sigma</t>
  </si>
  <si>
    <t>2-day returns</t>
  </si>
  <si>
    <t>Var</t>
  </si>
  <si>
    <t>Year</t>
  </si>
  <si>
    <t>Company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</si>
  <si>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</si>
  <si>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</si>
  <si>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</si>
  <si>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</si>
  <si>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</si>
  <si>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</si>
  <si>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</si>
  <si>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</si>
  <si>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</si>
  <si>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</si>
  <si>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</si>
  <si>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fce in excel</t>
  </si>
  <si>
    <t>Covariance</t>
  </si>
  <si>
    <t>A*A</t>
  </si>
  <si>
    <t>A*B</t>
  </si>
  <si>
    <t>A*C</t>
  </si>
  <si>
    <t>A*D</t>
  </si>
  <si>
    <t>A*E</t>
  </si>
  <si>
    <t>Covar</t>
  </si>
  <si>
    <t>fce-excel</t>
  </si>
  <si>
    <t>A*F</t>
  </si>
  <si>
    <t>A*G</t>
  </si>
  <si>
    <t>B*B</t>
  </si>
  <si>
    <t>B*C</t>
  </si>
  <si>
    <t>B*D</t>
  </si>
  <si>
    <t>B*E</t>
  </si>
  <si>
    <t>B*F</t>
  </si>
  <si>
    <t>B*G</t>
  </si>
  <si>
    <t>Covariance Matrix</t>
  </si>
  <si>
    <t>Correl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</si>
</sst>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5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83B1-E8B3-4681-922A-5683FF9A139E}">
  <dimension ref="A1:S13"/>
  <sheetViews>
    <sheetView zoomScale="130" zoomScaleNormal="130" workbookViewId="0">
      <selection activeCell="Q6" sqref="Q6"/>
    </sheetView>
  </sheetViews>
  <sheetFormatPr defaultRowHeight="15" x14ac:dyDescent="0.25"/>
  <sheetData>
    <row r="1" spans="1:19" ht="19.5" thickTop="1" thickBot="1" x14ac:dyDescent="0.3">
      <c r="A1" s="27" t="s">
        <v>0</v>
      </c>
      <c r="B1" s="28"/>
      <c r="C1" s="28"/>
      <c r="D1" s="29"/>
    </row>
    <row r="2" spans="1:19" ht="19.5" thickTop="1" thickBot="1" x14ac:dyDescent="0.3">
      <c r="A2" s="1"/>
      <c r="B2" s="30" t="s">
        <v>2</v>
      </c>
      <c r="C2" s="31"/>
      <c r="D2" s="32"/>
      <c r="E2" t="s">
        <v>6</v>
      </c>
      <c r="I2" t="s">
        <v>8</v>
      </c>
      <c r="M2" t="s">
        <v>11</v>
      </c>
      <c r="Q2" t="s">
        <v>8</v>
      </c>
    </row>
    <row r="3" spans="1:19" ht="33" thickTop="1" thickBot="1" x14ac:dyDescent="0.3">
      <c r="A3" s="2" t="s">
        <v>1</v>
      </c>
      <c r="B3" s="3" t="s">
        <v>3</v>
      </c>
      <c r="C3" s="4" t="s">
        <v>4</v>
      </c>
      <c r="D3" s="4" t="s">
        <v>5</v>
      </c>
    </row>
    <row r="4" spans="1:19" ht="20.25" thickTop="1" thickBot="1" x14ac:dyDescent="0.3">
      <c r="A4" s="5">
        <v>1</v>
      </c>
      <c r="B4" s="6">
        <v>100</v>
      </c>
      <c r="C4" s="6">
        <v>200</v>
      </c>
      <c r="D4" s="6">
        <v>1000</v>
      </c>
    </row>
    <row r="5" spans="1:19" ht="19.5" thickBot="1" x14ac:dyDescent="0.3">
      <c r="A5" s="7">
        <v>2</v>
      </c>
      <c r="B5" s="6">
        <v>110</v>
      </c>
      <c r="C5" s="6">
        <v>210</v>
      </c>
      <c r="D5" s="6">
        <v>1050</v>
      </c>
      <c r="E5">
        <f>LN(B5/B4)</f>
        <v>9.5310179804324935E-2</v>
      </c>
      <c r="F5">
        <f t="shared" ref="F5:G5" si="0">LN(C5/C4)</f>
        <v>4.8790164169432049E-2</v>
      </c>
      <c r="G5">
        <f t="shared" si="0"/>
        <v>4.8790164169432049E-2</v>
      </c>
      <c r="I5">
        <f>(E5-E$9)^2</f>
        <v>1.0072301544251032E-2</v>
      </c>
      <c r="J5">
        <f>(F5-F$9)^2</f>
        <v>1.3390200673200747E-3</v>
      </c>
      <c r="K5">
        <f>(G5-G$9)^2</f>
        <v>3.7962218747304268E-3</v>
      </c>
    </row>
    <row r="6" spans="1:19" ht="19.5" thickBot="1" x14ac:dyDescent="0.3">
      <c r="A6" s="7">
        <v>3</v>
      </c>
      <c r="B6" s="6">
        <v>121</v>
      </c>
      <c r="C6" s="6">
        <v>205</v>
      </c>
      <c r="D6" s="6">
        <v>1080</v>
      </c>
      <c r="E6">
        <f t="shared" ref="E6:E8" si="1">LN(B6/B5)</f>
        <v>9.5310179804324935E-2</v>
      </c>
      <c r="F6">
        <f t="shared" ref="F6:F8" si="2">LN(C6/C5)</f>
        <v>-2.409755157906053E-2</v>
      </c>
      <c r="G6">
        <f t="shared" ref="G6:G8" si="3">LN(D6/D5)</f>
        <v>2.8170876966696224E-2</v>
      </c>
      <c r="I6">
        <f t="shared" ref="I6:I8" si="4">(E6-E$9)^2</f>
        <v>1.0072301544251032E-2</v>
      </c>
      <c r="J6">
        <f t="shared" ref="J6:J8" si="5">(F6-F$9)^2</f>
        <v>1.3173337483973497E-3</v>
      </c>
      <c r="K6">
        <f t="shared" ref="K6:K8" si="6">(G6-G$9)^2</f>
        <v>1.6805244798473399E-3</v>
      </c>
      <c r="M6">
        <f>LN(B6/B4)</f>
        <v>0.1906203596086497</v>
      </c>
      <c r="N6">
        <f t="shared" ref="N6:O6" si="7">LN(C6/C4)</f>
        <v>2.4692612590371414E-2</v>
      </c>
      <c r="O6">
        <f t="shared" si="7"/>
        <v>7.6961041136128394E-2</v>
      </c>
      <c r="Q6">
        <f>(M6-M$9)^2</f>
        <v>6.0625480165702537E-2</v>
      </c>
      <c r="R6">
        <f t="shared" ref="R6:S6" si="8">(N6-N$9)^2</f>
        <v>1.4541136960497466E-2</v>
      </c>
      <c r="S6">
        <f t="shared" si="8"/>
        <v>1.0758111853929827E-2</v>
      </c>
    </row>
    <row r="7" spans="1:19" ht="19.5" thickBot="1" x14ac:dyDescent="0.3">
      <c r="A7" s="7">
        <v>4</v>
      </c>
      <c r="B7" s="6">
        <v>95</v>
      </c>
      <c r="C7" s="6">
        <v>150</v>
      </c>
      <c r="D7" s="6">
        <v>1020</v>
      </c>
      <c r="E7">
        <f t="shared" si="1"/>
        <v>-0.24191365399620018</v>
      </c>
      <c r="F7">
        <f t="shared" si="2"/>
        <v>-0.31237468504215243</v>
      </c>
      <c r="G7">
        <f t="shared" si="3"/>
        <v>-5.7158413839948637E-2</v>
      </c>
      <c r="I7">
        <f t="shared" si="4"/>
        <v>5.610406995232968E-2</v>
      </c>
      <c r="J7">
        <f t="shared" si="5"/>
        <v>0.10534712994545455</v>
      </c>
      <c r="K7">
        <f t="shared" si="6"/>
        <v>1.9656002268603617E-3</v>
      </c>
      <c r="M7">
        <f t="shared" ref="M7:M8" si="9">LN(B7/B5)</f>
        <v>-0.14660347419187539</v>
      </c>
      <c r="N7">
        <f t="shared" ref="N7:N8" si="10">LN(C7/C5)</f>
        <v>-0.33647223662121289</v>
      </c>
      <c r="O7">
        <f t="shared" ref="O7:O8" si="11">LN(D7/D5)</f>
        <v>-2.8987536873252298E-2</v>
      </c>
      <c r="Q7">
        <f t="shared" ref="Q7:Q8" si="12">(M7-M$9)^2</f>
        <v>8.2812572933498793E-3</v>
      </c>
      <c r="R7">
        <f t="shared" ref="R7:R8" si="13">(N7-N$9)^2</f>
        <v>5.7877876315558408E-2</v>
      </c>
      <c r="S7">
        <f t="shared" ref="S7:S8" si="14">(O7-O$9)^2</f>
        <v>4.9606861557495154E-6</v>
      </c>
    </row>
    <row r="8" spans="1:19" ht="19.5" thickBot="1" x14ac:dyDescent="0.3">
      <c r="A8" s="8">
        <v>5</v>
      </c>
      <c r="B8" s="9">
        <v>98</v>
      </c>
      <c r="C8" s="9">
        <v>210</v>
      </c>
      <c r="D8" s="9">
        <v>950</v>
      </c>
      <c r="E8">
        <f t="shared" si="1"/>
        <v>3.1090587070031182E-2</v>
      </c>
      <c r="F8">
        <f t="shared" si="2"/>
        <v>0.33647223662121289</v>
      </c>
      <c r="G8">
        <f t="shared" si="3"/>
        <v>-7.1095921683730218E-2</v>
      </c>
      <c r="I8">
        <f t="shared" si="4"/>
        <v>1.306190956246866E-3</v>
      </c>
      <c r="J8">
        <f t="shared" si="5"/>
        <v>0.10515407819275903</v>
      </c>
      <c r="K8">
        <f t="shared" si="6"/>
        <v>3.3956956877906883E-3</v>
      </c>
      <c r="M8">
        <f t="shared" si="9"/>
        <v>-0.2108230669261692</v>
      </c>
      <c r="N8">
        <f t="shared" si="10"/>
        <v>2.4097551579060524E-2</v>
      </c>
      <c r="O8">
        <f t="shared" si="11"/>
        <v>-0.12825433552367885</v>
      </c>
      <c r="Q8">
        <f t="shared" si="12"/>
        <v>2.4093560834980671E-2</v>
      </c>
      <c r="R8">
        <f t="shared" si="13"/>
        <v>1.4397978246085337E-2</v>
      </c>
      <c r="S8">
        <f t="shared" si="14"/>
        <v>1.0301043897961328E-2</v>
      </c>
    </row>
    <row r="9" spans="1:19" ht="15.75" thickTop="1" x14ac:dyDescent="0.25">
      <c r="D9" s="10" t="s">
        <v>7</v>
      </c>
      <c r="E9" s="10">
        <f>AVERAGE(E5:E8)</f>
        <v>-5.0506768293797832E-3</v>
      </c>
      <c r="F9" s="10">
        <f t="shared" ref="F9:G9" si="15">AVERAGE(F5:F8)</f>
        <v>1.2197541042357998E-2</v>
      </c>
      <c r="G9" s="10">
        <f t="shared" si="15"/>
        <v>-1.2823323596887646E-2</v>
      </c>
      <c r="H9" t="s">
        <v>9</v>
      </c>
      <c r="I9" s="11">
        <f>SUM(I5:I8)/3</f>
        <v>2.5851621332359537E-2</v>
      </c>
      <c r="J9" s="11">
        <f t="shared" ref="J9:K9" si="16">SUM(J5:J8)/3</f>
        <v>7.1052520651310333E-2</v>
      </c>
      <c r="K9" s="11">
        <f t="shared" si="16"/>
        <v>3.6126807564096056E-3</v>
      </c>
      <c r="L9" s="10" t="s">
        <v>7</v>
      </c>
      <c r="M9">
        <f>AVERAGE(M6:M8)</f>
        <v>-5.5602060503131628E-2</v>
      </c>
      <c r="N9">
        <f t="shared" ref="N9:O9" si="17">AVERAGE(N6:N8)</f>
        <v>-9.5894024150593657E-2</v>
      </c>
      <c r="O9">
        <f t="shared" si="17"/>
        <v>-2.676027708693425E-2</v>
      </c>
      <c r="P9" t="s">
        <v>12</v>
      </c>
      <c r="Q9">
        <f>SUM(Q6:Q8)/2</f>
        <v>4.6500149147016542E-2</v>
      </c>
      <c r="R9">
        <f t="shared" ref="R9:S9" si="18">SUM(R6:R8)/2</f>
        <v>4.3408495761070608E-2</v>
      </c>
      <c r="S9">
        <f t="shared" si="18"/>
        <v>1.0532058219023453E-2</v>
      </c>
    </row>
    <row r="10" spans="1:19" x14ac:dyDescent="0.25">
      <c r="H10" t="s">
        <v>10</v>
      </c>
      <c r="I10" s="12">
        <f>I9^0.5</f>
        <v>0.16078439393286756</v>
      </c>
      <c r="J10" s="12">
        <f t="shared" ref="J10:K10" si="19">J9^0.5</f>
        <v>0.26655678691661622</v>
      </c>
      <c r="K10" s="12">
        <f t="shared" si="19"/>
        <v>6.0105580077140973E-2</v>
      </c>
      <c r="P10" t="s">
        <v>10</v>
      </c>
      <c r="Q10">
        <f>Q9^0.5</f>
        <v>0.21563893235456472</v>
      </c>
      <c r="R10">
        <f t="shared" ref="R10:S10" si="20">R9^0.5</f>
        <v>0.20834705604128562</v>
      </c>
      <c r="S10">
        <f t="shared" si="20"/>
        <v>0.10262581653279769</v>
      </c>
    </row>
    <row r="12" spans="1:19" x14ac:dyDescent="0.25">
      <c r="I12" s="11">
        <f>_xlfn.VAR.S(E5:E8)</f>
        <v>2.5851621332359537E-2</v>
      </c>
      <c r="J12" s="11">
        <f t="shared" ref="J12:K12" si="21">_xlfn.VAR.S(F5:F8)</f>
        <v>7.1052520651310333E-2</v>
      </c>
      <c r="K12" s="11">
        <f t="shared" si="21"/>
        <v>3.6126807564096056E-3</v>
      </c>
    </row>
    <row r="13" spans="1:19" x14ac:dyDescent="0.25">
      <c r="I13" s="12">
        <f>_xlfn.STDEV.S(E5:E8)</f>
        <v>0.16078439393286756</v>
      </c>
      <c r="J13" s="12">
        <f t="shared" ref="J13:K13" si="22">_xlfn.STDEV.S(F5:F8)</f>
        <v>0.26655678691661622</v>
      </c>
      <c r="K13" s="12">
        <f t="shared" si="22"/>
        <v>6.0105580077140973E-2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C6B2-D423-46FA-9720-D79D3D26C4F8}">
  <dimension ref="B2:AD46"/>
  <sheetViews>
    <sheetView tabSelected="1" topLeftCell="D1" zoomScale="145" zoomScaleNormal="145" workbookViewId="0">
      <selection activeCell="O21" sqref="O21"/>
    </sheetView>
  </sheetViews>
  <sheetFormatPr defaultRowHeight="15" x14ac:dyDescent="0.25"/>
  <sheetData>
    <row r="2" spans="2:30" ht="15.75" thickBot="1" x14ac:dyDescent="0.3"/>
    <row r="3" spans="2:30" ht="21.75" thickTop="1" thickBot="1" x14ac:dyDescent="0.3">
      <c r="B3" s="33"/>
      <c r="C3" s="35" t="s">
        <v>13</v>
      </c>
      <c r="D3" s="36"/>
      <c r="E3" s="36"/>
      <c r="F3" s="36"/>
      <c r="G3" s="36"/>
      <c r="H3" s="36"/>
      <c r="I3" s="36"/>
      <c r="J3" s="37"/>
    </row>
    <row r="4" spans="2:30" ht="21.75" thickTop="1" thickBot="1" x14ac:dyDescent="0.3">
      <c r="B4" s="34"/>
      <c r="C4" s="38">
        <v>2020</v>
      </c>
      <c r="D4" s="39"/>
      <c r="E4" s="39"/>
      <c r="F4" s="40"/>
      <c r="G4" s="41">
        <v>2021</v>
      </c>
      <c r="H4" s="42"/>
      <c r="I4" s="42"/>
      <c r="J4" s="43"/>
      <c r="AC4" t="s">
        <v>26</v>
      </c>
    </row>
    <row r="5" spans="2:30" ht="38.25" thickBot="1" x14ac:dyDescent="0.3">
      <c r="B5" s="13" t="s">
        <v>14</v>
      </c>
      <c r="C5" s="14" t="s">
        <v>15</v>
      </c>
      <c r="D5" s="15" t="s">
        <v>16</v>
      </c>
      <c r="E5" s="15" t="s">
        <v>17</v>
      </c>
      <c r="F5" s="15" t="s">
        <v>18</v>
      </c>
      <c r="G5" s="14" t="s">
        <v>15</v>
      </c>
      <c r="H5" s="14" t="s">
        <v>16</v>
      </c>
      <c r="I5" s="14" t="s">
        <v>17</v>
      </c>
      <c r="J5" s="16" t="s">
        <v>18</v>
      </c>
      <c r="L5" t="str">
        <f>D5</f>
        <v>II.</v>
      </c>
      <c r="M5" t="str">
        <f t="shared" ref="M5:R5" si="0">E5</f>
        <v>III.</v>
      </c>
      <c r="N5" t="str">
        <f t="shared" si="0"/>
        <v>IV.</v>
      </c>
      <c r="O5" t="str">
        <f t="shared" si="0"/>
        <v>I.</v>
      </c>
      <c r="P5" t="str">
        <f t="shared" si="0"/>
        <v>II.</v>
      </c>
      <c r="Q5" t="str">
        <f t="shared" si="0"/>
        <v>III.</v>
      </c>
      <c r="R5" t="str">
        <f t="shared" si="0"/>
        <v>IV.</v>
      </c>
      <c r="S5" s="10" t="s">
        <v>7</v>
      </c>
      <c r="AA5" s="22" t="s">
        <v>12</v>
      </c>
      <c r="AB5" s="23" t="s">
        <v>10</v>
      </c>
    </row>
    <row r="6" spans="2:30" ht="20.25" thickTop="1" thickBot="1" x14ac:dyDescent="0.3">
      <c r="B6" s="17" t="s">
        <v>19</v>
      </c>
      <c r="C6" s="18">
        <v>1010</v>
      </c>
      <c r="D6" s="18">
        <v>1055</v>
      </c>
      <c r="E6" s="18">
        <v>1100</v>
      </c>
      <c r="F6" s="18">
        <v>1031</v>
      </c>
      <c r="G6" s="18">
        <v>988</v>
      </c>
      <c r="H6" s="18">
        <v>1065</v>
      </c>
      <c r="I6" s="18">
        <v>918</v>
      </c>
      <c r="J6" s="19">
        <v>1060</v>
      </c>
      <c r="L6">
        <f>LN(D6/C6)</f>
        <v>4.3590436074861773E-2</v>
      </c>
      <c r="M6">
        <f t="shared" ref="M6:R6" si="1">LN(E6/D6)</f>
        <v>4.1769412876295146E-2</v>
      </c>
      <c r="N6">
        <f t="shared" si="1"/>
        <v>-6.4780974769502009E-2</v>
      </c>
      <c r="O6">
        <f t="shared" si="1"/>
        <v>-4.2601786269092085E-2</v>
      </c>
      <c r="P6">
        <f t="shared" si="1"/>
        <v>7.5047380395657767E-2</v>
      </c>
      <c r="Q6">
        <f t="shared" si="1"/>
        <v>-0.14853268752303506</v>
      </c>
      <c r="R6">
        <f t="shared" si="1"/>
        <v>0.14382679648562233</v>
      </c>
      <c r="S6" s="10">
        <f>AVERAGE(L6:R6)</f>
        <v>6.9026538958296951E-3</v>
      </c>
      <c r="T6">
        <f>(L6-$S6)^2</f>
        <v>1.3459933612161037E-3</v>
      </c>
      <c r="U6">
        <f t="shared" ref="U6:Z6" si="2">(M6-$S6)^2</f>
        <v>1.215690881801868E-3</v>
      </c>
      <c r="V6">
        <f t="shared" si="2"/>
        <v>5.1385426186291655E-3</v>
      </c>
      <c r="W6">
        <f t="shared" si="2"/>
        <v>2.4506895960423208E-3</v>
      </c>
      <c r="X6">
        <f t="shared" si="2"/>
        <v>4.6437037497363701E-3</v>
      </c>
      <c r="Y6">
        <f t="shared" si="2"/>
        <v>2.4160145361999053E-2</v>
      </c>
      <c r="Z6">
        <f t="shared" si="2"/>
        <v>1.8748220823949863E-2</v>
      </c>
      <c r="AA6" s="22">
        <f>SUM(T6:Z6)/6</f>
        <v>9.6171643988957906E-3</v>
      </c>
      <c r="AB6" s="23">
        <f>AA6^0.5</f>
        <v>9.8067142300037435E-2</v>
      </c>
      <c r="AC6">
        <f>_xlfn.VAR.S(L6:R6)</f>
        <v>9.6171643988957906E-3</v>
      </c>
      <c r="AD6">
        <f>_xlfn.STDEV.S(L6:R6)</f>
        <v>9.8067142300037435E-2</v>
      </c>
    </row>
    <row r="7" spans="2:30" ht="19.5" thickBot="1" x14ac:dyDescent="0.3">
      <c r="B7" s="7" t="s">
        <v>20</v>
      </c>
      <c r="C7" s="20">
        <v>2650</v>
      </c>
      <c r="D7" s="20">
        <v>3000</v>
      </c>
      <c r="E7" s="20">
        <v>3848</v>
      </c>
      <c r="F7" s="20">
        <v>3228</v>
      </c>
      <c r="G7" s="20">
        <v>3638</v>
      </c>
      <c r="H7" s="20">
        <v>4205</v>
      </c>
      <c r="I7" s="20">
        <v>3979</v>
      </c>
      <c r="J7" s="6">
        <v>4731</v>
      </c>
      <c r="L7">
        <f t="shared" ref="L7:L12" si="3">LN(D7/C7)</f>
        <v>0.12405264866997882</v>
      </c>
      <c r="M7">
        <f t="shared" ref="M7:M12" si="4">LN(E7/D7)</f>
        <v>0.24894124413535032</v>
      </c>
      <c r="N7">
        <f t="shared" ref="N7:N12" si="5">LN(F7/E7)</f>
        <v>-0.17569078239575775</v>
      </c>
      <c r="O7">
        <f t="shared" ref="O7:O12" si="6">LN(G7/F7)</f>
        <v>0.11957132968822823</v>
      </c>
      <c r="P7">
        <f t="shared" ref="P7:P12" si="7">LN(H7/G7)</f>
        <v>0.14484021332898087</v>
      </c>
      <c r="Q7">
        <f t="shared" ref="Q7:Q12" si="8">LN(I7/H7)</f>
        <v>-5.5243761980119738E-2</v>
      </c>
      <c r="R7">
        <f t="shared" ref="R7:R12" si="9">LN(J7/I7)</f>
        <v>0.17310606520421934</v>
      </c>
      <c r="S7" s="10">
        <f t="shared" ref="S7:S12" si="10">AVERAGE(L7:R7)</f>
        <v>8.2796708092982882E-2</v>
      </c>
      <c r="T7">
        <f t="shared" ref="T7:T12" si="11">(L7-$S7)^2</f>
        <v>1.7020526328926202E-3</v>
      </c>
      <c r="U7">
        <f t="shared" ref="U7:U12" si="12">(M7-$S7)^2</f>
        <v>2.7604006856733539E-2</v>
      </c>
      <c r="V7">
        <f t="shared" ref="V7:V12" si="13">(N7-$S7)^2</f>
        <v>6.6815782739166787E-2</v>
      </c>
      <c r="W7">
        <f t="shared" ref="W7:W12" si="14">(O7-$S7)^2</f>
        <v>1.3523727934734854E-3</v>
      </c>
      <c r="X7">
        <f t="shared" ref="X7:X12" si="15">(P7-$S7)^2</f>
        <v>3.8493965419693094E-3</v>
      </c>
      <c r="Y7">
        <f t="shared" ref="Y7:Y12" si="16">(Q7-$S7)^2</f>
        <v>1.9055171378003135E-2</v>
      </c>
      <c r="Z7">
        <f t="shared" ref="Z7:Z12" si="17">(R7-$S7)^2</f>
        <v>8.1557799818448348E-3</v>
      </c>
      <c r="AA7" s="22">
        <f t="shared" ref="AA7:AA12" si="18">SUM(T7:Z7)/6</f>
        <v>2.1422427154013952E-2</v>
      </c>
      <c r="AB7" s="23">
        <f t="shared" ref="AB7:AB12" si="19">AA7^0.5</f>
        <v>0.14636402274470989</v>
      </c>
      <c r="AC7">
        <f t="shared" ref="AC7:AC12" si="20">_xlfn.VAR.S(L7:R7)</f>
        <v>2.1422427154013948E-2</v>
      </c>
      <c r="AD7">
        <f t="shared" ref="AD7:AD12" si="21">_xlfn.STDEV.S(L7:R7)</f>
        <v>0.14636402274470986</v>
      </c>
    </row>
    <row r="8" spans="2:30" ht="19.5" thickBot="1" x14ac:dyDescent="0.3">
      <c r="B8" s="7" t="s">
        <v>21</v>
      </c>
      <c r="C8" s="20">
        <v>1505</v>
      </c>
      <c r="D8" s="20">
        <v>2030</v>
      </c>
      <c r="E8" s="20">
        <v>2190</v>
      </c>
      <c r="F8" s="20">
        <v>2325</v>
      </c>
      <c r="G8" s="20">
        <v>2250</v>
      </c>
      <c r="H8" s="20">
        <v>2443</v>
      </c>
      <c r="I8" s="20">
        <v>1700</v>
      </c>
      <c r="J8" s="6">
        <v>1796</v>
      </c>
      <c r="L8">
        <f t="shared" si="3"/>
        <v>0.29924289485285688</v>
      </c>
      <c r="M8">
        <f t="shared" si="4"/>
        <v>7.58657507747134E-2</v>
      </c>
      <c r="N8">
        <f t="shared" si="5"/>
        <v>5.9818495210910205E-2</v>
      </c>
      <c r="O8">
        <f t="shared" si="6"/>
        <v>-3.2789822822990838E-2</v>
      </c>
      <c r="P8">
        <f t="shared" si="7"/>
        <v>8.2296576059274609E-2</v>
      </c>
      <c r="Q8">
        <f t="shared" si="8"/>
        <v>-0.36259854121343293</v>
      </c>
      <c r="R8">
        <f t="shared" si="9"/>
        <v>5.4933718817837401E-2</v>
      </c>
      <c r="S8" s="10">
        <f t="shared" si="10"/>
        <v>2.5252724525595537E-2</v>
      </c>
      <c r="T8">
        <f t="shared" si="11"/>
        <v>7.5070613435961692E-2</v>
      </c>
      <c r="U8">
        <f t="shared" si="12"/>
        <v>2.5616784260938941E-3</v>
      </c>
      <c r="V8">
        <f t="shared" si="13"/>
        <v>1.1947925030697589E-3</v>
      </c>
      <c r="W8">
        <f t="shared" si="14"/>
        <v>3.368937302712891E-3</v>
      </c>
      <c r="X8">
        <f t="shared" si="15"/>
        <v>3.2540009977964201E-3</v>
      </c>
      <c r="Y8">
        <f t="shared" si="16"/>
        <v>0.15042860433536645</v>
      </c>
      <c r="Z8">
        <f t="shared" si="17"/>
        <v>8.809614221760942E-4</v>
      </c>
      <c r="AA8" s="22">
        <f t="shared" si="18"/>
        <v>3.9459931403862863E-2</v>
      </c>
      <c r="AB8" s="23">
        <f t="shared" si="19"/>
        <v>0.19864524007351111</v>
      </c>
      <c r="AC8">
        <f t="shared" si="20"/>
        <v>3.945993140386287E-2</v>
      </c>
      <c r="AD8">
        <f t="shared" si="21"/>
        <v>0.19864524007351111</v>
      </c>
    </row>
    <row r="9" spans="2:30" ht="19.5" thickBot="1" x14ac:dyDescent="0.3">
      <c r="B9" s="7" t="s">
        <v>22</v>
      </c>
      <c r="C9" s="20">
        <v>178</v>
      </c>
      <c r="D9" s="20">
        <v>300</v>
      </c>
      <c r="E9" s="20">
        <v>325</v>
      </c>
      <c r="F9" s="20">
        <v>396</v>
      </c>
      <c r="G9" s="20">
        <v>351</v>
      </c>
      <c r="H9" s="20">
        <v>370</v>
      </c>
      <c r="I9" s="20">
        <v>335</v>
      </c>
      <c r="J9" s="6">
        <v>327</v>
      </c>
      <c r="L9">
        <f t="shared" si="3"/>
        <v>0.52199892436411588</v>
      </c>
      <c r="M9">
        <f t="shared" si="4"/>
        <v>8.0042707673536356E-2</v>
      </c>
      <c r="N9">
        <f t="shared" si="5"/>
        <v>0.19758902892474309</v>
      </c>
      <c r="O9">
        <f t="shared" si="6"/>
        <v>-0.12062798778861475</v>
      </c>
      <c r="P9">
        <f t="shared" si="7"/>
        <v>5.2716782172404414E-2</v>
      </c>
      <c r="Q9">
        <f t="shared" si="8"/>
        <v>-9.9372473813203729E-2</v>
      </c>
      <c r="R9">
        <f t="shared" si="9"/>
        <v>-2.4170360927813068E-2</v>
      </c>
      <c r="S9" s="10">
        <f t="shared" si="10"/>
        <v>8.6882374372166879E-2</v>
      </c>
      <c r="T9">
        <f t="shared" si="11"/>
        <v>0.18932641207689624</v>
      </c>
      <c r="U9">
        <f t="shared" si="12"/>
        <v>4.6781040548355355E-5</v>
      </c>
      <c r="V9">
        <f t="shared" si="13"/>
        <v>1.2255963362223442E-2</v>
      </c>
      <c r="W9">
        <f t="shared" si="14"/>
        <v>4.3060550404098744E-2</v>
      </c>
      <c r="X9">
        <f t="shared" si="15"/>
        <v>1.1672876903604699E-3</v>
      </c>
      <c r="Y9">
        <f t="shared" si="16"/>
        <v>3.4690868472555453E-2</v>
      </c>
      <c r="Z9">
        <f t="shared" si="17"/>
        <v>1.2332710017607412E-2</v>
      </c>
      <c r="AA9" s="22">
        <f t="shared" si="18"/>
        <v>4.8813428844048358E-2</v>
      </c>
      <c r="AB9" s="23">
        <f t="shared" si="19"/>
        <v>0.22093761301337614</v>
      </c>
      <c r="AC9">
        <f t="shared" si="20"/>
        <v>4.8813428844048358E-2</v>
      </c>
      <c r="AD9">
        <f t="shared" si="21"/>
        <v>0.22093761301337614</v>
      </c>
    </row>
    <row r="10" spans="2:30" ht="19.5" thickBot="1" x14ac:dyDescent="0.3">
      <c r="B10" s="7" t="s">
        <v>23</v>
      </c>
      <c r="C10" s="20">
        <v>281</v>
      </c>
      <c r="D10" s="20">
        <v>372</v>
      </c>
      <c r="E10" s="20">
        <v>358</v>
      </c>
      <c r="F10" s="20">
        <v>494</v>
      </c>
      <c r="G10" s="20">
        <v>460</v>
      </c>
      <c r="H10" s="20">
        <v>539</v>
      </c>
      <c r="I10" s="20">
        <v>443</v>
      </c>
      <c r="J10" s="6">
        <v>468</v>
      </c>
      <c r="L10">
        <f t="shared" si="3"/>
        <v>0.28053918493940078</v>
      </c>
      <c r="M10">
        <f t="shared" si="4"/>
        <v>-3.8360867872446212E-2</v>
      </c>
      <c r="N10">
        <f t="shared" si="5"/>
        <v>0.32200253078722224</v>
      </c>
      <c r="O10">
        <f t="shared" si="6"/>
        <v>-7.1309027704781799E-2</v>
      </c>
      <c r="P10">
        <f t="shared" si="7"/>
        <v>0.15848908142585647</v>
      </c>
      <c r="Q10">
        <f t="shared" si="8"/>
        <v>-0.19614580086386152</v>
      </c>
      <c r="R10">
        <f t="shared" si="9"/>
        <v>5.4898525872511143E-2</v>
      </c>
      <c r="S10" s="10">
        <f t="shared" si="10"/>
        <v>7.2873375226271575E-2</v>
      </c>
      <c r="T10">
        <f t="shared" si="11"/>
        <v>4.3125088523809585E-2</v>
      </c>
      <c r="U10">
        <f t="shared" si="12"/>
        <v>1.2373056837744647E-2</v>
      </c>
      <c r="V10">
        <f t="shared" si="13"/>
        <v>6.2065336150512358E-2</v>
      </c>
      <c r="W10">
        <f t="shared" si="14"/>
        <v>2.0788565314972633E-2</v>
      </c>
      <c r="X10">
        <f t="shared" si="15"/>
        <v>7.3300491480536387E-3</v>
      </c>
      <c r="Y10">
        <f t="shared" si="16"/>
        <v>7.2371317104214031E-2</v>
      </c>
      <c r="Z10">
        <f t="shared" si="17"/>
        <v>3.2309520929038181E-4</v>
      </c>
      <c r="AA10" s="22">
        <f t="shared" si="18"/>
        <v>3.6396084714766207E-2</v>
      </c>
      <c r="AB10" s="23">
        <f t="shared" si="19"/>
        <v>0.19077757917209823</v>
      </c>
      <c r="AC10">
        <f t="shared" si="20"/>
        <v>3.6396084714766214E-2</v>
      </c>
      <c r="AD10">
        <f t="shared" si="21"/>
        <v>0.19077757917209826</v>
      </c>
    </row>
    <row r="11" spans="2:30" ht="19.5" thickBot="1" x14ac:dyDescent="0.3">
      <c r="B11" s="7" t="s">
        <v>24</v>
      </c>
      <c r="C11" s="20">
        <v>2645</v>
      </c>
      <c r="D11" s="20">
        <v>3125</v>
      </c>
      <c r="E11" s="20">
        <v>3400</v>
      </c>
      <c r="F11" s="20">
        <v>3330</v>
      </c>
      <c r="G11" s="20">
        <v>3400</v>
      </c>
      <c r="H11" s="20">
        <v>3425</v>
      </c>
      <c r="I11" s="20">
        <v>3475</v>
      </c>
      <c r="J11" s="6">
        <v>4100</v>
      </c>
      <c r="L11">
        <f t="shared" si="3"/>
        <v>0.16676321787810208</v>
      </c>
      <c r="M11">
        <f t="shared" si="4"/>
        <v>8.4341148433750956E-2</v>
      </c>
      <c r="N11">
        <f t="shared" si="5"/>
        <v>-2.0803127629763284E-2</v>
      </c>
      <c r="O11">
        <f t="shared" si="6"/>
        <v>2.0803127629763326E-2</v>
      </c>
      <c r="P11">
        <f t="shared" si="7"/>
        <v>7.3260400920728812E-3</v>
      </c>
      <c r="Q11">
        <f t="shared" si="8"/>
        <v>1.4493007302566824E-2</v>
      </c>
      <c r="R11">
        <f t="shared" si="9"/>
        <v>0.16539249469350667</v>
      </c>
      <c r="S11" s="10">
        <f t="shared" si="10"/>
        <v>6.2616558342857065E-2</v>
      </c>
      <c r="T11">
        <f t="shared" si="11"/>
        <v>1.0846526692350242E-2</v>
      </c>
      <c r="U11">
        <f t="shared" si="12"/>
        <v>4.7195781461736505E-4</v>
      </c>
      <c r="V11">
        <f t="shared" si="13"/>
        <v>6.9588440077705928E-3</v>
      </c>
      <c r="W11">
        <f t="shared" si="14"/>
        <v>1.7483629879986905E-3</v>
      </c>
      <c r="X11">
        <f t="shared" si="15"/>
        <v>3.0570414084402989E-3</v>
      </c>
      <c r="Y11">
        <f t="shared" si="16"/>
        <v>2.3158761647274202E-3</v>
      </c>
      <c r="Z11">
        <f t="shared" si="17"/>
        <v>1.0562893092752778E-2</v>
      </c>
      <c r="AA11" s="22">
        <f t="shared" si="18"/>
        <v>5.9935836947762307E-3</v>
      </c>
      <c r="AB11" s="23">
        <f t="shared" si="19"/>
        <v>7.7418238773406811E-2</v>
      </c>
      <c r="AC11">
        <f t="shared" si="20"/>
        <v>5.9935836947762324E-3</v>
      </c>
      <c r="AD11">
        <f t="shared" si="21"/>
        <v>7.7418238773406825E-2</v>
      </c>
    </row>
    <row r="12" spans="2:30" ht="19.5" thickBot="1" x14ac:dyDescent="0.3">
      <c r="B12" s="8" t="s">
        <v>25</v>
      </c>
      <c r="C12" s="21">
        <v>547</v>
      </c>
      <c r="D12" s="21">
        <v>800</v>
      </c>
      <c r="E12" s="21">
        <v>803</v>
      </c>
      <c r="F12" s="21">
        <v>1070</v>
      </c>
      <c r="G12" s="21">
        <v>975</v>
      </c>
      <c r="H12" s="21">
        <v>952</v>
      </c>
      <c r="I12" s="21">
        <v>997</v>
      </c>
      <c r="J12" s="9">
        <v>944</v>
      </c>
      <c r="L12">
        <f t="shared" si="3"/>
        <v>0.38016292524594608</v>
      </c>
      <c r="M12">
        <f t="shared" si="4"/>
        <v>3.742986278834297E-3</v>
      </c>
      <c r="N12">
        <f t="shared" si="5"/>
        <v>0.28705921350919017</v>
      </c>
      <c r="O12">
        <f t="shared" si="6"/>
        <v>-9.2976456458104637E-2</v>
      </c>
      <c r="P12">
        <f t="shared" si="7"/>
        <v>-2.3872436206481915E-2</v>
      </c>
      <c r="Q12">
        <f t="shared" si="8"/>
        <v>4.6185735170473072E-2</v>
      </c>
      <c r="R12">
        <f t="shared" si="9"/>
        <v>-5.4624603816337609E-2</v>
      </c>
      <c r="S12" s="10">
        <f t="shared" si="10"/>
        <v>7.7953909103359934E-2</v>
      </c>
      <c r="T12">
        <f t="shared" si="11"/>
        <v>9.1330289437869902E-2</v>
      </c>
      <c r="U12">
        <f t="shared" si="12"/>
        <v>5.5072610664677005E-3</v>
      </c>
      <c r="V12">
        <f t="shared" si="13"/>
        <v>4.3725028330654933E-2</v>
      </c>
      <c r="W12">
        <f t="shared" si="14"/>
        <v>2.9217189870975914E-2</v>
      </c>
      <c r="X12">
        <f t="shared" si="15"/>
        <v>1.0368604599159151E-2</v>
      </c>
      <c r="Y12">
        <f t="shared" si="16"/>
        <v>1.0092168750301523E-3</v>
      </c>
      <c r="Z12">
        <f t="shared" si="17"/>
        <v>1.7577062087998412E-2</v>
      </c>
      <c r="AA12" s="22">
        <f t="shared" si="18"/>
        <v>3.3122442044692689E-2</v>
      </c>
      <c r="AB12" s="23">
        <f t="shared" si="19"/>
        <v>0.18199571985267315</v>
      </c>
      <c r="AC12">
        <f t="shared" si="20"/>
        <v>3.3122442044692689E-2</v>
      </c>
      <c r="AD12">
        <f t="shared" si="21"/>
        <v>0.18199571985267315</v>
      </c>
    </row>
    <row r="13" spans="2:30" ht="15.75" thickTop="1" x14ac:dyDescent="0.25"/>
    <row r="14" spans="2:30" x14ac:dyDescent="0.25">
      <c r="T14" t="s">
        <v>27</v>
      </c>
    </row>
    <row r="15" spans="2:30" x14ac:dyDescent="0.25">
      <c r="S15" t="str">
        <f>B6</f>
        <v>A</v>
      </c>
      <c r="T15">
        <f>(L6-$S6)</f>
        <v>3.6687782179032076E-2</v>
      </c>
      <c r="U15">
        <f t="shared" ref="U15:Z15" si="22">(M6-$S6)</f>
        <v>3.486675898046545E-2</v>
      </c>
      <c r="V15">
        <f t="shared" si="22"/>
        <v>-7.1683628665331706E-2</v>
      </c>
      <c r="W15">
        <f t="shared" si="22"/>
        <v>-4.9504440164921781E-2</v>
      </c>
      <c r="X15">
        <f t="shared" si="22"/>
        <v>6.8144726499828071E-2</v>
      </c>
      <c r="Y15">
        <f t="shared" si="22"/>
        <v>-0.15543534141886475</v>
      </c>
      <c r="Z15">
        <f t="shared" si="22"/>
        <v>0.13692414258979263</v>
      </c>
    </row>
    <row r="16" spans="2:30" x14ac:dyDescent="0.25">
      <c r="S16" t="str">
        <f t="shared" ref="S16:S20" si="23">B7</f>
        <v>B</v>
      </c>
      <c r="T16">
        <f t="shared" ref="T16:T21" si="24">(L7-$S7)</f>
        <v>4.1255940576995942E-2</v>
      </c>
      <c r="U16">
        <f t="shared" ref="U16:U21" si="25">(M7-$S7)</f>
        <v>0.16614453604236745</v>
      </c>
      <c r="V16">
        <f t="shared" ref="V16:V21" si="26">(N7-$S7)</f>
        <v>-0.25848749048874065</v>
      </c>
      <c r="W16">
        <f t="shared" ref="W16:W21" si="27">(O7-$S7)</f>
        <v>3.6774621595245346E-2</v>
      </c>
      <c r="X16">
        <f t="shared" ref="X16:X21" si="28">(P7-$S7)</f>
        <v>6.2043505235997984E-2</v>
      </c>
      <c r="Y16">
        <f t="shared" ref="Y16:Y21" si="29">(Q7-$S7)</f>
        <v>-0.13804047007310261</v>
      </c>
      <c r="Z16">
        <f t="shared" ref="Z16:Z21" si="30">(R7-$S7)</f>
        <v>9.0309357111236457E-2</v>
      </c>
    </row>
    <row r="17" spans="9:29" x14ac:dyDescent="0.25">
      <c r="S17" t="str">
        <f t="shared" si="23"/>
        <v>C</v>
      </c>
      <c r="T17">
        <f t="shared" si="24"/>
        <v>0.27399017032726136</v>
      </c>
      <c r="U17">
        <f t="shared" si="25"/>
        <v>5.0613026249117864E-2</v>
      </c>
      <c r="V17">
        <f t="shared" si="26"/>
        <v>3.4565770685314669E-2</v>
      </c>
      <c r="W17">
        <f t="shared" si="27"/>
        <v>-5.8042547348586375E-2</v>
      </c>
      <c r="X17">
        <f t="shared" si="28"/>
        <v>5.7043851533679073E-2</v>
      </c>
      <c r="Y17">
        <f t="shared" si="29"/>
        <v>-0.38785126573902845</v>
      </c>
      <c r="Z17">
        <f t="shared" si="30"/>
        <v>2.9680994292241865E-2</v>
      </c>
    </row>
    <row r="18" spans="9:29" x14ac:dyDescent="0.25">
      <c r="K18" t="s">
        <v>43</v>
      </c>
      <c r="S18" t="str">
        <f t="shared" si="23"/>
        <v>D</v>
      </c>
      <c r="T18">
        <f t="shared" si="24"/>
        <v>0.43511654999194899</v>
      </c>
      <c r="U18">
        <f t="shared" si="25"/>
        <v>-6.8396666986305227E-3</v>
      </c>
      <c r="V18">
        <f t="shared" si="26"/>
        <v>0.11070665455257621</v>
      </c>
      <c r="W18">
        <f t="shared" si="27"/>
        <v>-0.20751036216078161</v>
      </c>
      <c r="X18">
        <f t="shared" si="28"/>
        <v>-3.4165592199762465E-2</v>
      </c>
      <c r="Y18">
        <f t="shared" si="29"/>
        <v>-0.18625484818537061</v>
      </c>
      <c r="Z18">
        <f t="shared" si="30"/>
        <v>-0.11105273529997994</v>
      </c>
    </row>
    <row r="19" spans="9:29" x14ac:dyDescent="0.25">
      <c r="K19" t="str">
        <f t="array" ref="K19:Q19">TRANSPOSE(J20:J26)</f>
        <v>A</v>
      </c>
      <c r="L19" t="str">
        <v>B</v>
      </c>
      <c r="M19" t="str">
        <v>C</v>
      </c>
      <c r="N19" t="str">
        <v>D</v>
      </c>
      <c r="O19" t="str">
        <v>E</v>
      </c>
      <c r="P19" t="str">
        <v>F</v>
      </c>
      <c r="Q19" t="str">
        <v>G</v>
      </c>
      <c r="S19" t="str">
        <f t="shared" si="23"/>
        <v>E</v>
      </c>
      <c r="T19">
        <f t="shared" si="24"/>
        <v>0.2076658097131292</v>
      </c>
      <c r="U19">
        <f t="shared" si="25"/>
        <v>-0.11123424309871779</v>
      </c>
      <c r="V19">
        <f t="shared" si="26"/>
        <v>0.24912915556095067</v>
      </c>
      <c r="W19">
        <f t="shared" si="27"/>
        <v>-0.14418240293105339</v>
      </c>
      <c r="X19">
        <f t="shared" si="28"/>
        <v>8.561570619958489E-2</v>
      </c>
      <c r="Y19">
        <f t="shared" si="29"/>
        <v>-0.26901917609013309</v>
      </c>
      <c r="Z19">
        <f t="shared" si="30"/>
        <v>-1.7974849353760432E-2</v>
      </c>
    </row>
    <row r="20" spans="9:29" x14ac:dyDescent="0.25">
      <c r="J20" t="str">
        <f t="shared" ref="J20:J26" si="31">B6</f>
        <v>A</v>
      </c>
      <c r="K20" s="22">
        <f t="shared" ref="K20:K26" si="32">_xlfn.COVARIANCE.S($L$6:$R$6,L6:R6)</f>
        <v>9.6171643988957906E-3</v>
      </c>
      <c r="L20" s="24">
        <f t="shared" ref="L20:L26" si="33">_xlfn.COVARIANCE.S($L$7:$R$7,L6:R6)</f>
        <v>1.0344193544198623E-2</v>
      </c>
      <c r="M20" s="24">
        <f t="shared" ref="M20:M26" si="34">_xlfn.COVARIANCE.S($L$8:$R$8,L6:R6)</f>
        <v>1.3408240680564149E-2</v>
      </c>
      <c r="N20" s="24">
        <f t="shared" ref="N20:N26" si="35">_xlfn.COVARIANCE.S($L$9:$R$9,L6:R6)</f>
        <v>4.9130657015039663E-3</v>
      </c>
      <c r="O20" s="24">
        <f t="shared" ref="O20:O26" si="36">_xlfn.COVARIANCE.S($L$10:$R$10,L6:R6)</f>
        <v>6.3679605401656307E-3</v>
      </c>
      <c r="P20">
        <f t="shared" ref="P20:P26" si="37">_xlfn.COVARIANCE.S($L$11:$R$11,L6:R6)</f>
        <v>5.0688337639159782E-3</v>
      </c>
      <c r="Q20">
        <f t="shared" ref="Q20:Q26" si="38">_xlfn.COVARIANCE.S($L$12:$R$12,L6:R6)</f>
        <v>-3.0303269065330382E-3</v>
      </c>
      <c r="S20" t="str">
        <f t="shared" si="23"/>
        <v>F</v>
      </c>
      <c r="T20">
        <f t="shared" si="24"/>
        <v>0.10414665953524502</v>
      </c>
      <c r="U20">
        <f t="shared" si="25"/>
        <v>2.1724590090893892E-2</v>
      </c>
      <c r="V20">
        <f t="shared" si="26"/>
        <v>-8.3419685972620353E-2</v>
      </c>
      <c r="W20">
        <f t="shared" si="27"/>
        <v>-4.1813430713093735E-2</v>
      </c>
      <c r="X20">
        <f t="shared" si="28"/>
        <v>-5.5290518250784182E-2</v>
      </c>
      <c r="Y20">
        <f t="shared" si="29"/>
        <v>-4.8123551040290244E-2</v>
      </c>
      <c r="Z20">
        <f t="shared" si="30"/>
        <v>0.1027759363506496</v>
      </c>
    </row>
    <row r="21" spans="9:29" x14ac:dyDescent="0.25">
      <c r="J21" t="str">
        <f t="shared" si="31"/>
        <v>B</v>
      </c>
      <c r="K21" s="24">
        <f t="shared" si="32"/>
        <v>1.0344193544198623E-2</v>
      </c>
      <c r="L21" s="22">
        <f t="shared" si="33"/>
        <v>2.1422427154013952E-2</v>
      </c>
      <c r="M21" s="25">
        <f t="shared" si="34"/>
        <v>1.1400388494744495E-2</v>
      </c>
      <c r="N21" s="25">
        <f t="shared" si="35"/>
        <v>-9.7846308551116472E-4</v>
      </c>
      <c r="O21" s="25">
        <f t="shared" si="36"/>
        <v>-6.4647336650907926E-3</v>
      </c>
      <c r="P21" s="25">
        <f t="shared" si="37"/>
        <v>6.7375952196194718E-3</v>
      </c>
      <c r="Q21" s="25">
        <f t="shared" si="38"/>
        <v>-1.2350712836738076E-2</v>
      </c>
      <c r="S21" t="str">
        <f>B12</f>
        <v>G</v>
      </c>
      <c r="T21">
        <f t="shared" si="24"/>
        <v>0.30220901614258616</v>
      </c>
      <c r="U21">
        <f t="shared" si="25"/>
        <v>-7.4210922824525641E-2</v>
      </c>
      <c r="V21">
        <f t="shared" si="26"/>
        <v>0.20910530440583025</v>
      </c>
      <c r="W21">
        <f t="shared" si="27"/>
        <v>-0.17093036556146457</v>
      </c>
      <c r="X21">
        <f t="shared" si="28"/>
        <v>-0.10182634530984185</v>
      </c>
      <c r="Y21">
        <f t="shared" si="29"/>
        <v>-3.1768173932886862E-2</v>
      </c>
      <c r="Z21">
        <f t="shared" si="30"/>
        <v>-0.13257851291969755</v>
      </c>
    </row>
    <row r="22" spans="9:29" x14ac:dyDescent="0.25">
      <c r="J22" t="str">
        <f t="shared" si="31"/>
        <v>C</v>
      </c>
      <c r="K22" s="24">
        <f t="shared" si="32"/>
        <v>1.3408240680564149E-2</v>
      </c>
      <c r="L22" s="25">
        <f t="shared" si="33"/>
        <v>1.1400388494744495E-2</v>
      </c>
      <c r="M22" s="22">
        <f t="shared" si="34"/>
        <v>3.9459931403862863E-2</v>
      </c>
      <c r="N22">
        <f t="shared" si="35"/>
        <v>3.3622776386190031E-2</v>
      </c>
      <c r="O22">
        <f t="shared" si="36"/>
        <v>2.9489718384458883E-2</v>
      </c>
      <c r="P22">
        <f t="shared" si="37"/>
        <v>7.9565814297197796E-3</v>
      </c>
      <c r="Q22">
        <f t="shared" si="38"/>
        <v>1.6462179620135364E-2</v>
      </c>
      <c r="AA22" t="s">
        <v>33</v>
      </c>
      <c r="AB22" t="s">
        <v>34</v>
      </c>
    </row>
    <row r="23" spans="9:29" x14ac:dyDescent="0.25">
      <c r="J23" t="str">
        <f t="shared" si="31"/>
        <v>D</v>
      </c>
      <c r="K23" s="24">
        <f t="shared" si="32"/>
        <v>4.9130657015039663E-3</v>
      </c>
      <c r="L23" s="25">
        <f t="shared" si="33"/>
        <v>-9.7846308551116472E-4</v>
      </c>
      <c r="M23">
        <f t="shared" si="34"/>
        <v>3.3622776386190031E-2</v>
      </c>
      <c r="N23" s="22">
        <f t="shared" si="35"/>
        <v>4.8813428844048358E-2</v>
      </c>
      <c r="O23">
        <f t="shared" si="36"/>
        <v>3.2966067420013088E-2</v>
      </c>
      <c r="P23">
        <f t="shared" si="37"/>
        <v>7.3412801941405226E-3</v>
      </c>
      <c r="Q23">
        <f t="shared" si="38"/>
        <v>3.5790338920603897E-2</v>
      </c>
      <c r="S23" t="s">
        <v>28</v>
      </c>
      <c r="T23">
        <f>T$15*T15</f>
        <v>1.3459933612161037E-3</v>
      </c>
      <c r="U23">
        <f t="shared" ref="U23:Z23" si="39">U$15*U15</f>
        <v>1.215690881801868E-3</v>
      </c>
      <c r="V23">
        <f t="shared" si="39"/>
        <v>5.1385426186291655E-3</v>
      </c>
      <c r="W23">
        <f t="shared" si="39"/>
        <v>2.4506895960423208E-3</v>
      </c>
      <c r="X23">
        <f t="shared" si="39"/>
        <v>4.6437037497363701E-3</v>
      </c>
      <c r="Y23">
        <f t="shared" si="39"/>
        <v>2.4160145361999053E-2</v>
      </c>
      <c r="Z23">
        <f t="shared" si="39"/>
        <v>1.8748220823949863E-2</v>
      </c>
      <c r="AA23">
        <f>SUM(T23:Z23)/6</f>
        <v>9.6171643988957906E-3</v>
      </c>
      <c r="AB23">
        <f>_xlfn.COVARIANCE.S($L$6:$R$6,L6:R6)</f>
        <v>9.6171643988957906E-3</v>
      </c>
      <c r="AC23">
        <f>_xlfn.COVARIANCE.S($L$6:$R$6,L6:R6)</f>
        <v>9.6171643988957906E-3</v>
      </c>
    </row>
    <row r="24" spans="9:29" x14ac:dyDescent="0.25">
      <c r="J24" t="str">
        <f t="shared" si="31"/>
        <v>E</v>
      </c>
      <c r="K24" s="24">
        <f t="shared" si="32"/>
        <v>6.3679605401656307E-3</v>
      </c>
      <c r="L24" s="25">
        <f t="shared" si="33"/>
        <v>-6.4647336650907926E-3</v>
      </c>
      <c r="M24">
        <f t="shared" si="34"/>
        <v>2.9489718384458883E-2</v>
      </c>
      <c r="N24">
        <f t="shared" si="35"/>
        <v>3.2966067420013088E-2</v>
      </c>
      <c r="O24" s="22">
        <f t="shared" si="36"/>
        <v>3.6396084714766207E-2</v>
      </c>
      <c r="P24">
        <f t="shared" si="37"/>
        <v>1.8037843915856601E-3</v>
      </c>
      <c r="Q24">
        <f t="shared" si="38"/>
        <v>2.4994007821923774E-2</v>
      </c>
      <c r="S24" t="s">
        <v>29</v>
      </c>
      <c r="T24">
        <f t="shared" ref="T24:Z24" si="40">T$15*T16</f>
        <v>1.513588961479918E-3</v>
      </c>
      <c r="U24">
        <f t="shared" si="40"/>
        <v>5.7929214941104812E-3</v>
      </c>
      <c r="V24">
        <f t="shared" si="40"/>
        <v>1.8529321282828345E-2</v>
      </c>
      <c r="W24">
        <f t="shared" si="40"/>
        <v>-1.8205070543494636E-3</v>
      </c>
      <c r="X24">
        <f t="shared" si="40"/>
        <v>4.2279376953977335E-3</v>
      </c>
      <c r="Y24">
        <f t="shared" si="40"/>
        <v>2.1456367595433287E-2</v>
      </c>
      <c r="Z24">
        <f t="shared" si="40"/>
        <v>1.2365531290291444E-2</v>
      </c>
      <c r="AA24" s="24">
        <f t="shared" ref="AA24:AA27" si="41">SUM(T24:Z24)/6</f>
        <v>1.0344193544198623E-2</v>
      </c>
      <c r="AB24">
        <f t="shared" ref="AB24:AB27" si="42">_xlfn.COVARIANCE.S($L$6:$R$6,L7:R7)</f>
        <v>1.0344193544198623E-2</v>
      </c>
    </row>
    <row r="25" spans="9:29" x14ac:dyDescent="0.25">
      <c r="J25" t="str">
        <f t="shared" si="31"/>
        <v>F</v>
      </c>
      <c r="K25">
        <f t="shared" si="32"/>
        <v>5.0688337639159782E-3</v>
      </c>
      <c r="L25" s="25">
        <f t="shared" si="33"/>
        <v>6.7375952196194718E-3</v>
      </c>
      <c r="M25">
        <f t="shared" si="34"/>
        <v>7.9565814297197796E-3</v>
      </c>
      <c r="N25">
        <f t="shared" si="35"/>
        <v>7.3412801941405226E-3</v>
      </c>
      <c r="O25">
        <f t="shared" si="36"/>
        <v>1.8037843915856601E-3</v>
      </c>
      <c r="P25" s="22">
        <f t="shared" si="37"/>
        <v>5.9935836947762307E-3</v>
      </c>
      <c r="Q25">
        <f t="shared" si="38"/>
        <v>2.1830819567766643E-3</v>
      </c>
      <c r="S25" t="s">
        <v>30</v>
      </c>
      <c r="T25">
        <f t="shared" ref="T25:Z25" si="43">T$15*T17</f>
        <v>1.0052091688162462E-2</v>
      </c>
      <c r="U25">
        <f t="shared" si="43"/>
        <v>1.7647121874999638E-3</v>
      </c>
      <c r="V25">
        <f t="shared" si="43"/>
        <v>-2.4777998703371051E-3</v>
      </c>
      <c r="W25">
        <f t="shared" si="43"/>
        <v>2.8733638122377335E-3</v>
      </c>
      <c r="X25">
        <f t="shared" si="43"/>
        <v>3.8872376612593585E-3</v>
      </c>
      <c r="Y25">
        <f t="shared" si="43"/>
        <v>6.0285793909884727E-2</v>
      </c>
      <c r="Z25">
        <f t="shared" si="43"/>
        <v>4.064044694677746E-3</v>
      </c>
      <c r="AA25" s="24">
        <f t="shared" si="41"/>
        <v>1.3408240680564149E-2</v>
      </c>
      <c r="AB25">
        <f t="shared" si="42"/>
        <v>1.3408240680564149E-2</v>
      </c>
    </row>
    <row r="26" spans="9:29" x14ac:dyDescent="0.25">
      <c r="J26" t="str">
        <f t="shared" si="31"/>
        <v>G</v>
      </c>
      <c r="K26">
        <f t="shared" si="32"/>
        <v>-3.0303269065330382E-3</v>
      </c>
      <c r="L26" s="25">
        <f t="shared" si="33"/>
        <v>-1.2350712836738076E-2</v>
      </c>
      <c r="M26">
        <f t="shared" si="34"/>
        <v>1.6462179620135364E-2</v>
      </c>
      <c r="N26">
        <f t="shared" si="35"/>
        <v>3.5790338920603897E-2</v>
      </c>
      <c r="O26">
        <f t="shared" si="36"/>
        <v>2.4994007821923774E-2</v>
      </c>
      <c r="P26">
        <f t="shared" si="37"/>
        <v>2.1830819567766643E-3</v>
      </c>
      <c r="Q26" s="22">
        <f t="shared" si="38"/>
        <v>3.3122442044692689E-2</v>
      </c>
      <c r="S26" t="s">
        <v>31</v>
      </c>
      <c r="T26">
        <f t="shared" ref="T26:Z26" si="44">T$15*T18</f>
        <v>1.5963461208596545E-2</v>
      </c>
      <c r="U26">
        <f t="shared" si="44"/>
        <v>-2.3847701028786625E-4</v>
      </c>
      <c r="V26">
        <f t="shared" si="44"/>
        <v>-7.9358547157280263E-3</v>
      </c>
      <c r="W26">
        <f t="shared" si="44"/>
        <v>1.0272684307189662E-2</v>
      </c>
      <c r="X26">
        <f t="shared" si="44"/>
        <v>-2.3282049361574727E-3</v>
      </c>
      <c r="Y26">
        <f t="shared" si="44"/>
        <v>2.8950585918611903E-2</v>
      </c>
      <c r="Z26">
        <f t="shared" si="44"/>
        <v>-1.5205800563200951E-2</v>
      </c>
      <c r="AA26" s="24">
        <f t="shared" si="41"/>
        <v>4.9130657015039663E-3</v>
      </c>
      <c r="AB26">
        <f t="shared" si="42"/>
        <v>4.9130657015039663E-3</v>
      </c>
    </row>
    <row r="27" spans="9:29" x14ac:dyDescent="0.25">
      <c r="S27" t="s">
        <v>32</v>
      </c>
      <c r="T27">
        <f t="shared" ref="T27:Z27" si="45">T$15*T19</f>
        <v>7.6187979927876074E-3</v>
      </c>
      <c r="U27">
        <f t="shared" si="45"/>
        <v>-3.8783775444974958E-3</v>
      </c>
      <c r="V27">
        <f t="shared" si="45"/>
        <v>-1.7858481876938843E-2</v>
      </c>
      <c r="W27">
        <f t="shared" si="45"/>
        <v>7.137669138734975E-3</v>
      </c>
      <c r="X27">
        <f t="shared" si="45"/>
        <v>5.8342588830603472E-3</v>
      </c>
      <c r="Y27">
        <f t="shared" si="45"/>
        <v>4.1815087483791535E-2</v>
      </c>
      <c r="Z27">
        <f t="shared" si="45"/>
        <v>-2.4611908359443353E-3</v>
      </c>
      <c r="AA27" s="24">
        <f t="shared" si="41"/>
        <v>6.3679605401656307E-3</v>
      </c>
      <c r="AB27">
        <f t="shared" si="42"/>
        <v>6.3679605401656307E-3</v>
      </c>
    </row>
    <row r="28" spans="9:29" x14ac:dyDescent="0.25">
      <c r="K28" t="s">
        <v>44</v>
      </c>
    </row>
    <row r="29" spans="9:29" x14ac:dyDescent="0.25">
      <c r="K29">
        <f t="array" ref="K29:Q29">TRANSPOSE(I31:I37)</f>
        <v>9.8067142300037435E-2</v>
      </c>
      <c r="L29">
        <v>0.14636402274470989</v>
      </c>
      <c r="M29">
        <v>0.19864524007351111</v>
      </c>
      <c r="N29">
        <v>0.22093761301337614</v>
      </c>
      <c r="O29">
        <v>0.19077757917209823</v>
      </c>
      <c r="P29">
        <v>7.7418238773406811E-2</v>
      </c>
      <c r="Q29">
        <v>0.18199571985267315</v>
      </c>
      <c r="S29" t="s">
        <v>35</v>
      </c>
    </row>
    <row r="30" spans="9:29" x14ac:dyDescent="0.25">
      <c r="K30" t="str">
        <f>K19</f>
        <v>A</v>
      </c>
      <c r="L30" t="str">
        <f t="shared" ref="L30:Q30" si="46">L19</f>
        <v>B</v>
      </c>
      <c r="M30" t="str">
        <f t="shared" si="46"/>
        <v>C</v>
      </c>
      <c r="N30" t="str">
        <f t="shared" si="46"/>
        <v>D</v>
      </c>
      <c r="O30" t="str">
        <f t="shared" si="46"/>
        <v>E</v>
      </c>
      <c r="P30" t="str">
        <f t="shared" si="46"/>
        <v>F</v>
      </c>
      <c r="Q30" t="str">
        <f t="shared" si="46"/>
        <v>G</v>
      </c>
      <c r="S30" t="s">
        <v>36</v>
      </c>
    </row>
    <row r="31" spans="9:29" x14ac:dyDescent="0.25">
      <c r="I31">
        <f>AB6</f>
        <v>9.8067142300037435E-2</v>
      </c>
      <c r="J31" t="str">
        <f>J20</f>
        <v>A</v>
      </c>
      <c r="K31">
        <f>K20/($I31*K$29)</f>
        <v>0.99999999999999978</v>
      </c>
      <c r="L31">
        <f t="shared" ref="L31:Q31" si="47">L20/($I31*L$29)</f>
        <v>0.72067387759249857</v>
      </c>
      <c r="M31">
        <f t="shared" si="47"/>
        <v>0.68828786707551304</v>
      </c>
      <c r="N31">
        <f t="shared" si="47"/>
        <v>0.22675631685750874</v>
      </c>
      <c r="O31">
        <f t="shared" si="47"/>
        <v>0.34036861693674253</v>
      </c>
      <c r="P31">
        <f t="shared" si="47"/>
        <v>0.66763829796253615</v>
      </c>
      <c r="Q31">
        <f t="shared" si="47"/>
        <v>-0.16978713790563202</v>
      </c>
    </row>
    <row r="32" spans="9:29" x14ac:dyDescent="0.25">
      <c r="I32">
        <f t="shared" ref="I32:I37" si="48">AB7</f>
        <v>0.14636402274470989</v>
      </c>
      <c r="J32" t="str">
        <f t="shared" ref="J32:J36" si="49">J21</f>
        <v>B</v>
      </c>
      <c r="K32">
        <f t="shared" ref="K32:Q32" si="50">K21/($I32*K$29)</f>
        <v>0.72067387759249857</v>
      </c>
      <c r="L32">
        <f t="shared" si="50"/>
        <v>1</v>
      </c>
      <c r="M32">
        <f t="shared" si="50"/>
        <v>0.39210930712269454</v>
      </c>
      <c r="N32">
        <f t="shared" si="50"/>
        <v>-3.0258016174100275E-2</v>
      </c>
      <c r="O32">
        <f t="shared" si="50"/>
        <v>-0.23152024134848498</v>
      </c>
      <c r="P32">
        <f t="shared" si="50"/>
        <v>0.5946032675540821</v>
      </c>
      <c r="Q32">
        <f t="shared" si="50"/>
        <v>-0.4636566706480667</v>
      </c>
      <c r="S32" t="s">
        <v>37</v>
      </c>
      <c r="T32">
        <f>T$16*T16</f>
        <v>1.7020526328926202E-3</v>
      </c>
      <c r="U32">
        <f t="shared" ref="U32:Z32" si="51">U$16*U16</f>
        <v>2.7604006856733539E-2</v>
      </c>
      <c r="V32">
        <f t="shared" si="51"/>
        <v>6.6815782739166787E-2</v>
      </c>
      <c r="W32">
        <f t="shared" si="51"/>
        <v>1.3523727934734854E-3</v>
      </c>
      <c r="X32">
        <f t="shared" si="51"/>
        <v>3.8493965419693094E-3</v>
      </c>
      <c r="Y32">
        <f t="shared" si="51"/>
        <v>1.9055171378003135E-2</v>
      </c>
      <c r="Z32">
        <f t="shared" si="51"/>
        <v>8.1557799818448348E-3</v>
      </c>
      <c r="AA32">
        <f>SUM(T32:Z32)/6</f>
        <v>2.1422427154013952E-2</v>
      </c>
      <c r="AB32">
        <f t="shared" ref="AB32:AB37" si="52">_xlfn.COVARIANCE.S($T$16:$Z$16,T16:Z16)</f>
        <v>2.1422427154013952E-2</v>
      </c>
    </row>
    <row r="33" spans="9:28" x14ac:dyDescent="0.25">
      <c r="I33">
        <f t="shared" si="48"/>
        <v>0.19864524007351111</v>
      </c>
      <c r="J33" t="str">
        <f t="shared" si="49"/>
        <v>C</v>
      </c>
      <c r="K33">
        <f t="shared" ref="K33:Q33" si="53">K22/($I33*K$29)</f>
        <v>0.68828786707551304</v>
      </c>
      <c r="L33">
        <f t="shared" si="53"/>
        <v>0.39210930712269454</v>
      </c>
      <c r="M33">
        <f t="shared" si="53"/>
        <v>1</v>
      </c>
      <c r="N33">
        <f t="shared" si="53"/>
        <v>0.76610051036687865</v>
      </c>
      <c r="O33">
        <f t="shared" si="53"/>
        <v>0.77815323745091303</v>
      </c>
      <c r="P33">
        <f t="shared" si="53"/>
        <v>0.51737455007543875</v>
      </c>
      <c r="Q33">
        <f t="shared" si="53"/>
        <v>0.45535278653647504</v>
      </c>
      <c r="S33" t="s">
        <v>38</v>
      </c>
      <c r="T33">
        <f t="shared" ref="T33:Z33" si="54">T$16*T17</f>
        <v>1.1303722185702492E-2</v>
      </c>
      <c r="U33">
        <f t="shared" si="54"/>
        <v>8.409077763859853E-3</v>
      </c>
      <c r="V33">
        <f t="shared" si="54"/>
        <v>-8.9348193212562665E-3</v>
      </c>
      <c r="W33">
        <f t="shared" si="54"/>
        <v>-2.134492715168375E-3</v>
      </c>
      <c r="X33">
        <f t="shared" si="54"/>
        <v>3.539200501311309E-3</v>
      </c>
      <c r="Y33">
        <f t="shared" si="54"/>
        <v>5.3539171041063323E-2</v>
      </c>
      <c r="Z33">
        <f t="shared" si="54"/>
        <v>2.6804715129546417E-3</v>
      </c>
      <c r="AA33">
        <f t="shared" ref="AA33:AA37" si="55">SUM(T33:Z33)/6</f>
        <v>1.1400388494744495E-2</v>
      </c>
      <c r="AB33">
        <f t="shared" si="52"/>
        <v>1.1400388494744498E-2</v>
      </c>
    </row>
    <row r="34" spans="9:28" x14ac:dyDescent="0.25">
      <c r="I34">
        <f t="shared" si="48"/>
        <v>0.22093761301337614</v>
      </c>
      <c r="J34" t="str">
        <f t="shared" si="49"/>
        <v>D</v>
      </c>
      <c r="K34">
        <f t="shared" ref="K34:Q34" si="56">K23/($I34*K$29)</f>
        <v>0.22675631685750874</v>
      </c>
      <c r="L34">
        <f t="shared" si="56"/>
        <v>-3.0258016174100275E-2</v>
      </c>
      <c r="M34">
        <f t="shared" si="56"/>
        <v>0.76610051036687865</v>
      </c>
      <c r="N34">
        <f t="shared" si="56"/>
        <v>1.0000000000000002</v>
      </c>
      <c r="O34">
        <f t="shared" si="56"/>
        <v>0.78211416447875981</v>
      </c>
      <c r="P34">
        <f t="shared" si="56"/>
        <v>0.42919915210975867</v>
      </c>
      <c r="Q34">
        <f t="shared" si="56"/>
        <v>0.89009216654760825</v>
      </c>
      <c r="S34" t="s">
        <v>39</v>
      </c>
      <c r="T34">
        <f t="shared" ref="T34:Z34" si="57">T$16*T18</f>
        <v>1.7951142530535331E-2</v>
      </c>
      <c r="U34">
        <f t="shared" si="57"/>
        <v>-1.1363732503283993E-3</v>
      </c>
      <c r="V34">
        <f t="shared" si="57"/>
        <v>-2.861628531569934E-2</v>
      </c>
      <c r="W34">
        <f t="shared" si="57"/>
        <v>-7.6311150455550623E-3</v>
      </c>
      <c r="X34">
        <f t="shared" si="57"/>
        <v>-2.1197530985369345E-3</v>
      </c>
      <c r="Y34">
        <f t="shared" si="57"/>
        <v>2.5710706796902922E-2</v>
      </c>
      <c r="Z34">
        <f t="shared" si="57"/>
        <v>-1.0029101130385503E-2</v>
      </c>
      <c r="AA34">
        <f t="shared" si="55"/>
        <v>-9.7846308551116472E-4</v>
      </c>
      <c r="AB34">
        <f t="shared" si="52"/>
        <v>-9.7846308551116407E-4</v>
      </c>
    </row>
    <row r="35" spans="9:28" x14ac:dyDescent="0.25">
      <c r="I35">
        <f t="shared" si="48"/>
        <v>0.19077757917209823</v>
      </c>
      <c r="J35" t="str">
        <f t="shared" si="49"/>
        <v>E</v>
      </c>
      <c r="K35">
        <f t="shared" ref="K35:Q35" si="58">K24/($I35*K$29)</f>
        <v>0.34036861693674253</v>
      </c>
      <c r="L35">
        <f t="shared" si="58"/>
        <v>-0.23152024134848498</v>
      </c>
      <c r="M35">
        <f t="shared" si="58"/>
        <v>0.77815323745091303</v>
      </c>
      <c r="N35">
        <f t="shared" si="58"/>
        <v>0.78211416447875981</v>
      </c>
      <c r="O35">
        <f t="shared" si="58"/>
        <v>1</v>
      </c>
      <c r="P35">
        <f t="shared" si="58"/>
        <v>0.12212765097257408</v>
      </c>
      <c r="Q35">
        <f t="shared" si="58"/>
        <v>0.7198589247347924</v>
      </c>
      <c r="S35" t="s">
        <v>40</v>
      </c>
      <c r="T35">
        <f t="shared" ref="T35:Z35" si="59">T$16*T19</f>
        <v>8.5674483053986058E-3</v>
      </c>
      <c r="U35">
        <f t="shared" si="59"/>
        <v>-1.8480961711660381E-2</v>
      </c>
      <c r="V35">
        <f t="shared" si="59"/>
        <v>-6.4396770228529229E-2</v>
      </c>
      <c r="W35">
        <f t="shared" si="59"/>
        <v>-5.3022533084826819E-3</v>
      </c>
      <c r="X35">
        <f t="shared" si="59"/>
        <v>5.3118985158776104E-3</v>
      </c>
      <c r="Y35">
        <f t="shared" si="59"/>
        <v>3.7135533526160738E-2</v>
      </c>
      <c r="Z35">
        <f t="shared" si="59"/>
        <v>-1.6232970893094287E-3</v>
      </c>
      <c r="AA35">
        <f t="shared" si="55"/>
        <v>-6.4647336650907926E-3</v>
      </c>
      <c r="AB35">
        <f t="shared" si="52"/>
        <v>-6.4647336650907926E-3</v>
      </c>
    </row>
    <row r="36" spans="9:28" x14ac:dyDescent="0.25">
      <c r="I36">
        <f t="shared" si="48"/>
        <v>7.7418238773406811E-2</v>
      </c>
      <c r="J36" t="str">
        <f t="shared" si="49"/>
        <v>F</v>
      </c>
      <c r="K36">
        <f t="shared" ref="K36:Q36" si="60">K25/($I36*K$29)</f>
        <v>0.66763829796253615</v>
      </c>
      <c r="L36">
        <f t="shared" si="60"/>
        <v>0.5946032675540821</v>
      </c>
      <c r="M36">
        <f t="shared" si="60"/>
        <v>0.51737455007543875</v>
      </c>
      <c r="N36">
        <f t="shared" si="60"/>
        <v>0.42919915210975867</v>
      </c>
      <c r="O36">
        <f t="shared" si="60"/>
        <v>0.12212765097257408</v>
      </c>
      <c r="P36">
        <f t="shared" si="60"/>
        <v>1.0000000000000002</v>
      </c>
      <c r="Q36">
        <f t="shared" si="60"/>
        <v>0.15494072316858179</v>
      </c>
      <c r="S36" t="s">
        <v>41</v>
      </c>
      <c r="T36">
        <f t="shared" ref="T36:Z36" si="61">T$16*T20</f>
        <v>4.2966683970786963E-3</v>
      </c>
      <c r="U36">
        <f t="shared" si="61"/>
        <v>3.609421941362179E-3</v>
      </c>
      <c r="V36">
        <f t="shared" si="61"/>
        <v>2.1562945284421434E-2</v>
      </c>
      <c r="W36">
        <f t="shared" si="61"/>
        <v>-1.537673092073032E-3</v>
      </c>
      <c r="X36">
        <f t="shared" si="61"/>
        <v>-3.4304175585935705E-3</v>
      </c>
      <c r="Y36">
        <f t="shared" si="61"/>
        <v>6.6429976071886113E-3</v>
      </c>
      <c r="Z36">
        <f t="shared" si="61"/>
        <v>9.2816287383325237E-3</v>
      </c>
      <c r="AA36">
        <f t="shared" si="55"/>
        <v>6.7375952196194718E-3</v>
      </c>
      <c r="AB36">
        <f t="shared" si="52"/>
        <v>6.7375952196194744E-3</v>
      </c>
    </row>
    <row r="37" spans="9:28" x14ac:dyDescent="0.25">
      <c r="I37">
        <f t="shared" si="48"/>
        <v>0.18199571985267315</v>
      </c>
      <c r="J37" t="str">
        <f>J26</f>
        <v>G</v>
      </c>
      <c r="K37">
        <f t="shared" ref="K37:Q37" si="62">K26/($I37*K$29)</f>
        <v>-0.16978713790563202</v>
      </c>
      <c r="L37">
        <f t="shared" si="62"/>
        <v>-0.4636566706480667</v>
      </c>
      <c r="M37">
        <f t="shared" si="62"/>
        <v>0.45535278653647504</v>
      </c>
      <c r="N37">
        <f t="shared" si="62"/>
        <v>0.89009216654760825</v>
      </c>
      <c r="O37">
        <f t="shared" si="62"/>
        <v>0.7198589247347924</v>
      </c>
      <c r="P37">
        <f t="shared" si="62"/>
        <v>0.15494072316858179</v>
      </c>
      <c r="Q37">
        <f t="shared" si="62"/>
        <v>1</v>
      </c>
      <c r="S37" t="s">
        <v>42</v>
      </c>
      <c r="T37">
        <f t="shared" ref="T37:Z37" si="63">T$16*T21</f>
        <v>1.2467917211810942E-2</v>
      </c>
      <c r="U37">
        <f t="shared" si="63"/>
        <v>-1.232973934195675E-2</v>
      </c>
      <c r="V37">
        <f t="shared" si="63"/>
        <v>-5.4051105383747265E-2</v>
      </c>
      <c r="W37">
        <f t="shared" si="63"/>
        <v>-6.2858995126598167E-3</v>
      </c>
      <c r="X37">
        <f t="shared" si="63"/>
        <v>-6.3176633883937116E-3</v>
      </c>
      <c r="Y37">
        <f t="shared" si="63"/>
        <v>4.3852936630597869E-3</v>
      </c>
      <c r="Z37">
        <f t="shared" si="63"/>
        <v>-1.1973080268541643E-2</v>
      </c>
      <c r="AA37">
        <f t="shared" si="55"/>
        <v>-1.2350712836738076E-2</v>
      </c>
      <c r="AB37">
        <f t="shared" si="52"/>
        <v>-1.2350712836738074E-2</v>
      </c>
    </row>
    <row r="40" spans="9:28" x14ac:dyDescent="0.25">
      <c r="K40">
        <f>K20/($I31*K$29)</f>
        <v>0.99999999999999978</v>
      </c>
      <c r="L40" s="26">
        <f t="shared" ref="L40:Q40" si="64">L20/($I31*L$29)</f>
        <v>0.72067387759249857</v>
      </c>
      <c r="M40" s="26">
        <f t="shared" si="64"/>
        <v>0.68828786707551304</v>
      </c>
      <c r="N40" s="26">
        <f t="shared" si="64"/>
        <v>0.22675631685750874</v>
      </c>
      <c r="O40" s="26">
        <f t="shared" si="64"/>
        <v>0.34036861693674253</v>
      </c>
      <c r="P40" s="26">
        <f t="shared" si="64"/>
        <v>0.66763829796253615</v>
      </c>
      <c r="Q40" s="26">
        <f t="shared" si="64"/>
        <v>-0.16978713790563202</v>
      </c>
    </row>
    <row r="41" spans="9:28" x14ac:dyDescent="0.25">
      <c r="K41" s="26">
        <f t="shared" ref="K41:Q46" si="65">K21/($I32*K$29)</f>
        <v>0.72067387759249857</v>
      </c>
      <c r="L41">
        <f t="shared" si="65"/>
        <v>1</v>
      </c>
      <c r="M41" s="12">
        <f t="shared" si="65"/>
        <v>0.39210930712269454</v>
      </c>
      <c r="N41" s="12">
        <f t="shared" si="65"/>
        <v>-3.0258016174100275E-2</v>
      </c>
      <c r="O41" s="12">
        <f t="shared" si="65"/>
        <v>-0.23152024134848498</v>
      </c>
      <c r="P41" s="12">
        <f t="shared" si="65"/>
        <v>0.5946032675540821</v>
      </c>
      <c r="Q41" s="12">
        <f t="shared" si="65"/>
        <v>-0.4636566706480667</v>
      </c>
    </row>
    <row r="42" spans="9:28" x14ac:dyDescent="0.25">
      <c r="K42" s="26">
        <f t="shared" si="65"/>
        <v>0.68828786707551304</v>
      </c>
      <c r="L42" s="12">
        <f t="shared" si="65"/>
        <v>0.39210930712269454</v>
      </c>
      <c r="M42">
        <f t="shared" si="65"/>
        <v>1</v>
      </c>
      <c r="N42">
        <f t="shared" si="65"/>
        <v>0.76610051036687865</v>
      </c>
      <c r="O42">
        <f t="shared" si="65"/>
        <v>0.77815323745091303</v>
      </c>
      <c r="P42">
        <f t="shared" si="65"/>
        <v>0.51737455007543875</v>
      </c>
      <c r="Q42">
        <f t="shared" si="65"/>
        <v>0.45535278653647504</v>
      </c>
    </row>
    <row r="43" spans="9:28" x14ac:dyDescent="0.25">
      <c r="K43" s="26">
        <f t="shared" si="65"/>
        <v>0.22675631685750874</v>
      </c>
      <c r="L43" s="12">
        <f t="shared" si="65"/>
        <v>-3.0258016174100275E-2</v>
      </c>
      <c r="M43">
        <f t="shared" si="65"/>
        <v>0.76610051036687865</v>
      </c>
      <c r="N43">
        <f t="shared" si="65"/>
        <v>1.0000000000000002</v>
      </c>
      <c r="O43">
        <f t="shared" si="65"/>
        <v>0.78211416447875981</v>
      </c>
      <c r="P43">
        <f t="shared" si="65"/>
        <v>0.42919915210975867</v>
      </c>
      <c r="Q43">
        <f t="shared" si="65"/>
        <v>0.89009216654760825</v>
      </c>
    </row>
    <row r="44" spans="9:28" x14ac:dyDescent="0.25">
      <c r="K44" s="26">
        <f t="shared" si="65"/>
        <v>0.34036861693674253</v>
      </c>
      <c r="L44" s="12">
        <f t="shared" si="65"/>
        <v>-0.23152024134848498</v>
      </c>
      <c r="M44">
        <f t="shared" si="65"/>
        <v>0.77815323745091303</v>
      </c>
      <c r="N44">
        <f t="shared" si="65"/>
        <v>0.78211416447875981</v>
      </c>
      <c r="O44">
        <f t="shared" si="65"/>
        <v>1</v>
      </c>
      <c r="P44">
        <f t="shared" si="65"/>
        <v>0.12212765097257408</v>
      </c>
      <c r="Q44">
        <f t="shared" si="65"/>
        <v>0.7198589247347924</v>
      </c>
    </row>
    <row r="45" spans="9:28" x14ac:dyDescent="0.25">
      <c r="K45" s="26">
        <f t="shared" si="65"/>
        <v>0.66763829796253615</v>
      </c>
      <c r="L45" s="12">
        <f t="shared" si="65"/>
        <v>0.5946032675540821</v>
      </c>
      <c r="M45">
        <f t="shared" si="65"/>
        <v>0.51737455007543875</v>
      </c>
      <c r="N45">
        <f t="shared" si="65"/>
        <v>0.42919915210975867</v>
      </c>
      <c r="O45">
        <f t="shared" si="65"/>
        <v>0.12212765097257408</v>
      </c>
      <c r="P45">
        <f t="shared" si="65"/>
        <v>1.0000000000000002</v>
      </c>
      <c r="Q45">
        <f t="shared" si="65"/>
        <v>0.15494072316858179</v>
      </c>
    </row>
    <row r="46" spans="9:28" x14ac:dyDescent="0.25">
      <c r="K46" s="26">
        <f t="shared" si="65"/>
        <v>-0.16978713790563202</v>
      </c>
      <c r="L46" s="12">
        <f t="shared" si="65"/>
        <v>-0.4636566706480667</v>
      </c>
      <c r="M46">
        <f t="shared" si="65"/>
        <v>0.45535278653647504</v>
      </c>
      <c r="N46">
        <f t="shared" si="65"/>
        <v>0.89009216654760825</v>
      </c>
      <c r="O46">
        <f t="shared" si="65"/>
        <v>0.7198589247347924</v>
      </c>
      <c r="P46">
        <f t="shared" si="65"/>
        <v>0.15494072316858179</v>
      </c>
      <c r="Q46">
        <f t="shared" si="65"/>
        <v>1</v>
      </c>
    </row>
  </sheetData>
  <mergeCells count="4">
    <mergeCell ref="B3:B4"/>
    <mergeCell ref="C3:J3"/>
    <mergeCell ref="C4:F4"/>
    <mergeCell ref="G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01</vt:lpstr>
      <vt:lpstr>Ex 02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2023-02-14T17:05:46Z</dcterms:created>
  <dcterms:modified xsi:type="dcterms:W3CDTF">2023-02-21T18:38:38Z</dcterms:modified>
</cp:coreProperties>
</file>