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5970\Desktop\Apot\"/>
    </mc:Choice>
  </mc:AlternateContent>
  <xr:revisionPtr revIDLastSave="0" documentId="8_{1E09CA3B-2B4A-4097-8D6E-EAD076ED373B}" xr6:coauthVersionLast="47" xr6:coauthVersionMax="47" xr10:uidLastSave="{00000000-0000-0000-0000-000000000000}"/>
  <bookViews>
    <workbookView xWindow="-120" yWindow="-120" windowWidth="25440" windowHeight="15390" activeTab="3" xr2:uid="{88B559BE-2480-429E-B68E-662B866D5079}"/>
  </bookViews>
  <sheets>
    <sheet name="Ex01" sheetId="1" r:id="rId1"/>
    <sheet name="Ex02" sheetId="2" r:id="rId2"/>
    <sheet name="Ex03" sheetId="3" r:id="rId3"/>
    <sheet name="Ex04" sheetId="4" r:id="rId4"/>
  </sheets>
  <definedNames>
    <definedName name="OLE_LINK2" localSheetId="2">'Ex03'!$C$3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4" l="1"/>
  <c r="C24" i="4"/>
  <c r="D24" i="4"/>
  <c r="E24" i="4"/>
  <c r="F24" i="4"/>
  <c r="B25" i="4"/>
  <c r="C25" i="4"/>
  <c r="D25" i="4"/>
  <c r="E25" i="4"/>
  <c r="F25" i="4"/>
  <c r="B26" i="4"/>
  <c r="C26" i="4"/>
  <c r="D26" i="4"/>
  <c r="E26" i="4"/>
  <c r="F26" i="4"/>
  <c r="C23" i="4"/>
  <c r="D23" i="4"/>
  <c r="E23" i="4"/>
  <c r="F23" i="4"/>
  <c r="B23" i="4"/>
  <c r="C20" i="4"/>
  <c r="D20" i="4"/>
  <c r="E20" i="4"/>
  <c r="F20" i="4"/>
  <c r="B20" i="4"/>
  <c r="C19" i="4"/>
  <c r="D19" i="4"/>
  <c r="E19" i="4"/>
  <c r="F19" i="4"/>
  <c r="B19" i="4"/>
  <c r="C18" i="4"/>
  <c r="D18" i="4"/>
  <c r="E18" i="4"/>
  <c r="F18" i="4"/>
  <c r="B18" i="4"/>
  <c r="C17" i="4"/>
  <c r="D17" i="4"/>
  <c r="E17" i="4"/>
  <c r="F17" i="4"/>
  <c r="B17" i="4"/>
  <c r="C14" i="4"/>
  <c r="D14" i="4"/>
  <c r="E14" i="4"/>
  <c r="F14" i="4"/>
  <c r="B14" i="4"/>
  <c r="C13" i="4"/>
  <c r="D13" i="4"/>
  <c r="E13" i="4"/>
  <c r="F13" i="4"/>
  <c r="B13" i="4"/>
  <c r="C12" i="4"/>
  <c r="D12" i="4"/>
  <c r="E12" i="4"/>
  <c r="F12" i="4"/>
  <c r="B12" i="4"/>
  <c r="F11" i="4"/>
  <c r="C11" i="4"/>
  <c r="D11" i="4"/>
  <c r="E11" i="4"/>
  <c r="B11" i="4"/>
  <c r="T48" i="3"/>
  <c r="S22" i="3"/>
  <c r="S48" i="3"/>
  <c r="R48" i="3"/>
  <c r="Q39" i="3"/>
  <c r="R39" i="3"/>
  <c r="S39" i="3"/>
  <c r="T39" i="3"/>
  <c r="U39" i="3"/>
  <c r="V39" i="3"/>
  <c r="W39" i="3"/>
  <c r="Q40" i="3"/>
  <c r="R40" i="3"/>
  <c r="S40" i="3"/>
  <c r="T40" i="3"/>
  <c r="U40" i="3"/>
  <c r="V40" i="3"/>
  <c r="W40" i="3"/>
  <c r="Q41" i="3"/>
  <c r="R41" i="3"/>
  <c r="S41" i="3"/>
  <c r="T41" i="3"/>
  <c r="U41" i="3"/>
  <c r="V41" i="3"/>
  <c r="W41" i="3"/>
  <c r="Q42" i="3"/>
  <c r="R42" i="3"/>
  <c r="S42" i="3"/>
  <c r="T42" i="3"/>
  <c r="U42" i="3"/>
  <c r="V42" i="3"/>
  <c r="W42" i="3"/>
  <c r="Q43" i="3"/>
  <c r="R43" i="3"/>
  <c r="S43" i="3"/>
  <c r="T43" i="3"/>
  <c r="U43" i="3"/>
  <c r="V43" i="3"/>
  <c r="W43" i="3"/>
  <c r="Q44" i="3"/>
  <c r="R44" i="3"/>
  <c r="S44" i="3"/>
  <c r="T44" i="3"/>
  <c r="U44" i="3"/>
  <c r="V44" i="3"/>
  <c r="W44" i="3"/>
  <c r="R38" i="3"/>
  <c r="S38" i="3"/>
  <c r="T38" i="3"/>
  <c r="U38" i="3"/>
  <c r="V38" i="3"/>
  <c r="W38" i="3"/>
  <c r="Q38" i="3"/>
  <c r="Q36" i="3" a="1"/>
  <c r="Q36" i="3" s="1"/>
  <c r="R36" i="3"/>
  <c r="U36" i="3"/>
  <c r="V36" i="3"/>
  <c r="Q48" i="3"/>
  <c r="N58" i="3"/>
  <c r="N48" i="3" a="1"/>
  <c r="N50" i="3" s="1"/>
  <c r="N48" i="3"/>
  <c r="N49" i="3"/>
  <c r="N53" i="3"/>
  <c r="N54" i="3"/>
  <c r="N55" i="3"/>
  <c r="D48" i="3" a="1"/>
  <c r="D48" i="3" s="1"/>
  <c r="N38" i="3"/>
  <c r="N39" i="3"/>
  <c r="N40" i="3"/>
  <c r="N41" i="3"/>
  <c r="N42" i="3"/>
  <c r="N43" i="3"/>
  <c r="N44" i="3"/>
  <c r="N37" i="3"/>
  <c r="K45" i="3"/>
  <c r="L45" i="3"/>
  <c r="L44" i="3"/>
  <c r="D45" i="3" a="1"/>
  <c r="D45" i="3" s="1"/>
  <c r="L38" i="3"/>
  <c r="L39" i="3"/>
  <c r="L40" i="3"/>
  <c r="L41" i="3"/>
  <c r="L42" i="3"/>
  <c r="L43" i="3"/>
  <c r="L37" i="3"/>
  <c r="D44" i="3"/>
  <c r="E44" i="3"/>
  <c r="F44" i="3"/>
  <c r="G44" i="3"/>
  <c r="H44" i="3"/>
  <c r="I44" i="3"/>
  <c r="J44" i="3"/>
  <c r="K44" i="3"/>
  <c r="D38" i="3"/>
  <c r="E38" i="3"/>
  <c r="F38" i="3"/>
  <c r="G38" i="3"/>
  <c r="H38" i="3"/>
  <c r="I38" i="3"/>
  <c r="J38" i="3"/>
  <c r="K38" i="3"/>
  <c r="D39" i="3"/>
  <c r="E39" i="3"/>
  <c r="F39" i="3"/>
  <c r="G39" i="3"/>
  <c r="H39" i="3"/>
  <c r="I39" i="3"/>
  <c r="J39" i="3"/>
  <c r="K39" i="3"/>
  <c r="D40" i="3"/>
  <c r="E40" i="3"/>
  <c r="F40" i="3"/>
  <c r="G40" i="3"/>
  <c r="H40" i="3"/>
  <c r="I40" i="3"/>
  <c r="J40" i="3"/>
  <c r="K40" i="3"/>
  <c r="D41" i="3"/>
  <c r="E41" i="3"/>
  <c r="F41" i="3"/>
  <c r="G41" i="3"/>
  <c r="H41" i="3"/>
  <c r="I41" i="3"/>
  <c r="J41" i="3"/>
  <c r="K41" i="3"/>
  <c r="D42" i="3"/>
  <c r="E42" i="3"/>
  <c r="F42" i="3"/>
  <c r="G42" i="3"/>
  <c r="H42" i="3"/>
  <c r="I42" i="3"/>
  <c r="J42" i="3"/>
  <c r="K42" i="3"/>
  <c r="D43" i="3"/>
  <c r="E43" i="3"/>
  <c r="F43" i="3"/>
  <c r="G43" i="3"/>
  <c r="H43" i="3"/>
  <c r="I43" i="3"/>
  <c r="J43" i="3"/>
  <c r="K43" i="3"/>
  <c r="K37" i="3"/>
  <c r="E37" i="3"/>
  <c r="F37" i="3"/>
  <c r="G37" i="3"/>
  <c r="H37" i="3"/>
  <c r="I37" i="3"/>
  <c r="J37" i="3"/>
  <c r="D37" i="3"/>
  <c r="R22" i="3"/>
  <c r="Q22" i="3"/>
  <c r="Q12" i="3"/>
  <c r="R12" i="3"/>
  <c r="S12" i="3"/>
  <c r="T12" i="3"/>
  <c r="U12" i="3"/>
  <c r="V12" i="3"/>
  <c r="W12" i="3"/>
  <c r="Q13" i="3"/>
  <c r="R13" i="3"/>
  <c r="S13" i="3"/>
  <c r="T13" i="3"/>
  <c r="U13" i="3"/>
  <c r="V13" i="3"/>
  <c r="W13" i="3"/>
  <c r="Q14" i="3"/>
  <c r="R14" i="3"/>
  <c r="S14" i="3"/>
  <c r="T14" i="3"/>
  <c r="U14" i="3"/>
  <c r="V14" i="3"/>
  <c r="W14" i="3"/>
  <c r="Q15" i="3"/>
  <c r="R15" i="3"/>
  <c r="S15" i="3"/>
  <c r="T15" i="3"/>
  <c r="U15" i="3"/>
  <c r="V15" i="3"/>
  <c r="W15" i="3"/>
  <c r="Q16" i="3"/>
  <c r="R16" i="3"/>
  <c r="S16" i="3"/>
  <c r="T16" i="3"/>
  <c r="U16" i="3"/>
  <c r="V16" i="3"/>
  <c r="W16" i="3"/>
  <c r="Q17" i="3"/>
  <c r="R17" i="3"/>
  <c r="S17" i="3"/>
  <c r="T17" i="3"/>
  <c r="U17" i="3"/>
  <c r="V17" i="3"/>
  <c r="W17" i="3"/>
  <c r="R11" i="3"/>
  <c r="S11" i="3"/>
  <c r="T11" i="3"/>
  <c r="U11" i="3"/>
  <c r="V11" i="3"/>
  <c r="W11" i="3"/>
  <c r="Q11" i="3"/>
  <c r="Q9" i="3" a="1"/>
  <c r="Q9" i="3" s="1"/>
  <c r="P22" i="3"/>
  <c r="M31" i="3"/>
  <c r="M22" i="3" a="1"/>
  <c r="M22" i="3" s="1"/>
  <c r="D22" i="3" a="1"/>
  <c r="F22" i="3" s="1"/>
  <c r="D19" i="3" a="1"/>
  <c r="D19" i="3" s="1"/>
  <c r="D13" i="3"/>
  <c r="E13" i="3"/>
  <c r="F13" i="3"/>
  <c r="G13" i="3"/>
  <c r="H13" i="3"/>
  <c r="I13" i="3"/>
  <c r="J13" i="3"/>
  <c r="D14" i="3"/>
  <c r="E14" i="3"/>
  <c r="F14" i="3"/>
  <c r="G14" i="3"/>
  <c r="H14" i="3"/>
  <c r="I14" i="3"/>
  <c r="J14" i="3"/>
  <c r="D15" i="3"/>
  <c r="E15" i="3"/>
  <c r="F15" i="3"/>
  <c r="G15" i="3"/>
  <c r="H15" i="3"/>
  <c r="I15" i="3"/>
  <c r="J15" i="3"/>
  <c r="D16" i="3"/>
  <c r="E16" i="3"/>
  <c r="F16" i="3"/>
  <c r="G16" i="3"/>
  <c r="H16" i="3"/>
  <c r="I16" i="3"/>
  <c r="J16" i="3"/>
  <c r="D17" i="3"/>
  <c r="E17" i="3"/>
  <c r="F17" i="3"/>
  <c r="G17" i="3"/>
  <c r="H17" i="3"/>
  <c r="I17" i="3"/>
  <c r="J17" i="3"/>
  <c r="D18" i="3"/>
  <c r="E18" i="3"/>
  <c r="F18" i="3"/>
  <c r="G18" i="3"/>
  <c r="H18" i="3"/>
  <c r="I18" i="3"/>
  <c r="J18" i="3"/>
  <c r="E12" i="3"/>
  <c r="F12" i="3"/>
  <c r="G12" i="3"/>
  <c r="H12" i="3"/>
  <c r="I12" i="3"/>
  <c r="J12" i="3"/>
  <c r="D12" i="3"/>
  <c r="M19" i="2"/>
  <c r="M33" i="2"/>
  <c r="L33" i="2"/>
  <c r="K33" i="2"/>
  <c r="J41" i="2"/>
  <c r="K41" i="2"/>
  <c r="L41" i="2"/>
  <c r="J42" i="2"/>
  <c r="K42" i="2"/>
  <c r="L42" i="2"/>
  <c r="K40" i="2"/>
  <c r="L40" i="2"/>
  <c r="J40" i="2"/>
  <c r="J38" i="2" a="1"/>
  <c r="L38" i="2" s="1"/>
  <c r="J33" i="2" a="1"/>
  <c r="J33" i="2" s="1"/>
  <c r="H46" i="2"/>
  <c r="H40" i="2" a="1"/>
  <c r="H42" i="2" s="1"/>
  <c r="H40" i="2"/>
  <c r="H41" i="2"/>
  <c r="B40" i="2" a="1"/>
  <c r="D40" i="2" s="1"/>
  <c r="E37" i="2"/>
  <c r="F37" i="2"/>
  <c r="F36" i="2"/>
  <c r="F33" i="2" a="1"/>
  <c r="F33" i="2" s="1"/>
  <c r="C37" i="2"/>
  <c r="D37" i="2"/>
  <c r="B37" i="2"/>
  <c r="B34" i="2"/>
  <c r="C34" i="2"/>
  <c r="D34" i="2"/>
  <c r="E34" i="2"/>
  <c r="B35" i="2"/>
  <c r="C35" i="2"/>
  <c r="D35" i="2"/>
  <c r="E35" i="2"/>
  <c r="B36" i="2"/>
  <c r="C36" i="2"/>
  <c r="D36" i="2"/>
  <c r="E36" i="2"/>
  <c r="E33" i="2"/>
  <c r="C33" i="2"/>
  <c r="D33" i="2"/>
  <c r="B33" i="2"/>
  <c r="L19" i="2"/>
  <c r="K29" i="2" a="1"/>
  <c r="K29" i="2" s="1"/>
  <c r="K24" i="2" a="1"/>
  <c r="K25" i="2" s="1"/>
  <c r="K20" i="2"/>
  <c r="J12" i="2"/>
  <c r="K12" i="2"/>
  <c r="L12" i="2"/>
  <c r="J13" i="2"/>
  <c r="K13" i="2"/>
  <c r="L13" i="2"/>
  <c r="K11" i="2"/>
  <c r="L11" i="2"/>
  <c r="J11" i="2"/>
  <c r="J9" i="2" a="1"/>
  <c r="K9" i="2" s="1"/>
  <c r="K19" i="2"/>
  <c r="J20" i="2" a="1"/>
  <c r="J20" i="2" s="1"/>
  <c r="J19" i="2"/>
  <c r="H24" i="2"/>
  <c r="H19" i="2" a="1"/>
  <c r="H19" i="2" s="1"/>
  <c r="C19" i="2" a="1"/>
  <c r="C19" i="2" s="1"/>
  <c r="C16" i="2" a="1"/>
  <c r="D16" i="2" s="1"/>
  <c r="C14" i="2"/>
  <c r="D14" i="2"/>
  <c r="E14" i="2"/>
  <c r="C15" i="2"/>
  <c r="D15" i="2"/>
  <c r="E15" i="2"/>
  <c r="D13" i="2"/>
  <c r="E13" i="2"/>
  <c r="C13" i="2"/>
  <c r="D11" i="2"/>
  <c r="C10" i="2" a="1"/>
  <c r="C10" i="2" s="1"/>
  <c r="E10" i="2"/>
  <c r="E9" i="2"/>
  <c r="D9" i="2"/>
  <c r="D10" i="2"/>
  <c r="E11" i="2"/>
  <c r="C9" i="2"/>
  <c r="M5" i="1"/>
  <c r="M6" i="1"/>
  <c r="M4" i="1"/>
  <c r="K6" i="1"/>
  <c r="J66" i="1"/>
  <c r="I66" i="1"/>
  <c r="C61" i="1"/>
  <c r="D61" i="1"/>
  <c r="D60" i="1"/>
  <c r="C58" i="1"/>
  <c r="D57" i="1"/>
  <c r="D58" i="1"/>
  <c r="C57" i="1"/>
  <c r="C60" i="1" s="1"/>
  <c r="C40" i="1"/>
  <c r="D40" i="1"/>
  <c r="D39" i="1"/>
  <c r="C37" i="1"/>
  <c r="D36" i="1"/>
  <c r="D37" i="1"/>
  <c r="C36" i="1"/>
  <c r="C39" i="1"/>
  <c r="C16" i="1"/>
  <c r="D16" i="1"/>
  <c r="D15" i="1"/>
  <c r="C21" i="1" s="1" a="1"/>
  <c r="C21" i="1" s="1"/>
  <c r="C15" i="1"/>
  <c r="C13" i="1"/>
  <c r="D12" i="1"/>
  <c r="D13" i="1"/>
  <c r="C12" i="1"/>
  <c r="T36" i="3" l="1"/>
  <c r="S36" i="3"/>
  <c r="W36" i="3"/>
  <c r="N52" i="3"/>
  <c r="N51" i="3"/>
  <c r="N56" i="3"/>
  <c r="H56" i="3"/>
  <c r="E55" i="3"/>
  <c r="H54" i="3"/>
  <c r="E53" i="3"/>
  <c r="H52" i="3"/>
  <c r="K51" i="3"/>
  <c r="E51" i="3"/>
  <c r="H50" i="3"/>
  <c r="K49" i="3"/>
  <c r="H48" i="3"/>
  <c r="G56" i="3"/>
  <c r="J55" i="3"/>
  <c r="D55" i="3"/>
  <c r="G54" i="3"/>
  <c r="J53" i="3"/>
  <c r="D53" i="3"/>
  <c r="G52" i="3"/>
  <c r="J51" i="3"/>
  <c r="D51" i="3"/>
  <c r="G50" i="3"/>
  <c r="J49" i="3"/>
  <c r="D49" i="3"/>
  <c r="G48" i="3"/>
  <c r="L55" i="3"/>
  <c r="F55" i="3"/>
  <c r="L53" i="3"/>
  <c r="F53" i="3"/>
  <c r="I52" i="3"/>
  <c r="L51" i="3"/>
  <c r="F51" i="3"/>
  <c r="I50" i="3"/>
  <c r="L49" i="3"/>
  <c r="I48" i="3"/>
  <c r="K55" i="3"/>
  <c r="K53" i="3"/>
  <c r="E49" i="3"/>
  <c r="L56" i="3"/>
  <c r="F56" i="3"/>
  <c r="I55" i="3"/>
  <c r="L54" i="3"/>
  <c r="F54" i="3"/>
  <c r="I53" i="3"/>
  <c r="L52" i="3"/>
  <c r="F52" i="3"/>
  <c r="I51" i="3"/>
  <c r="L50" i="3"/>
  <c r="F50" i="3"/>
  <c r="I49" i="3"/>
  <c r="L48" i="3"/>
  <c r="F48" i="3"/>
  <c r="I56" i="3"/>
  <c r="I54" i="3"/>
  <c r="F49" i="3"/>
  <c r="K56" i="3"/>
  <c r="E56" i="3"/>
  <c r="H55" i="3"/>
  <c r="K54" i="3"/>
  <c r="E54" i="3"/>
  <c r="H53" i="3"/>
  <c r="K52" i="3"/>
  <c r="E52" i="3"/>
  <c r="H51" i="3"/>
  <c r="K50" i="3"/>
  <c r="E50" i="3"/>
  <c r="H49" i="3"/>
  <c r="K48" i="3"/>
  <c r="E48" i="3"/>
  <c r="J56" i="3"/>
  <c r="D56" i="3"/>
  <c r="G55" i="3"/>
  <c r="J54" i="3"/>
  <c r="D54" i="3"/>
  <c r="G53" i="3"/>
  <c r="J52" i="3"/>
  <c r="D52" i="3"/>
  <c r="G51" i="3"/>
  <c r="J50" i="3"/>
  <c r="D50" i="3"/>
  <c r="G49" i="3"/>
  <c r="J48" i="3"/>
  <c r="H45" i="3"/>
  <c r="G45" i="3"/>
  <c r="I45" i="3"/>
  <c r="F45" i="3"/>
  <c r="E45" i="3"/>
  <c r="J45" i="3"/>
  <c r="U9" i="3"/>
  <c r="T9" i="3"/>
  <c r="V9" i="3"/>
  <c r="S9" i="3"/>
  <c r="R9" i="3"/>
  <c r="W9" i="3"/>
  <c r="M25" i="3"/>
  <c r="M26" i="3"/>
  <c r="M24" i="3"/>
  <c r="M27" i="3"/>
  <c r="M29" i="3"/>
  <c r="M23" i="3"/>
  <c r="M28" i="3"/>
  <c r="I29" i="3"/>
  <c r="E28" i="3"/>
  <c r="I26" i="3"/>
  <c r="E25" i="3"/>
  <c r="I23" i="3"/>
  <c r="E22" i="3"/>
  <c r="H29" i="3"/>
  <c r="D28" i="3"/>
  <c r="H26" i="3"/>
  <c r="D25" i="3"/>
  <c r="H23" i="3"/>
  <c r="D22" i="3"/>
  <c r="G29" i="3"/>
  <c r="K27" i="3"/>
  <c r="G26" i="3"/>
  <c r="I25" i="3"/>
  <c r="E24" i="3"/>
  <c r="I22" i="3"/>
  <c r="F29" i="3"/>
  <c r="H28" i="3"/>
  <c r="J27" i="3"/>
  <c r="D27" i="3"/>
  <c r="F26" i="3"/>
  <c r="H25" i="3"/>
  <c r="J24" i="3"/>
  <c r="D24" i="3"/>
  <c r="H22" i="3"/>
  <c r="K29" i="3"/>
  <c r="E29" i="3"/>
  <c r="G28" i="3"/>
  <c r="I27" i="3"/>
  <c r="K26" i="3"/>
  <c r="E26" i="3"/>
  <c r="G25" i="3"/>
  <c r="I24" i="3"/>
  <c r="K23" i="3"/>
  <c r="E23" i="3"/>
  <c r="G22" i="3"/>
  <c r="K28" i="3"/>
  <c r="G27" i="3"/>
  <c r="K25" i="3"/>
  <c r="G24" i="3"/>
  <c r="K22" i="3"/>
  <c r="J28" i="3"/>
  <c r="F27" i="3"/>
  <c r="J25" i="3"/>
  <c r="F24" i="3"/>
  <c r="J22" i="3"/>
  <c r="I28" i="3"/>
  <c r="E27" i="3"/>
  <c r="K24" i="3"/>
  <c r="G23" i="3"/>
  <c r="F23" i="3"/>
  <c r="J29" i="3"/>
  <c r="D29" i="3"/>
  <c r="F28" i="3"/>
  <c r="H27" i="3"/>
  <c r="J26" i="3"/>
  <c r="D26" i="3"/>
  <c r="F25" i="3"/>
  <c r="H24" i="3"/>
  <c r="J23" i="3"/>
  <c r="D23" i="3"/>
  <c r="G19" i="3"/>
  <c r="H19" i="3"/>
  <c r="F19" i="3"/>
  <c r="I19" i="3"/>
  <c r="E19" i="3"/>
  <c r="J19" i="3"/>
  <c r="K38" i="2"/>
  <c r="J38" i="2"/>
  <c r="H43" i="2"/>
  <c r="H44" i="2"/>
  <c r="F43" i="2"/>
  <c r="E42" i="2"/>
  <c r="D41" i="2"/>
  <c r="C40" i="2"/>
  <c r="F44" i="2"/>
  <c r="E43" i="2"/>
  <c r="D42" i="2"/>
  <c r="C41" i="2"/>
  <c r="B40" i="2"/>
  <c r="E44" i="2"/>
  <c r="D43" i="2"/>
  <c r="C42" i="2"/>
  <c r="B41" i="2"/>
  <c r="D44" i="2"/>
  <c r="C43" i="2"/>
  <c r="F40" i="2"/>
  <c r="C44" i="2"/>
  <c r="B43" i="2"/>
  <c r="F41" i="2"/>
  <c r="E40" i="2"/>
  <c r="B42" i="2"/>
  <c r="B44" i="2"/>
  <c r="F42" i="2"/>
  <c r="E41" i="2"/>
  <c r="F35" i="2"/>
  <c r="F34" i="2"/>
  <c r="K26" i="2"/>
  <c r="K24" i="2"/>
  <c r="L9" i="2"/>
  <c r="J9" i="2"/>
  <c r="H21" i="2"/>
  <c r="H22" i="2"/>
  <c r="H20" i="2"/>
  <c r="F21" i="2"/>
  <c r="D20" i="2"/>
  <c r="E21" i="2"/>
  <c r="C20" i="2"/>
  <c r="F22" i="2"/>
  <c r="D21" i="2"/>
  <c r="F19" i="2"/>
  <c r="E22" i="2"/>
  <c r="C21" i="2"/>
  <c r="E19" i="2"/>
  <c r="D22" i="2"/>
  <c r="F20" i="2"/>
  <c r="D19" i="2"/>
  <c r="C22" i="2"/>
  <c r="E20" i="2"/>
  <c r="C16" i="2"/>
  <c r="E16" i="2"/>
  <c r="C11" i="2"/>
  <c r="C66" i="1" a="1"/>
  <c r="E67" i="1" s="1"/>
  <c r="C45" i="1" a="1"/>
  <c r="D22" i="1"/>
  <c r="C22" i="1"/>
  <c r="E21" i="1"/>
  <c r="C23" i="1"/>
  <c r="E22" i="1"/>
  <c r="C25" i="1" s="1" a="1"/>
  <c r="E23" i="1"/>
  <c r="G21" i="1" s="1" a="1"/>
  <c r="D23" i="1"/>
  <c r="D21" i="1"/>
  <c r="G23" i="1" l="1"/>
  <c r="G22" i="1"/>
  <c r="G21" i="1"/>
  <c r="E25" i="1"/>
  <c r="C27" i="1"/>
  <c r="C25" i="1"/>
  <c r="E26" i="1"/>
  <c r="D26" i="1"/>
  <c r="D27" i="1"/>
  <c r="C26" i="1"/>
  <c r="D25" i="1"/>
  <c r="E27" i="1"/>
  <c r="C31" i="1" a="1"/>
  <c r="C67" i="1"/>
  <c r="E66" i="1"/>
  <c r="E68" i="1"/>
  <c r="C68" i="1"/>
  <c r="D67" i="1"/>
  <c r="D68" i="1"/>
  <c r="C66" i="1"/>
  <c r="D66" i="1"/>
  <c r="E47" i="1"/>
  <c r="E45" i="1"/>
  <c r="D47" i="1"/>
  <c r="D45" i="1"/>
  <c r="D46" i="1"/>
  <c r="C46" i="1"/>
  <c r="C47" i="1"/>
  <c r="C45" i="1"/>
  <c r="E46" i="1"/>
  <c r="I21" i="1" l="1"/>
  <c r="K4" i="1" s="1"/>
  <c r="G25" i="1"/>
  <c r="J21" i="1"/>
  <c r="K21" i="1" s="1"/>
  <c r="L4" i="1" s="1"/>
  <c r="D31" i="1"/>
  <c r="C31" i="1"/>
  <c r="E32" i="1"/>
  <c r="C32" i="1"/>
  <c r="D32" i="1"/>
  <c r="E33" i="1"/>
  <c r="D33" i="1"/>
  <c r="E31" i="1"/>
  <c r="C33" i="1"/>
  <c r="G66" i="1" a="1"/>
  <c r="G67" i="1"/>
  <c r="G66" i="1"/>
  <c r="G68" i="1"/>
  <c r="G45" i="1" a="1"/>
  <c r="G70" i="1" l="1"/>
  <c r="K66" i="1"/>
  <c r="L6" i="1" s="1"/>
  <c r="G45" i="1"/>
  <c r="G47" i="1"/>
  <c r="G46" i="1"/>
  <c r="I45" i="1" l="1"/>
  <c r="K5" i="1" s="1"/>
  <c r="J45" i="1"/>
  <c r="K45" i="1" s="1"/>
  <c r="L5" i="1" s="1"/>
  <c r="G49" i="1"/>
</calcChain>
</file>

<file path=xl/sharedStrings.xml><?xml version="1.0" encoding="utf-8"?>
<sst xmlns="http://schemas.openxmlformats.org/spreadsheetml/2006/main" count="158" uniqueCount="69">
  <si>
    <t>Market</t>
  </si>
  <si>
    <t>Security</t>
  </si>
  <si>
    <r>
      <t>r</t>
    </r>
    <r>
      <rPr>
        <b/>
        <vertAlign val="subscript"/>
        <sz val="12"/>
        <color theme="1"/>
        <rFont val="Times New Roman"/>
        <family val="1"/>
        <charset val="238"/>
      </rPr>
      <t>i</t>
    </r>
  </si>
  <si>
    <t>risk</t>
  </si>
  <si>
    <r>
      <t>Correlation</t>
    </r>
    <r>
      <rPr>
        <b/>
        <u/>
        <vertAlign val="subscript"/>
        <sz val="12"/>
        <color rgb="FF008080"/>
        <rFont val="Times New Roman"/>
        <family val="1"/>
        <charset val="238"/>
      </rPr>
      <t>A</t>
    </r>
    <r>
      <rPr>
        <b/>
        <vertAlign val="subscript"/>
        <sz val="12"/>
        <color theme="1"/>
        <rFont val="Times New Roman"/>
        <family val="1"/>
        <charset val="238"/>
      </rPr>
      <t>,B</t>
    </r>
  </si>
  <si>
    <t>I</t>
  </si>
  <si>
    <t>A</t>
  </si>
  <si>
    <t>B</t>
  </si>
  <si>
    <t>II</t>
  </si>
  <si>
    <t>III</t>
  </si>
  <si>
    <t>Market I</t>
  </si>
  <si>
    <t>CovarMatrix</t>
  </si>
  <si>
    <t>Syst.Mat</t>
  </si>
  <si>
    <t>VRS</t>
  </si>
  <si>
    <t>InvMatrix</t>
  </si>
  <si>
    <t>wi</t>
  </si>
  <si>
    <t>proof</t>
  </si>
  <si>
    <t>A*A^-1=E</t>
  </si>
  <si>
    <t>Rp</t>
  </si>
  <si>
    <t>VarP</t>
  </si>
  <si>
    <t>SigmP</t>
  </si>
  <si>
    <t>Market II</t>
  </si>
  <si>
    <t>Market III</t>
  </si>
  <si>
    <t>SigmaP</t>
  </si>
  <si>
    <t>Rp/SigmaP</t>
  </si>
  <si>
    <t>Company 1</t>
  </si>
  <si>
    <t>Company 2</t>
  </si>
  <si>
    <t>Company 3</t>
  </si>
  <si>
    <t>Correlation</t>
  </si>
  <si>
    <t>m</t>
  </si>
  <si>
    <r>
      <t>s</t>
    </r>
    <r>
      <rPr>
        <b/>
        <vertAlign val="subscript"/>
        <sz val="10"/>
        <color theme="1"/>
        <rFont val="Symbol"/>
        <family val="1"/>
        <charset val="2"/>
      </rPr>
      <t>1,2</t>
    </r>
  </si>
  <si>
    <t>s</t>
  </si>
  <si>
    <r>
      <t>s</t>
    </r>
    <r>
      <rPr>
        <b/>
        <vertAlign val="subscript"/>
        <sz val="10"/>
        <color theme="1"/>
        <rFont val="Symbol"/>
        <family val="1"/>
        <charset val="2"/>
      </rPr>
      <t>1,3</t>
    </r>
  </si>
  <si>
    <r>
      <t>s</t>
    </r>
    <r>
      <rPr>
        <b/>
        <vertAlign val="subscript"/>
        <sz val="10"/>
        <color theme="1"/>
        <rFont val="Symbol"/>
        <family val="1"/>
        <charset val="2"/>
      </rPr>
      <t>2,3</t>
    </r>
  </si>
  <si>
    <t>vrs</t>
  </si>
  <si>
    <t>InvM</t>
  </si>
  <si>
    <t>w^t*C*w</t>
  </si>
  <si>
    <t>C*w=A</t>
  </si>
  <si>
    <t>w^t*A</t>
  </si>
  <si>
    <t>SystMatrix.</t>
  </si>
  <si>
    <t>E(Rp)=50%</t>
  </si>
  <si>
    <t>ratio</t>
  </si>
  <si>
    <r>
      <t>Sec</t>
    </r>
    <r>
      <rPr>
        <vertAlign val="subscript"/>
        <sz val="10"/>
        <color theme="1"/>
        <rFont val="Arial"/>
        <family val="2"/>
        <charset val="238"/>
      </rPr>
      <t>1</t>
    </r>
  </si>
  <si>
    <r>
      <t>Sec</t>
    </r>
    <r>
      <rPr>
        <vertAlign val="subscript"/>
        <sz val="10"/>
        <color theme="1"/>
        <rFont val="Arial"/>
        <family val="2"/>
        <charset val="238"/>
      </rPr>
      <t xml:space="preserve"> 2</t>
    </r>
  </si>
  <si>
    <r>
      <t>Sec</t>
    </r>
    <r>
      <rPr>
        <vertAlign val="subscript"/>
        <sz val="10"/>
        <color theme="1"/>
        <rFont val="Arial"/>
        <family val="2"/>
        <charset val="238"/>
      </rPr>
      <t xml:space="preserve"> 3</t>
    </r>
  </si>
  <si>
    <r>
      <t>Sec</t>
    </r>
    <r>
      <rPr>
        <vertAlign val="subscript"/>
        <sz val="10"/>
        <color theme="1"/>
        <rFont val="Arial"/>
        <family val="2"/>
        <charset val="238"/>
      </rPr>
      <t xml:space="preserve"> 4</t>
    </r>
  </si>
  <si>
    <r>
      <t>Sec</t>
    </r>
    <r>
      <rPr>
        <vertAlign val="subscript"/>
        <sz val="10"/>
        <color theme="1"/>
        <rFont val="Arial"/>
        <family val="2"/>
        <charset val="238"/>
      </rPr>
      <t xml:space="preserve"> 5</t>
    </r>
  </si>
  <si>
    <r>
      <t>Sec</t>
    </r>
    <r>
      <rPr>
        <vertAlign val="subscript"/>
        <sz val="10"/>
        <color theme="1"/>
        <rFont val="Arial"/>
        <family val="2"/>
        <charset val="238"/>
      </rPr>
      <t xml:space="preserve"> 6</t>
    </r>
  </si>
  <si>
    <r>
      <t>Sec</t>
    </r>
    <r>
      <rPr>
        <vertAlign val="subscript"/>
        <sz val="10"/>
        <color theme="1"/>
        <rFont val="Arial"/>
        <family val="2"/>
        <charset val="238"/>
      </rPr>
      <t xml:space="preserve"> 7</t>
    </r>
  </si>
  <si>
    <r>
      <t>r</t>
    </r>
    <r>
      <rPr>
        <vertAlign val="subscript"/>
        <sz val="10"/>
        <color theme="1"/>
        <rFont val="Arial"/>
        <family val="2"/>
        <charset val="238"/>
      </rPr>
      <t>i</t>
    </r>
    <r>
      <rPr>
        <sz val="10"/>
        <color theme="1"/>
        <rFont val="Arial"/>
        <family val="2"/>
        <charset val="238"/>
      </rPr>
      <t xml:space="preserve"> (%)</t>
    </r>
  </si>
  <si>
    <r>
      <t>Sec</t>
    </r>
    <r>
      <rPr>
        <vertAlign val="subscript"/>
        <sz val="10"/>
        <color theme="1"/>
        <rFont val="Arial"/>
        <family val="2"/>
        <charset val="238"/>
      </rPr>
      <t xml:space="preserve"> 1</t>
    </r>
  </si>
  <si>
    <t>Minim.VariPort</t>
  </si>
  <si>
    <t>w1</t>
  </si>
  <si>
    <t>w2</t>
  </si>
  <si>
    <t>w7</t>
  </si>
  <si>
    <t>w3</t>
  </si>
  <si>
    <t>w4</t>
  </si>
  <si>
    <t>w5</t>
  </si>
  <si>
    <t>w6</t>
  </si>
  <si>
    <t>lambda1</t>
  </si>
  <si>
    <t>Mean-variance port-E(Rp)=5%</t>
  </si>
  <si>
    <t>SystMat.</t>
  </si>
  <si>
    <t>lambda2</t>
  </si>
  <si>
    <t>Risky portfolio</t>
  </si>
  <si>
    <t>C</t>
  </si>
  <si>
    <t>D</t>
  </si>
  <si>
    <t>Portfolio</t>
  </si>
  <si>
    <t>rf</t>
  </si>
  <si>
    <t>ratios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</si>
</sst>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vertAlign val="subscript"/>
      <sz val="12"/>
      <color theme="1"/>
      <name val="Times New Roman"/>
      <family val="1"/>
      <charset val="238"/>
    </font>
    <font>
      <b/>
      <u/>
      <sz val="12"/>
      <color rgb="FF008080"/>
      <name val="Times New Roman"/>
      <family val="1"/>
      <charset val="238"/>
    </font>
    <font>
      <b/>
      <u/>
      <vertAlign val="subscript"/>
      <sz val="12"/>
      <color rgb="FF008080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Symbol"/>
      <family val="1"/>
      <charset val="2"/>
    </font>
    <font>
      <b/>
      <vertAlign val="subscript"/>
      <sz val="10"/>
      <color theme="1"/>
      <name val="Symbol"/>
      <family val="1"/>
      <charset val="2"/>
    </font>
    <font>
      <vertAlign val="subscript"/>
      <sz val="10"/>
      <color theme="1"/>
      <name val="Arial"/>
      <family val="2"/>
      <charset val="238"/>
    </font>
    <font>
      <sz val="8"/>
      <name val="Calibri"/>
      <family val="2"/>
      <scheme val="minor"/>
    </font>
    <font>
      <sz val="10"/>
      <color theme="1"/>
      <name val="Times New Roman"/>
      <family val="1"/>
      <charset val="238"/>
    </font>
  </fonts>
  <fills count="1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2" borderId="0" xfId="0" applyFill="1"/>
    <xf numFmtId="2" fontId="0" fillId="0" borderId="0" xfId="0" applyNumberFormat="1"/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0" fillId="3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9" fillId="8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9" fillId="6" borderId="0" xfId="0" applyFont="1" applyFill="1" applyAlignment="1">
      <alignment horizontal="center"/>
    </xf>
    <xf numFmtId="0" fontId="9" fillId="7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7" fillId="8" borderId="0" xfId="0" applyFont="1" applyFill="1"/>
    <xf numFmtId="0" fontId="6" fillId="0" borderId="0" xfId="0" applyFont="1" applyAlignment="1">
      <alignment horizontal="right"/>
    </xf>
    <xf numFmtId="0" fontId="10" fillId="0" borderId="1" xfId="0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2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12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14" borderId="0" xfId="0" applyFill="1"/>
    <xf numFmtId="0" fontId="0" fillId="15" borderId="0" xfId="0" applyFill="1"/>
    <xf numFmtId="0" fontId="11" fillId="0" borderId="1" xfId="0" applyFont="1" applyBorder="1" applyAlignment="1">
      <alignment vertical="center"/>
    </xf>
    <xf numFmtId="0" fontId="11" fillId="16" borderId="4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0" fillId="17" borderId="0" xfId="0" applyFill="1"/>
    <xf numFmtId="0" fontId="16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center" wrapText="1"/>
    </xf>
    <xf numFmtId="9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0" fontId="1" fillId="0" borderId="4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0</xdr:rowOff>
        </xdr:from>
        <xdr:to>
          <xdr:col>0</xdr:col>
          <xdr:colOff>171450</xdr:colOff>
          <xdr:row>2</xdr:row>
          <xdr:rowOff>38100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AE899166-4277-4DD4-BA64-B0E4336773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</xdr:row>
          <xdr:rowOff>0</xdr:rowOff>
        </xdr:from>
        <xdr:to>
          <xdr:col>0</xdr:col>
          <xdr:colOff>209550</xdr:colOff>
          <xdr:row>3</xdr:row>
          <xdr:rowOff>38100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7174EB7F-A459-41C2-8F14-1B8FBACF60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6</xdr:row>
          <xdr:rowOff>0</xdr:rowOff>
        </xdr:from>
        <xdr:to>
          <xdr:col>0</xdr:col>
          <xdr:colOff>152400</xdr:colOff>
          <xdr:row>7</xdr:row>
          <xdr:rowOff>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31E7153E-8B25-4A8A-92D5-B0CEE2F565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wmf"/><Relationship Id="rId3" Type="http://schemas.openxmlformats.org/officeDocument/2006/relationships/oleObject" Target="../embeddings/oleObject1.bin"/><Relationship Id="rId7" Type="http://schemas.openxmlformats.org/officeDocument/2006/relationships/oleObject" Target="../embeddings/oleObject3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image" Target="../media/image2.w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1.w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A742C-0249-409B-B51F-76DF49A69B14}">
  <dimension ref="A1:M72"/>
  <sheetViews>
    <sheetView zoomScale="160" zoomScaleNormal="160" workbookViewId="0">
      <selection activeCell="M4" sqref="M4:M6"/>
    </sheetView>
  </sheetViews>
  <sheetFormatPr defaultRowHeight="15" x14ac:dyDescent="0.25"/>
  <cols>
    <col min="3" max="4" width="9.28515625" bestFit="1" customWidth="1"/>
    <col min="5" max="5" width="13.140625" bestFit="1" customWidth="1"/>
    <col min="6" max="6" width="14.7109375" bestFit="1" customWidth="1"/>
  </cols>
  <sheetData>
    <row r="1" spans="1:13" ht="15.75" thickBot="1" x14ac:dyDescent="0.3"/>
    <row r="2" spans="1:13" ht="18" thickBot="1" x14ac:dyDescent="0.3">
      <c r="B2" s="1" t="s">
        <v>0</v>
      </c>
      <c r="C2" s="2" t="s">
        <v>1</v>
      </c>
      <c r="D2" s="2" t="s">
        <v>2</v>
      </c>
      <c r="E2" s="2" t="s">
        <v>3</v>
      </c>
      <c r="F2" s="3" t="s">
        <v>4</v>
      </c>
    </row>
    <row r="3" spans="1:13" ht="16.5" thickBot="1" x14ac:dyDescent="0.3">
      <c r="B3" s="6" t="s">
        <v>5</v>
      </c>
      <c r="C3" s="7" t="s">
        <v>6</v>
      </c>
      <c r="D3" s="8">
        <v>0.22</v>
      </c>
      <c r="E3" s="8">
        <v>0.3</v>
      </c>
      <c r="F3" s="9">
        <v>0.15</v>
      </c>
      <c r="J3" t="s">
        <v>0</v>
      </c>
      <c r="K3" t="s">
        <v>18</v>
      </c>
      <c r="L3" t="s">
        <v>23</v>
      </c>
      <c r="M3" t="s">
        <v>24</v>
      </c>
    </row>
    <row r="4" spans="1:13" ht="16.5" thickBot="1" x14ac:dyDescent="0.3">
      <c r="B4" s="10"/>
      <c r="C4" s="7" t="s">
        <v>7</v>
      </c>
      <c r="D4" s="8">
        <v>0.31</v>
      </c>
      <c r="E4" s="8">
        <v>0.32</v>
      </c>
      <c r="F4" s="11"/>
      <c r="J4" t="s">
        <v>5</v>
      </c>
      <c r="K4">
        <f>I21</f>
        <v>0.26158924205378975</v>
      </c>
      <c r="L4">
        <f>K21</f>
        <v>0.2346594056815465</v>
      </c>
      <c r="M4">
        <f>K4/L4</f>
        <v>1.1147613763617445</v>
      </c>
    </row>
    <row r="5" spans="1:13" ht="16.5" thickBot="1" x14ac:dyDescent="0.3">
      <c r="B5" s="12" t="s">
        <v>8</v>
      </c>
      <c r="C5" s="13" t="s">
        <v>6</v>
      </c>
      <c r="D5" s="14">
        <v>0.26</v>
      </c>
      <c r="E5" s="14">
        <v>0.28999999999999998</v>
      </c>
      <c r="F5" s="15">
        <v>-0.06</v>
      </c>
      <c r="J5" t="s">
        <v>8</v>
      </c>
      <c r="K5">
        <f>I45</f>
        <v>0.29514876469552631</v>
      </c>
      <c r="L5">
        <f>K45</f>
        <v>0.2112511740270491</v>
      </c>
      <c r="M5">
        <f t="shared" ref="M5:M6" si="0">K5/L5</f>
        <v>1.3971461510445133</v>
      </c>
    </row>
    <row r="6" spans="1:13" ht="16.5" thickBot="1" x14ac:dyDescent="0.3">
      <c r="B6" s="16"/>
      <c r="C6" s="13" t="s">
        <v>7</v>
      </c>
      <c r="D6" s="14">
        <v>0.34</v>
      </c>
      <c r="E6" s="14">
        <v>0.33</v>
      </c>
      <c r="F6" s="17"/>
      <c r="J6" t="s">
        <v>9</v>
      </c>
      <c r="K6">
        <f>I66</f>
        <v>0.22467432052483599</v>
      </c>
      <c r="L6">
        <f>K66</f>
        <v>0.18319150743791543</v>
      </c>
      <c r="M6">
        <f t="shared" si="0"/>
        <v>1.2264450665158662</v>
      </c>
    </row>
    <row r="7" spans="1:13" ht="16.5" thickBot="1" x14ac:dyDescent="0.3">
      <c r="B7" s="18" t="s">
        <v>9</v>
      </c>
      <c r="C7" s="19" t="s">
        <v>6</v>
      </c>
      <c r="D7" s="20">
        <v>0.18</v>
      </c>
      <c r="E7" s="20">
        <v>0.2</v>
      </c>
      <c r="F7" s="21">
        <v>0.09</v>
      </c>
    </row>
    <row r="8" spans="1:13" ht="16.5" thickBot="1" x14ac:dyDescent="0.3">
      <c r="B8" s="22"/>
      <c r="C8" s="19" t="s">
        <v>7</v>
      </c>
      <c r="D8" s="20">
        <v>0.41</v>
      </c>
      <c r="E8" s="20">
        <v>0.38</v>
      </c>
      <c r="F8" s="23"/>
    </row>
    <row r="11" spans="1:13" x14ac:dyDescent="0.25">
      <c r="A11" s="30" t="s">
        <v>10</v>
      </c>
      <c r="B11" s="31" t="s">
        <v>11</v>
      </c>
    </row>
    <row r="12" spans="1:13" x14ac:dyDescent="0.25">
      <c r="C12" s="28">
        <f>E3^2</f>
        <v>0.09</v>
      </c>
      <c r="D12" s="28">
        <f>E3*E4*F3</f>
        <v>1.44E-2</v>
      </c>
    </row>
    <row r="13" spans="1:13" x14ac:dyDescent="0.25">
      <c r="C13" s="28">
        <f>D12</f>
        <v>1.44E-2</v>
      </c>
      <c r="D13" s="28">
        <f>E4^2</f>
        <v>0.1024</v>
      </c>
    </row>
    <row r="14" spans="1:13" x14ac:dyDescent="0.25">
      <c r="G14" s="37" t="s">
        <v>13</v>
      </c>
    </row>
    <row r="15" spans="1:13" x14ac:dyDescent="0.25">
      <c r="B15" s="32" t="s">
        <v>12</v>
      </c>
      <c r="C15" s="4">
        <f>2*C12</f>
        <v>0.18</v>
      </c>
      <c r="D15" s="4">
        <f>2*D12</f>
        <v>2.8799999999999999E-2</v>
      </c>
      <c r="E15" s="4">
        <v>1</v>
      </c>
      <c r="G15">
        <v>0</v>
      </c>
    </row>
    <row r="16" spans="1:13" x14ac:dyDescent="0.25">
      <c r="C16" s="4">
        <f>2*C13</f>
        <v>2.8799999999999999E-2</v>
      </c>
      <c r="D16" s="4">
        <f>2*D13</f>
        <v>0.20480000000000001</v>
      </c>
      <c r="E16" s="4">
        <v>1</v>
      </c>
      <c r="G16">
        <v>0</v>
      </c>
    </row>
    <row r="17" spans="2:11" x14ac:dyDescent="0.25">
      <c r="C17" s="4">
        <v>1</v>
      </c>
      <c r="D17" s="4">
        <v>1</v>
      </c>
      <c r="E17" s="4">
        <v>0</v>
      </c>
      <c r="G17">
        <v>1</v>
      </c>
    </row>
    <row r="20" spans="2:11" x14ac:dyDescent="0.25">
      <c r="B20" s="32" t="s">
        <v>14</v>
      </c>
      <c r="G20" s="33" t="s">
        <v>15</v>
      </c>
      <c r="I20" s="34" t="s">
        <v>18</v>
      </c>
      <c r="J20" s="35" t="s">
        <v>19</v>
      </c>
      <c r="K20" s="36" t="s">
        <v>20</v>
      </c>
    </row>
    <row r="21" spans="2:11" x14ac:dyDescent="0.25">
      <c r="C21">
        <f t="array" ref="C21:E23">MINVERSE(C15:E17)</f>
        <v>3.0562347188264058</v>
      </c>
      <c r="D21">
        <v>-3.0562347188264058</v>
      </c>
      <c r="E21">
        <v>0.53789731051344747</v>
      </c>
      <c r="G21" s="38">
        <f t="array" ref="G21:G23">MMULT(C21:E23,G15:G17)</f>
        <v>0.53789731051344747</v>
      </c>
      <c r="I21" s="24">
        <f>G21*D3+G22*D4</f>
        <v>0.26158924205378975</v>
      </c>
      <c r="J21" s="25">
        <f>G21^2*C12+G22^2*D13+2*G21*G22*D12</f>
        <v>5.5065036674816624E-2</v>
      </c>
      <c r="K21" s="26">
        <f>J21^0.5</f>
        <v>0.2346594056815465</v>
      </c>
    </row>
    <row r="22" spans="2:11" x14ac:dyDescent="0.25">
      <c r="C22">
        <v>-3.0562347188264058</v>
      </c>
      <c r="D22">
        <v>3.0562347188264058</v>
      </c>
      <c r="E22">
        <v>0.46210268948655248</v>
      </c>
      <c r="G22" s="38">
        <v>0.46210268948655248</v>
      </c>
    </row>
    <row r="23" spans="2:11" x14ac:dyDescent="0.25">
      <c r="C23">
        <v>0.53789731051344747</v>
      </c>
      <c r="D23">
        <v>0.46210268948655259</v>
      </c>
      <c r="E23">
        <v>-0.11013007334963325</v>
      </c>
      <c r="G23">
        <v>-0.11013007334963325</v>
      </c>
    </row>
    <row r="25" spans="2:11" x14ac:dyDescent="0.25">
      <c r="C25" s="5">
        <f t="array" ref="C25:E27">MMULT(C21:E23,C15:E17)</f>
        <v>1</v>
      </c>
      <c r="D25" s="5">
        <v>0</v>
      </c>
      <c r="E25" s="5">
        <v>0</v>
      </c>
      <c r="F25" s="39" t="s">
        <v>16</v>
      </c>
      <c r="G25">
        <f>SUM(G21:G22)</f>
        <v>1</v>
      </c>
    </row>
    <row r="26" spans="2:11" x14ac:dyDescent="0.25">
      <c r="C26" s="5">
        <v>0</v>
      </c>
      <c r="D26" s="5">
        <v>1</v>
      </c>
      <c r="E26" s="5">
        <v>0</v>
      </c>
    </row>
    <row r="27" spans="2:11" x14ac:dyDescent="0.25">
      <c r="C27" s="5">
        <v>0</v>
      </c>
      <c r="D27" s="5">
        <v>1.3877787807814457E-17</v>
      </c>
      <c r="E27" s="5">
        <v>1</v>
      </c>
    </row>
    <row r="29" spans="2:11" x14ac:dyDescent="0.25">
      <c r="C29" t="s">
        <v>17</v>
      </c>
    </row>
    <row r="31" spans="2:11" x14ac:dyDescent="0.25">
      <c r="C31">
        <f t="array" ref="C31:E33">MMULT(C15:E17,C21:E23)</f>
        <v>1</v>
      </c>
      <c r="D31">
        <v>1.1102230246251565E-16</v>
      </c>
      <c r="E31">
        <v>0</v>
      </c>
    </row>
    <row r="32" spans="2:11" x14ac:dyDescent="0.25">
      <c r="C32">
        <v>0</v>
      </c>
      <c r="D32">
        <v>1</v>
      </c>
      <c r="E32">
        <v>-1.3877787807814457E-17</v>
      </c>
    </row>
    <row r="33" spans="1:11" x14ac:dyDescent="0.25">
      <c r="C33">
        <v>0</v>
      </c>
      <c r="D33">
        <v>0</v>
      </c>
      <c r="E33">
        <v>1</v>
      </c>
    </row>
    <row r="35" spans="1:11" x14ac:dyDescent="0.25">
      <c r="A35" s="30" t="s">
        <v>21</v>
      </c>
      <c r="B35" s="31" t="s">
        <v>11</v>
      </c>
    </row>
    <row r="36" spans="1:11" x14ac:dyDescent="0.25">
      <c r="C36" s="28">
        <f>E5^2</f>
        <v>8.4099999999999994E-2</v>
      </c>
      <c r="D36" s="28">
        <f>E5*E6*F5</f>
        <v>-5.7419999999999997E-3</v>
      </c>
    </row>
    <row r="37" spans="1:11" x14ac:dyDescent="0.25">
      <c r="C37" s="28">
        <f>D36</f>
        <v>-5.7419999999999997E-3</v>
      </c>
      <c r="D37" s="28">
        <f>E6^2</f>
        <v>0.10890000000000001</v>
      </c>
    </row>
    <row r="38" spans="1:11" x14ac:dyDescent="0.25">
      <c r="G38" s="37" t="s">
        <v>13</v>
      </c>
    </row>
    <row r="39" spans="1:11" x14ac:dyDescent="0.25">
      <c r="B39" s="32" t="s">
        <v>12</v>
      </c>
      <c r="C39" s="4">
        <f>2*C36</f>
        <v>0.16819999999999999</v>
      </c>
      <c r="D39" s="4">
        <f>2*D36</f>
        <v>-1.1483999999999999E-2</v>
      </c>
      <c r="E39" s="4">
        <v>1</v>
      </c>
      <c r="G39">
        <v>0</v>
      </c>
    </row>
    <row r="40" spans="1:11" x14ac:dyDescent="0.25">
      <c r="C40" s="4">
        <f>2*C37</f>
        <v>-1.1483999999999999E-2</v>
      </c>
      <c r="D40" s="4">
        <f>2*D37</f>
        <v>0.21780000000000002</v>
      </c>
      <c r="E40" s="4">
        <v>1</v>
      </c>
      <c r="G40">
        <v>0</v>
      </c>
    </row>
    <row r="41" spans="1:11" x14ac:dyDescent="0.25">
      <c r="C41" s="4">
        <v>1</v>
      </c>
      <c r="D41" s="4">
        <v>1</v>
      </c>
      <c r="E41" s="4">
        <v>0</v>
      </c>
      <c r="G41">
        <v>1</v>
      </c>
    </row>
    <row r="44" spans="1:11" x14ac:dyDescent="0.25">
      <c r="B44" s="32" t="s">
        <v>14</v>
      </c>
      <c r="G44" s="33" t="s">
        <v>15</v>
      </c>
      <c r="I44" s="34" t="s">
        <v>18</v>
      </c>
      <c r="J44" s="35" t="s">
        <v>19</v>
      </c>
      <c r="K44" s="36" t="s">
        <v>20</v>
      </c>
    </row>
    <row r="45" spans="1:11" x14ac:dyDescent="0.25">
      <c r="C45">
        <f t="array" ref="C45:E47">MINVERSE(C39:E41)</f>
        <v>2.4451790849161794</v>
      </c>
      <c r="D45">
        <v>-2.4451790849161794</v>
      </c>
      <c r="E45">
        <v>0.56064044130592128</v>
      </c>
      <c r="G45" s="38">
        <f t="array" ref="G45:G47">MMULT(C45:E47,G39:G41)</f>
        <v>0.56064044130592128</v>
      </c>
      <c r="I45" s="24">
        <f>G45*D5+G46*D6</f>
        <v>0.29514876469552631</v>
      </c>
      <c r="J45" s="25">
        <f>G45^2*C36+G46^2*D37+2*G45*G46*D36</f>
        <v>4.462705852780658E-2</v>
      </c>
      <c r="K45" s="26">
        <f>J45^0.5</f>
        <v>0.2112511740270491</v>
      </c>
    </row>
    <row r="46" spans="1:11" x14ac:dyDescent="0.25">
      <c r="C46">
        <v>-2.4451790849161794</v>
      </c>
      <c r="D46">
        <v>2.4451790849161794</v>
      </c>
      <c r="E46">
        <v>0.43935955869407872</v>
      </c>
      <c r="G46" s="38">
        <v>0.43935955869407872</v>
      </c>
    </row>
    <row r="47" spans="1:11" x14ac:dyDescent="0.25">
      <c r="C47">
        <v>0.56064044130592128</v>
      </c>
      <c r="D47">
        <v>0.43935955869407872</v>
      </c>
      <c r="E47">
        <v>-8.9254117055613161E-2</v>
      </c>
      <c r="G47">
        <v>-8.9254117055613161E-2</v>
      </c>
    </row>
    <row r="49" spans="1:7" x14ac:dyDescent="0.25">
      <c r="C49" s="5"/>
      <c r="D49" s="5"/>
      <c r="E49" s="5"/>
      <c r="F49" s="39" t="s">
        <v>16</v>
      </c>
      <c r="G49">
        <f>SUM(G45:G46)</f>
        <v>1</v>
      </c>
    </row>
    <row r="50" spans="1:7" x14ac:dyDescent="0.25">
      <c r="C50" s="5"/>
      <c r="D50" s="5"/>
      <c r="E50" s="5"/>
    </row>
    <row r="51" spans="1:7" x14ac:dyDescent="0.25">
      <c r="C51" s="5"/>
      <c r="D51" s="5"/>
      <c r="E51" s="5"/>
    </row>
    <row r="56" spans="1:7" x14ac:dyDescent="0.25">
      <c r="A56" s="30" t="s">
        <v>22</v>
      </c>
      <c r="B56" s="31" t="s">
        <v>11</v>
      </c>
    </row>
    <row r="57" spans="1:7" x14ac:dyDescent="0.25">
      <c r="C57" s="28">
        <f>E7^2</f>
        <v>4.0000000000000008E-2</v>
      </c>
      <c r="D57" s="28">
        <f>E7*E8*F7</f>
        <v>6.8400000000000006E-3</v>
      </c>
    </row>
    <row r="58" spans="1:7" x14ac:dyDescent="0.25">
      <c r="C58" s="28">
        <f>D57</f>
        <v>6.8400000000000006E-3</v>
      </c>
      <c r="D58" s="28">
        <f>E8^2</f>
        <v>0.1444</v>
      </c>
    </row>
    <row r="59" spans="1:7" x14ac:dyDescent="0.25">
      <c r="G59" s="32" t="s">
        <v>13</v>
      </c>
    </row>
    <row r="60" spans="1:7" x14ac:dyDescent="0.25">
      <c r="B60" s="32" t="s">
        <v>12</v>
      </c>
      <c r="C60" s="4">
        <f>2*C57</f>
        <v>8.0000000000000016E-2</v>
      </c>
      <c r="D60" s="4">
        <f>2*D57</f>
        <v>1.3680000000000001E-2</v>
      </c>
      <c r="E60" s="4">
        <v>1</v>
      </c>
      <c r="G60">
        <v>0</v>
      </c>
    </row>
    <row r="61" spans="1:7" x14ac:dyDescent="0.25">
      <c r="C61" s="4">
        <f>2*C58</f>
        <v>1.3680000000000001E-2</v>
      </c>
      <c r="D61" s="4">
        <f>2*D58</f>
        <v>0.2888</v>
      </c>
      <c r="E61" s="4">
        <v>1</v>
      </c>
      <c r="G61">
        <v>0</v>
      </c>
    </row>
    <row r="62" spans="1:7" x14ac:dyDescent="0.25">
      <c r="C62" s="4">
        <v>1</v>
      </c>
      <c r="D62" s="4">
        <v>1</v>
      </c>
      <c r="E62" s="4">
        <v>0</v>
      </c>
      <c r="G62">
        <v>1</v>
      </c>
    </row>
    <row r="65" spans="2:11" x14ac:dyDescent="0.25">
      <c r="B65" s="32" t="s">
        <v>14</v>
      </c>
      <c r="G65" s="33" t="s">
        <v>15</v>
      </c>
      <c r="I65" s="34" t="s">
        <v>18</v>
      </c>
      <c r="J65" s="35" t="s">
        <v>19</v>
      </c>
      <c r="K65" s="36" t="s">
        <v>20</v>
      </c>
    </row>
    <row r="66" spans="2:11" x14ac:dyDescent="0.25">
      <c r="C66">
        <f t="array" ref="C66:E68">MINVERSE(C60:E62)</f>
        <v>2.9287722586691665</v>
      </c>
      <c r="D66">
        <v>-2.928772258669166</v>
      </c>
      <c r="E66">
        <v>0.80576382380506084</v>
      </c>
      <c r="G66" s="38">
        <f t="array" ref="G66:G68">MMULT(C66:E68,G60:G62)</f>
        <v>0.80576382380506084</v>
      </c>
      <c r="I66" s="24">
        <f>G66*D7+G67*D8</f>
        <v>0.22467432052483599</v>
      </c>
      <c r="J66" s="25">
        <f>G66^2*C57+G67^2*D58+2*G66*G67*D57</f>
        <v>3.3559128397375827E-2</v>
      </c>
      <c r="K66" s="26">
        <f>J66^0.5</f>
        <v>0.18319150743791543</v>
      </c>
    </row>
    <row r="67" spans="2:11" x14ac:dyDescent="0.25">
      <c r="C67">
        <v>-2.9287722586691665</v>
      </c>
      <c r="D67">
        <v>2.928772258669166</v>
      </c>
      <c r="E67">
        <v>0.19423617619493916</v>
      </c>
      <c r="G67" s="38">
        <v>0.19423617619493916</v>
      </c>
    </row>
    <row r="68" spans="2:11" x14ac:dyDescent="0.25">
      <c r="C68">
        <v>0.80576382380506095</v>
      </c>
      <c r="D68">
        <v>0.19423617619493916</v>
      </c>
      <c r="E68">
        <v>-6.7118256794751655E-2</v>
      </c>
      <c r="G68">
        <v>-6.7118256794751655E-2</v>
      </c>
    </row>
    <row r="70" spans="2:11" x14ac:dyDescent="0.25">
      <c r="C70" s="5"/>
      <c r="D70" s="5"/>
      <c r="E70" s="5"/>
      <c r="F70" s="39" t="s">
        <v>16</v>
      </c>
      <c r="G70">
        <f>SUM(G66:G67)</f>
        <v>1</v>
      </c>
    </row>
    <row r="71" spans="2:11" x14ac:dyDescent="0.25">
      <c r="C71" s="5"/>
      <c r="D71" s="5"/>
      <c r="E71" s="5"/>
    </row>
    <row r="72" spans="2:11" x14ac:dyDescent="0.25">
      <c r="C72" s="5"/>
      <c r="D72" s="5"/>
      <c r="E72" s="5"/>
    </row>
  </sheetData>
  <mergeCells count="6">
    <mergeCell ref="B3:B4"/>
    <mergeCell ref="F3:F4"/>
    <mergeCell ref="B5:B6"/>
    <mergeCell ref="F5:F6"/>
    <mergeCell ref="B7:B8"/>
    <mergeCell ref="F7:F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78905-8B2C-4B5C-96B3-04AA72205926}">
  <dimension ref="A1:M46"/>
  <sheetViews>
    <sheetView topLeftCell="B13" zoomScale="205" zoomScaleNormal="205" workbookViewId="0">
      <selection activeCell="M33" sqref="M33"/>
    </sheetView>
  </sheetViews>
  <sheetFormatPr defaultRowHeight="15" x14ac:dyDescent="0.25"/>
  <sheetData>
    <row r="1" spans="2:12" ht="15.75" thickBot="1" x14ac:dyDescent="0.3"/>
    <row r="2" spans="2:12" ht="15.75" thickBot="1" x14ac:dyDescent="0.3">
      <c r="B2" s="40"/>
      <c r="C2" s="41" t="s">
        <v>25</v>
      </c>
      <c r="D2" s="41" t="s">
        <v>26</v>
      </c>
      <c r="E2" s="41" t="s">
        <v>27</v>
      </c>
      <c r="F2" s="42"/>
      <c r="G2" s="48" t="s">
        <v>28</v>
      </c>
      <c r="H2" s="49"/>
    </row>
    <row r="3" spans="2:12" ht="15.75" thickBot="1" x14ac:dyDescent="0.3">
      <c r="B3" s="43" t="s">
        <v>29</v>
      </c>
      <c r="C3" s="44">
        <v>0.8</v>
      </c>
      <c r="D3" s="44">
        <v>0.3</v>
      </c>
      <c r="E3" s="44">
        <v>0.6</v>
      </c>
      <c r="F3" s="45"/>
      <c r="G3" s="46" t="s">
        <v>30</v>
      </c>
      <c r="H3" s="44">
        <v>-0.1</v>
      </c>
    </row>
    <row r="4" spans="2:12" ht="15.75" thickBot="1" x14ac:dyDescent="0.3">
      <c r="B4" s="43" t="s">
        <v>31</v>
      </c>
      <c r="C4" s="44">
        <v>1.2</v>
      </c>
      <c r="D4" s="44">
        <v>0.8</v>
      </c>
      <c r="E4" s="44">
        <v>1.1000000000000001</v>
      </c>
      <c r="F4" s="45"/>
      <c r="G4" s="46" t="s">
        <v>32</v>
      </c>
      <c r="H4" s="44">
        <v>-0.5</v>
      </c>
    </row>
    <row r="5" spans="2:12" ht="15.75" thickBot="1" x14ac:dyDescent="0.3">
      <c r="B5" s="47"/>
      <c r="C5" s="45"/>
      <c r="D5" s="45"/>
      <c r="E5" s="45"/>
      <c r="F5" s="45"/>
      <c r="G5" s="46" t="s">
        <v>33</v>
      </c>
      <c r="H5" s="44">
        <v>0.3</v>
      </c>
    </row>
    <row r="8" spans="2:12" x14ac:dyDescent="0.25">
      <c r="B8" t="s">
        <v>11</v>
      </c>
    </row>
    <row r="9" spans="2:12" x14ac:dyDescent="0.25">
      <c r="C9">
        <f>C4^2</f>
        <v>1.44</v>
      </c>
      <c r="D9">
        <f>C4*D4*H3</f>
        <v>-9.6000000000000002E-2</v>
      </c>
      <c r="E9">
        <f>C4*E4*H4</f>
        <v>-0.66</v>
      </c>
      <c r="J9">
        <f t="array" ref="J9:L9">TRANSPOSE(H19:H21)</f>
        <v>0.35161577230951685</v>
      </c>
      <c r="K9">
        <v>0.3139638304180255</v>
      </c>
      <c r="L9">
        <v>0.33442039727245781</v>
      </c>
    </row>
    <row r="10" spans="2:12" x14ac:dyDescent="0.25">
      <c r="C10">
        <f t="array" ref="C10:C11">TRANSPOSE(D9:E9)</f>
        <v>-9.6000000000000002E-2</v>
      </c>
      <c r="D10">
        <f>D4^2</f>
        <v>0.64000000000000012</v>
      </c>
      <c r="E10">
        <f>D4*E4*H5</f>
        <v>0.26400000000000001</v>
      </c>
    </row>
    <row r="11" spans="2:12" x14ac:dyDescent="0.25">
      <c r="C11">
        <v>-0.66</v>
      </c>
      <c r="D11">
        <f>E10</f>
        <v>0.26400000000000001</v>
      </c>
      <c r="E11">
        <f>E4^2</f>
        <v>1.2100000000000002</v>
      </c>
      <c r="J11">
        <f>$H19*C9*J$9</f>
        <v>0.1780324579250179</v>
      </c>
      <c r="K11">
        <f t="shared" ref="K11:L11" si="0">$H19*D9*K$9</f>
        <v>-1.0597884932130068E-2</v>
      </c>
      <c r="L11">
        <f t="shared" si="0"/>
        <v>-7.7607740933587063E-2</v>
      </c>
    </row>
    <row r="12" spans="2:12" x14ac:dyDescent="0.25">
      <c r="H12" t="s">
        <v>34</v>
      </c>
      <c r="J12">
        <f t="shared" ref="J12:J13" si="1">$H20*C10*J$9</f>
        <v>-1.0597884932130069E-2</v>
      </c>
      <c r="K12">
        <f t="shared" ref="K12:K13" si="2">$H20*D10*K$9</f>
        <v>6.3086903558885563E-2</v>
      </c>
      <c r="L12">
        <f t="shared" ref="L12:L13" si="3">$H20*E10*L$9</f>
        <v>2.7718919948960766E-2</v>
      </c>
    </row>
    <row r="13" spans="2:12" x14ac:dyDescent="0.25">
      <c r="C13" s="53">
        <f>2*C9</f>
        <v>2.88</v>
      </c>
      <c r="D13" s="53">
        <f t="shared" ref="D13:E13" si="4">2*D9</f>
        <v>-0.192</v>
      </c>
      <c r="E13" s="53">
        <f t="shared" si="4"/>
        <v>-1.32</v>
      </c>
      <c r="F13" s="53">
        <v>1</v>
      </c>
      <c r="H13">
        <v>0</v>
      </c>
      <c r="J13">
        <f t="shared" si="1"/>
        <v>-7.7607740933587063E-2</v>
      </c>
      <c r="K13">
        <f t="shared" si="2"/>
        <v>2.7718919948960769E-2</v>
      </c>
      <c r="L13">
        <f t="shared" si="3"/>
        <v>0.13532277255536093</v>
      </c>
    </row>
    <row r="14" spans="2:12" x14ac:dyDescent="0.25">
      <c r="C14" s="53">
        <f t="shared" ref="C14:E14" si="5">2*C10</f>
        <v>-0.192</v>
      </c>
      <c r="D14" s="53">
        <f t="shared" si="5"/>
        <v>1.2800000000000002</v>
      </c>
      <c r="E14" s="53">
        <f t="shared" si="5"/>
        <v>0.52800000000000002</v>
      </c>
      <c r="F14" s="53">
        <v>1</v>
      </c>
      <c r="H14">
        <v>0</v>
      </c>
    </row>
    <row r="15" spans="2:12" x14ac:dyDescent="0.25">
      <c r="C15" s="53">
        <f t="shared" ref="C15:E15" si="6">2*C11</f>
        <v>-1.32</v>
      </c>
      <c r="D15" s="53">
        <f t="shared" si="6"/>
        <v>0.52800000000000002</v>
      </c>
      <c r="E15" s="53">
        <f t="shared" si="6"/>
        <v>2.4200000000000004</v>
      </c>
      <c r="F15" s="53">
        <v>1</v>
      </c>
      <c r="H15">
        <v>0</v>
      </c>
    </row>
    <row r="16" spans="2:12" x14ac:dyDescent="0.25">
      <c r="C16" s="53">
        <f t="array" ref="C16:E16">TRANSPOSE(F13:F15)</f>
        <v>1</v>
      </c>
      <c r="D16" s="53">
        <v>1</v>
      </c>
      <c r="E16" s="53">
        <v>1</v>
      </c>
      <c r="F16" s="53">
        <v>0</v>
      </c>
      <c r="H16">
        <v>1</v>
      </c>
    </row>
    <row r="18" spans="1:13" x14ac:dyDescent="0.25">
      <c r="C18" t="s">
        <v>35</v>
      </c>
      <c r="H18" s="52" t="s">
        <v>15</v>
      </c>
      <c r="J18" s="50" t="s">
        <v>18</v>
      </c>
      <c r="K18" s="51" t="s">
        <v>19</v>
      </c>
      <c r="L18" s="26" t="s">
        <v>23</v>
      </c>
      <c r="M18" t="s">
        <v>41</v>
      </c>
    </row>
    <row r="19" spans="1:13" x14ac:dyDescent="0.25">
      <c r="C19">
        <f t="array" ref="C19:F22">MINVERSE(C13:F16)</f>
        <v>0.22269088752931027</v>
      </c>
      <c r="D19">
        <v>-0.25435948575586875</v>
      </c>
      <c r="E19">
        <v>3.1668598226558431E-2</v>
      </c>
      <c r="F19">
        <v>0.35161577230951685</v>
      </c>
      <c r="H19" s="52">
        <f t="array" ref="H19:H22">MMULT(C19:F22,H13:H16)</f>
        <v>0.35161577230951685</v>
      </c>
      <c r="J19" s="50">
        <f>H19*C3+H20*D3+H21*E3</f>
        <v>0.57613400533649584</v>
      </c>
      <c r="K19" s="51">
        <f>H19^2*C9+H20^2*D10+H21^2*E11+2*H19*H20*D9+2*H19*H21*E9+2*H20*H21*E10</f>
        <v>0.25546872220575167</v>
      </c>
      <c r="L19" s="26">
        <f>K19^0.5</f>
        <v>0.5054391379837454</v>
      </c>
      <c r="M19">
        <f>J19/L19</f>
        <v>1.1398682097210762</v>
      </c>
    </row>
    <row r="20" spans="1:13" x14ac:dyDescent="0.25">
      <c r="C20">
        <v>-0.25435948575586875</v>
      </c>
      <c r="D20">
        <v>0.66874646255019787</v>
      </c>
      <c r="E20">
        <v>-0.41438697679432912</v>
      </c>
      <c r="F20">
        <v>0.3139638304180255</v>
      </c>
      <c r="H20" s="52">
        <v>0.3139638304180255</v>
      </c>
      <c r="J20">
        <f t="array" ref="J20">MMULT(C3:E3,H19:H21)</f>
        <v>0.57613400533649584</v>
      </c>
      <c r="K20">
        <f>SUM(J11:L13)</f>
        <v>0.25546872220575167</v>
      </c>
    </row>
    <row r="21" spans="1:13" x14ac:dyDescent="0.25">
      <c r="C21">
        <v>3.1668598226558438E-2</v>
      </c>
      <c r="D21">
        <v>-0.41438697679432912</v>
      </c>
      <c r="E21">
        <v>0.38271837856777063</v>
      </c>
      <c r="F21">
        <v>0.33442039727245781</v>
      </c>
      <c r="H21">
        <v>0.33442039727245781</v>
      </c>
      <c r="K21" t="s">
        <v>36</v>
      </c>
    </row>
    <row r="22" spans="1:13" x14ac:dyDescent="0.25">
      <c r="C22">
        <v>0.35161577230951679</v>
      </c>
      <c r="D22">
        <v>0.31396383041802545</v>
      </c>
      <c r="E22">
        <v>0.33442039727245776</v>
      </c>
      <c r="F22">
        <v>-0.51093744441150324</v>
      </c>
      <c r="H22">
        <v>-0.51093744441150324</v>
      </c>
    </row>
    <row r="23" spans="1:13" x14ac:dyDescent="0.25">
      <c r="K23" t="s">
        <v>37</v>
      </c>
    </row>
    <row r="24" spans="1:13" x14ac:dyDescent="0.25">
      <c r="G24" t="s">
        <v>16</v>
      </c>
      <c r="H24">
        <f>SUM(H19:H21)</f>
        <v>1.0000000000000002</v>
      </c>
      <c r="K24">
        <f t="array" ref="K24:K26">MMULT(C9:E11,H19:H21)</f>
        <v>0.25546872220575167</v>
      </c>
    </row>
    <row r="25" spans="1:13" x14ac:dyDescent="0.25">
      <c r="K25">
        <v>0.25546872220575162</v>
      </c>
    </row>
    <row r="26" spans="1:13" x14ac:dyDescent="0.25">
      <c r="K26">
        <v>0.25546872220575162</v>
      </c>
    </row>
    <row r="28" spans="1:13" x14ac:dyDescent="0.25">
      <c r="K28" t="s">
        <v>38</v>
      </c>
    </row>
    <row r="29" spans="1:13" x14ac:dyDescent="0.25">
      <c r="K29">
        <f t="array" ref="K29">MMULT(J9:L9,K24:K26)</f>
        <v>0.25546872220575167</v>
      </c>
    </row>
    <row r="31" spans="1:13" x14ac:dyDescent="0.25">
      <c r="A31" t="s">
        <v>40</v>
      </c>
    </row>
    <row r="32" spans="1:13" x14ac:dyDescent="0.25">
      <c r="B32" t="s">
        <v>39</v>
      </c>
      <c r="H32" t="s">
        <v>34</v>
      </c>
      <c r="J32" t="s">
        <v>18</v>
      </c>
      <c r="K32" t="s">
        <v>19</v>
      </c>
      <c r="L32" t="s">
        <v>23</v>
      </c>
      <c r="M32" t="s">
        <v>41</v>
      </c>
    </row>
    <row r="33" spans="2:13" x14ac:dyDescent="0.25">
      <c r="B33" s="53">
        <f>C13</f>
        <v>2.88</v>
      </c>
      <c r="C33" s="53">
        <f t="shared" ref="C33:D33" si="7">D13</f>
        <v>-0.192</v>
      </c>
      <c r="D33" s="53">
        <f t="shared" si="7"/>
        <v>-1.32</v>
      </c>
      <c r="E33" s="53">
        <f>F13</f>
        <v>1</v>
      </c>
      <c r="F33" s="54">
        <f t="array" ref="F33:F35">TRANSPOSE(B37:D37)</f>
        <v>0.8</v>
      </c>
      <c r="H33">
        <v>0</v>
      </c>
      <c r="J33" s="55">
        <f t="array" ref="J33">MMULT(C3:E3,H40:H42)</f>
        <v>0.49999999999999933</v>
      </c>
      <c r="K33">
        <f>SUM(J40:L42)</f>
        <v>0.2845618045926479</v>
      </c>
      <c r="L33">
        <f>K33^0.5</f>
        <v>0.5334433471256792</v>
      </c>
      <c r="M33">
        <f>J33/L33</f>
        <v>0.93730665626278653</v>
      </c>
    </row>
    <row r="34" spans="2:13" x14ac:dyDescent="0.25">
      <c r="B34" s="53">
        <f t="shared" ref="B34:E34" si="8">C14</f>
        <v>-0.192</v>
      </c>
      <c r="C34" s="53">
        <f t="shared" si="8"/>
        <v>1.2800000000000002</v>
      </c>
      <c r="D34" s="53">
        <f t="shared" si="8"/>
        <v>0.52800000000000002</v>
      </c>
      <c r="E34" s="53">
        <f t="shared" si="8"/>
        <v>1</v>
      </c>
      <c r="F34" s="54">
        <v>0.3</v>
      </c>
      <c r="H34">
        <v>0</v>
      </c>
    </row>
    <row r="35" spans="2:13" x14ac:dyDescent="0.25">
      <c r="B35" s="53">
        <f t="shared" ref="B35:E35" si="9">C15</f>
        <v>-1.32</v>
      </c>
      <c r="C35" s="53">
        <f t="shared" si="9"/>
        <v>0.52800000000000002</v>
      </c>
      <c r="D35" s="53">
        <f t="shared" si="9"/>
        <v>2.4200000000000004</v>
      </c>
      <c r="E35" s="53">
        <f t="shared" si="9"/>
        <v>1</v>
      </c>
      <c r="F35" s="54">
        <v>0.6</v>
      </c>
      <c r="H35">
        <v>0</v>
      </c>
    </row>
    <row r="36" spans="2:13" x14ac:dyDescent="0.25">
      <c r="B36" s="53">
        <f t="shared" ref="B36:F37" si="10">C16</f>
        <v>1</v>
      </c>
      <c r="C36" s="53">
        <f t="shared" si="10"/>
        <v>1</v>
      </c>
      <c r="D36" s="53">
        <f t="shared" si="10"/>
        <v>1</v>
      </c>
      <c r="E36" s="53">
        <f t="shared" si="10"/>
        <v>0</v>
      </c>
      <c r="F36" s="54">
        <f t="shared" si="10"/>
        <v>0</v>
      </c>
      <c r="H36">
        <v>1</v>
      </c>
    </row>
    <row r="37" spans="2:13" x14ac:dyDescent="0.25">
      <c r="B37" s="54">
        <f>C3</f>
        <v>0.8</v>
      </c>
      <c r="C37" s="54">
        <f t="shared" ref="C37:D37" si="11">D3</f>
        <v>0.3</v>
      </c>
      <c r="D37" s="54">
        <f t="shared" si="11"/>
        <v>0.6</v>
      </c>
      <c r="E37" s="54">
        <f t="shared" si="10"/>
        <v>0</v>
      </c>
      <c r="F37" s="54">
        <f t="shared" si="10"/>
        <v>0</v>
      </c>
      <c r="H37" s="55">
        <v>0.5</v>
      </c>
    </row>
    <row r="38" spans="2:13" x14ac:dyDescent="0.25">
      <c r="J38">
        <f t="array" ref="J38:L38">TRANSPOSE(H40:H42)</f>
        <v>0.25925800669620153</v>
      </c>
      <c r="K38">
        <v>0.50617200446413579</v>
      </c>
      <c r="L38">
        <v>0.23456998883966235</v>
      </c>
    </row>
    <row r="39" spans="2:13" x14ac:dyDescent="0.25">
      <c r="B39" t="s">
        <v>35</v>
      </c>
      <c r="H39" s="52" t="s">
        <v>15</v>
      </c>
    </row>
    <row r="40" spans="2:13" x14ac:dyDescent="0.25">
      <c r="B40">
        <f t="array" ref="B40:F44">MINVERSE(B33:F37)</f>
        <v>7.6093205722208831E-2</v>
      </c>
      <c r="C40">
        <v>5.0728803814806732E-2</v>
      </c>
      <c r="D40">
        <v>-0.12682200953701528</v>
      </c>
      <c r="E40">
        <v>-0.34728939091616379</v>
      </c>
      <c r="F40">
        <v>1.2130947952247306</v>
      </c>
      <c r="H40" s="52">
        <f t="array" ref="H40:H44">MMULT(B40:F44,H33:H37)</f>
        <v>0.25925800669620153</v>
      </c>
      <c r="J40">
        <f>$H40*C9*J$38</f>
        <v>9.6789188211966248E-2</v>
      </c>
      <c r="K40">
        <f t="shared" ref="K40:L40" si="12">$H40*D9*K$38</f>
        <v>-1.2597997912588095E-2</v>
      </c>
      <c r="L40">
        <f t="shared" si="12"/>
        <v>-4.0137337506631926E-2</v>
      </c>
    </row>
    <row r="41" spans="2:13" x14ac:dyDescent="0.25">
      <c r="B41">
        <v>5.0728803814806843E-2</v>
      </c>
      <c r="C41">
        <v>3.3819202543202052E-2</v>
      </c>
      <c r="D41">
        <v>-8.4548006358009201E-2</v>
      </c>
      <c r="E41">
        <v>1.7684737393892302</v>
      </c>
      <c r="F41">
        <v>-2.5246034698501889</v>
      </c>
      <c r="H41" s="52">
        <v>0.50617200446413579</v>
      </c>
      <c r="J41">
        <f t="shared" ref="J41:J42" si="13">$H41*C10*J$38</f>
        <v>-1.2597997912588095E-2</v>
      </c>
      <c r="K41">
        <f t="shared" ref="K41:K42" si="14">$H41*D10*K$38</f>
        <v>0.16397446278607433</v>
      </c>
      <c r="L41">
        <f t="shared" ref="L41:L42" si="15">$H41*E10*L$38</f>
        <v>3.134544901965889E-2</v>
      </c>
    </row>
    <row r="42" spans="2:13" x14ac:dyDescent="0.25">
      <c r="B42">
        <v>-0.12682200953701531</v>
      </c>
      <c r="C42">
        <v>-8.4548006358009409E-2</v>
      </c>
      <c r="D42">
        <v>0.21137001589502499</v>
      </c>
      <c r="E42">
        <v>-0.42118434847306457</v>
      </c>
      <c r="F42">
        <v>1.3115086746254538</v>
      </c>
      <c r="H42" s="52">
        <v>0.23456998883966235</v>
      </c>
      <c r="J42">
        <f t="shared" si="13"/>
        <v>-4.0137337506631926E-2</v>
      </c>
      <c r="K42">
        <f t="shared" si="14"/>
        <v>3.134544901965889E-2</v>
      </c>
      <c r="L42">
        <f t="shared" si="15"/>
        <v>6.6577926393729586E-2</v>
      </c>
    </row>
    <row r="43" spans="2:13" x14ac:dyDescent="0.25">
      <c r="B43">
        <v>-0.34728939091616401</v>
      </c>
      <c r="C43">
        <v>1.7684737393892298</v>
      </c>
      <c r="D43">
        <v>-0.42118434847306496</v>
      </c>
      <c r="E43">
        <v>-3.8429712198586481</v>
      </c>
      <c r="F43">
        <v>5.7834353545943591</v>
      </c>
      <c r="H43">
        <v>-0.95125354256146855</v>
      </c>
    </row>
    <row r="44" spans="2:13" x14ac:dyDescent="0.25">
      <c r="B44">
        <v>1.2130947952247315</v>
      </c>
      <c r="C44">
        <v>-2.5246034698501885</v>
      </c>
      <c r="D44">
        <v>1.3115086746254554</v>
      </c>
      <c r="E44">
        <v>5.7834353545943582</v>
      </c>
      <c r="F44">
        <v>-10.038350975684025</v>
      </c>
      <c r="H44">
        <v>0.76425986675234547</v>
      </c>
    </row>
    <row r="46" spans="2:13" x14ac:dyDescent="0.25">
      <c r="G46" t="s">
        <v>16</v>
      </c>
      <c r="H46">
        <f>SUM(H40:H42)</f>
        <v>0.99999999999999978</v>
      </c>
    </row>
  </sheetData>
  <mergeCells count="1">
    <mergeCell ref="G2:H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DC53C-ADC4-490E-97F7-0317AD7DBF75}">
  <dimension ref="A2:W58"/>
  <sheetViews>
    <sheetView topLeftCell="H18" zoomScale="145" zoomScaleNormal="145" workbookViewId="0">
      <selection activeCell="U51" sqref="U51"/>
    </sheetView>
  </sheetViews>
  <sheetFormatPr defaultRowHeight="15" x14ac:dyDescent="0.25"/>
  <sheetData>
    <row r="2" spans="1:23" ht="15.75" thickBot="1" x14ac:dyDescent="0.3"/>
    <row r="3" spans="1:23" ht="16.5" thickBot="1" x14ac:dyDescent="0.3">
      <c r="C3" s="56"/>
      <c r="D3" s="41" t="s">
        <v>42</v>
      </c>
      <c r="E3" s="41" t="s">
        <v>43</v>
      </c>
      <c r="F3" s="41" t="s">
        <v>44</v>
      </c>
      <c r="G3" s="41" t="s">
        <v>45</v>
      </c>
      <c r="H3" s="41" t="s">
        <v>46</v>
      </c>
      <c r="I3" s="41" t="s">
        <v>47</v>
      </c>
      <c r="J3" s="41" t="s">
        <v>48</v>
      </c>
      <c r="K3" s="58" t="s">
        <v>49</v>
      </c>
    </row>
    <row r="4" spans="1:23" ht="16.5" thickBot="1" x14ac:dyDescent="0.3">
      <c r="C4" s="47" t="s">
        <v>50</v>
      </c>
      <c r="D4" s="57">
        <v>80.5</v>
      </c>
      <c r="E4" s="57">
        <v>82.7</v>
      </c>
      <c r="F4" s="57">
        <v>85.3</v>
      </c>
      <c r="G4" s="57">
        <v>85.1</v>
      </c>
      <c r="H4" s="57">
        <v>123.9</v>
      </c>
      <c r="I4" s="57">
        <v>22</v>
      </c>
      <c r="J4" s="57">
        <v>3.5</v>
      </c>
      <c r="K4" s="59">
        <v>1.9</v>
      </c>
    </row>
    <row r="5" spans="1:23" ht="16.5" thickBot="1" x14ac:dyDescent="0.3">
      <c r="C5" s="47" t="s">
        <v>43</v>
      </c>
      <c r="D5" s="57">
        <v>82.7</v>
      </c>
      <c r="E5" s="57">
        <v>184.7</v>
      </c>
      <c r="F5" s="57">
        <v>131.5</v>
      </c>
      <c r="G5" s="57">
        <v>69.400000000000006</v>
      </c>
      <c r="H5" s="57">
        <v>49.5</v>
      </c>
      <c r="I5" s="57">
        <v>58</v>
      </c>
      <c r="J5" s="57">
        <v>-9.9</v>
      </c>
      <c r="K5" s="59">
        <v>6.1</v>
      </c>
    </row>
    <row r="6" spans="1:23" ht="16.5" thickBot="1" x14ac:dyDescent="0.3">
      <c r="C6" s="47" t="s">
        <v>44</v>
      </c>
      <c r="D6" s="57">
        <v>85.3</v>
      </c>
      <c r="E6" s="57">
        <v>131.5</v>
      </c>
      <c r="F6" s="57">
        <v>374.2</v>
      </c>
      <c r="G6" s="57">
        <v>384.5</v>
      </c>
      <c r="H6" s="57">
        <v>366.5</v>
      </c>
      <c r="I6" s="57">
        <v>103.8</v>
      </c>
      <c r="J6" s="57">
        <v>343.5</v>
      </c>
      <c r="K6" s="59">
        <v>2.9</v>
      </c>
    </row>
    <row r="7" spans="1:23" ht="16.5" thickBot="1" x14ac:dyDescent="0.3">
      <c r="C7" s="47" t="s">
        <v>45</v>
      </c>
      <c r="D7" s="57">
        <v>85.1</v>
      </c>
      <c r="E7" s="57">
        <v>69.400000000000006</v>
      </c>
      <c r="F7" s="57">
        <v>384.5</v>
      </c>
      <c r="G7" s="57">
        <v>684.8</v>
      </c>
      <c r="H7" s="57">
        <v>599.1</v>
      </c>
      <c r="I7" s="57">
        <v>51.6</v>
      </c>
      <c r="J7" s="57">
        <v>502.7</v>
      </c>
      <c r="K7" s="59">
        <v>4</v>
      </c>
    </row>
    <row r="8" spans="1:23" ht="16.5" thickBot="1" x14ac:dyDescent="0.3">
      <c r="C8" s="47" t="s">
        <v>46</v>
      </c>
      <c r="D8" s="57">
        <v>123.9</v>
      </c>
      <c r="E8" s="57">
        <v>49.5</v>
      </c>
      <c r="F8" s="57">
        <v>366.5</v>
      </c>
      <c r="G8" s="57">
        <v>599.1</v>
      </c>
      <c r="H8" s="57">
        <v>871.4</v>
      </c>
      <c r="I8" s="57">
        <v>-21.2</v>
      </c>
      <c r="J8" s="57">
        <v>520.4</v>
      </c>
      <c r="K8" s="59">
        <v>5.7</v>
      </c>
    </row>
    <row r="9" spans="1:23" ht="16.5" thickBot="1" x14ac:dyDescent="0.3">
      <c r="C9" s="47" t="s">
        <v>47</v>
      </c>
      <c r="D9" s="57">
        <v>22</v>
      </c>
      <c r="E9" s="57">
        <v>58</v>
      </c>
      <c r="F9" s="57">
        <v>103.8</v>
      </c>
      <c r="G9" s="57">
        <v>51.6</v>
      </c>
      <c r="H9" s="57">
        <v>-21.2</v>
      </c>
      <c r="I9" s="57">
        <v>89.7</v>
      </c>
      <c r="J9" s="57">
        <v>74.400000000000006</v>
      </c>
      <c r="K9" s="59">
        <v>3.4</v>
      </c>
      <c r="P9" s="27" t="s">
        <v>15</v>
      </c>
      <c r="Q9" s="27">
        <f t="array" ref="Q9:W9">TRANSPOSE(M22:M28)</f>
        <v>2.1371997706364434</v>
      </c>
      <c r="R9" s="27">
        <v>4.4434719551724663E-2</v>
      </c>
      <c r="S9" s="27">
        <v>-0.29066879751558022</v>
      </c>
      <c r="T9" s="27">
        <v>-0.23027284839811862</v>
      </c>
      <c r="U9" s="27">
        <v>-0.7733258714631146</v>
      </c>
      <c r="V9" s="27">
        <v>-1.1224034096525217</v>
      </c>
      <c r="W9" s="27">
        <v>1.2350364368411666</v>
      </c>
    </row>
    <row r="10" spans="1:23" ht="16.5" thickBot="1" x14ac:dyDescent="0.3">
      <c r="C10" s="47" t="s">
        <v>48</v>
      </c>
      <c r="D10" s="57">
        <v>3.5</v>
      </c>
      <c r="E10" s="57">
        <v>-9.9</v>
      </c>
      <c r="F10" s="57">
        <v>343.5</v>
      </c>
      <c r="G10" s="57">
        <v>502.7</v>
      </c>
      <c r="H10" s="57">
        <v>520.4</v>
      </c>
      <c r="I10" s="57">
        <v>74.400000000000006</v>
      </c>
      <c r="J10" s="57">
        <v>574.6</v>
      </c>
      <c r="K10" s="59">
        <v>4.9000000000000004</v>
      </c>
    </row>
    <row r="11" spans="1:23" x14ac:dyDescent="0.25">
      <c r="M11" t="s">
        <v>34</v>
      </c>
      <c r="Q11">
        <f>$M22*D4*Q$9</f>
        <v>367.69364019848155</v>
      </c>
      <c r="R11">
        <f t="shared" ref="R11:W11" si="0">$M22*E4*R$9</f>
        <v>7.8536776503117007</v>
      </c>
      <c r="S11">
        <f t="shared" si="0"/>
        <v>-52.989834613639289</v>
      </c>
      <c r="T11">
        <f t="shared" si="0"/>
        <v>-41.881035604200093</v>
      </c>
      <c r="U11">
        <f t="shared" si="0"/>
        <v>-204.77595732714451</v>
      </c>
      <c r="V11">
        <f t="shared" si="0"/>
        <v>-52.773606812760491</v>
      </c>
      <c r="W11">
        <f t="shared" si="0"/>
        <v>9.2383185634060716</v>
      </c>
    </row>
    <row r="12" spans="1:23" x14ac:dyDescent="0.25">
      <c r="A12" t="s">
        <v>51</v>
      </c>
      <c r="D12">
        <f>2*D4</f>
        <v>161</v>
      </c>
      <c r="E12">
        <f t="shared" ref="E12:J12" si="1">2*E4</f>
        <v>165.4</v>
      </c>
      <c r="F12">
        <f t="shared" si="1"/>
        <v>170.6</v>
      </c>
      <c r="G12">
        <f t="shared" si="1"/>
        <v>170.2</v>
      </c>
      <c r="H12">
        <f t="shared" si="1"/>
        <v>247.8</v>
      </c>
      <c r="I12">
        <f t="shared" si="1"/>
        <v>44</v>
      </c>
      <c r="J12">
        <f t="shared" si="1"/>
        <v>7</v>
      </c>
      <c r="K12">
        <v>1</v>
      </c>
      <c r="M12">
        <v>0</v>
      </c>
      <c r="Q12">
        <f t="shared" ref="Q12:Q17" si="2">$M23*D5*Q$9</f>
        <v>7.8536776503117007</v>
      </c>
      <c r="R12">
        <f t="shared" ref="R12:R17" si="3">$M23*E5*R$9</f>
        <v>0.3646798625129859</v>
      </c>
      <c r="S12">
        <f t="shared" ref="S12:S17" si="4">$M23*F5*S$9</f>
        <v>-1.6984259247555031</v>
      </c>
      <c r="T12">
        <f t="shared" ref="T12:T17" si="5">$M23*G5*T$9</f>
        <v>-0.71010839506293655</v>
      </c>
      <c r="U12">
        <f t="shared" ref="U12:U17" si="6">$M23*H5*U$9</f>
        <v>-1.7009446519175502</v>
      </c>
      <c r="V12">
        <f t="shared" ref="V12:V17" si="7">$M23*I5*V$9</f>
        <v>-2.8926734824449416</v>
      </c>
      <c r="W12">
        <f t="shared" ref="W12:W17" si="8">$M23*J5*W$9</f>
        <v>-0.54329712730126567</v>
      </c>
    </row>
    <row r="13" spans="1:23" x14ac:dyDescent="0.25">
      <c r="D13">
        <f t="shared" ref="D13:J13" si="9">2*D5</f>
        <v>165.4</v>
      </c>
      <c r="E13">
        <f t="shared" si="9"/>
        <v>369.4</v>
      </c>
      <c r="F13">
        <f t="shared" si="9"/>
        <v>263</v>
      </c>
      <c r="G13">
        <f t="shared" si="9"/>
        <v>138.80000000000001</v>
      </c>
      <c r="H13">
        <f t="shared" si="9"/>
        <v>99</v>
      </c>
      <c r="I13">
        <f t="shared" si="9"/>
        <v>116</v>
      </c>
      <c r="J13">
        <f t="shared" si="9"/>
        <v>-19.8</v>
      </c>
      <c r="K13">
        <v>1</v>
      </c>
      <c r="M13">
        <v>0</v>
      </c>
      <c r="Q13">
        <f t="shared" si="2"/>
        <v>-52.989834613639289</v>
      </c>
      <c r="R13">
        <f t="shared" si="3"/>
        <v>-1.6984259247555034</v>
      </c>
      <c r="S13">
        <f t="shared" si="4"/>
        <v>31.615540513553192</v>
      </c>
      <c r="T13">
        <f t="shared" si="5"/>
        <v>25.735789232609743</v>
      </c>
      <c r="U13">
        <f t="shared" si="6"/>
        <v>82.382493469961972</v>
      </c>
      <c r="V13">
        <f t="shared" si="7"/>
        <v>33.864506008870691</v>
      </c>
      <c r="W13">
        <f t="shared" si="8"/>
        <v>-123.31188198069249</v>
      </c>
    </row>
    <row r="14" spans="1:23" x14ac:dyDescent="0.25">
      <c r="D14">
        <f t="shared" ref="D14:J14" si="10">2*D6</f>
        <v>170.6</v>
      </c>
      <c r="E14">
        <f t="shared" si="10"/>
        <v>263</v>
      </c>
      <c r="F14">
        <f t="shared" si="10"/>
        <v>748.4</v>
      </c>
      <c r="G14">
        <f t="shared" si="10"/>
        <v>769</v>
      </c>
      <c r="H14">
        <f t="shared" si="10"/>
        <v>733</v>
      </c>
      <c r="I14">
        <f t="shared" si="10"/>
        <v>207.6</v>
      </c>
      <c r="J14">
        <f t="shared" si="10"/>
        <v>687</v>
      </c>
      <c r="K14">
        <v>1</v>
      </c>
      <c r="M14">
        <v>0</v>
      </c>
      <c r="Q14">
        <f t="shared" si="2"/>
        <v>-41.881035604200086</v>
      </c>
      <c r="R14">
        <f t="shared" si="3"/>
        <v>-0.71010839506293655</v>
      </c>
      <c r="S14">
        <f t="shared" si="4"/>
        <v>25.735789232609743</v>
      </c>
      <c r="T14">
        <f t="shared" si="5"/>
        <v>36.311920408985422</v>
      </c>
      <c r="U14">
        <f t="shared" si="6"/>
        <v>106.68530234101566</v>
      </c>
      <c r="V14">
        <f t="shared" si="7"/>
        <v>13.336485957930243</v>
      </c>
      <c r="W14">
        <f t="shared" si="8"/>
        <v>-142.96554656054386</v>
      </c>
    </row>
    <row r="15" spans="1:23" x14ac:dyDescent="0.25">
      <c r="D15">
        <f t="shared" ref="D15:J15" si="11">2*D7</f>
        <v>170.2</v>
      </c>
      <c r="E15">
        <f t="shared" si="11"/>
        <v>138.80000000000001</v>
      </c>
      <c r="F15">
        <f t="shared" si="11"/>
        <v>769</v>
      </c>
      <c r="G15">
        <f t="shared" si="11"/>
        <v>1369.6</v>
      </c>
      <c r="H15">
        <f t="shared" si="11"/>
        <v>1198.2</v>
      </c>
      <c r="I15">
        <f t="shared" si="11"/>
        <v>103.2</v>
      </c>
      <c r="J15">
        <f t="shared" si="11"/>
        <v>1005.4</v>
      </c>
      <c r="K15">
        <v>1</v>
      </c>
      <c r="M15">
        <v>0</v>
      </c>
      <c r="Q15">
        <f t="shared" si="2"/>
        <v>-204.77595732714454</v>
      </c>
      <c r="R15">
        <f t="shared" si="3"/>
        <v>-1.7009446519175502</v>
      </c>
      <c r="S15">
        <f t="shared" si="4"/>
        <v>82.382493469961972</v>
      </c>
      <c r="T15">
        <f t="shared" si="5"/>
        <v>106.68530234101567</v>
      </c>
      <c r="U15">
        <f t="shared" si="6"/>
        <v>521.12587208740536</v>
      </c>
      <c r="V15">
        <f t="shared" si="7"/>
        <v>-18.4012522119374</v>
      </c>
      <c r="W15">
        <f t="shared" si="8"/>
        <v>-497.02656123214894</v>
      </c>
    </row>
    <row r="16" spans="1:23" x14ac:dyDescent="0.25">
      <c r="D16">
        <f t="shared" ref="D16:J16" si="12">2*D8</f>
        <v>247.8</v>
      </c>
      <c r="E16">
        <f t="shared" si="12"/>
        <v>99</v>
      </c>
      <c r="F16">
        <f t="shared" si="12"/>
        <v>733</v>
      </c>
      <c r="G16">
        <f t="shared" si="12"/>
        <v>1198.2</v>
      </c>
      <c r="H16">
        <f t="shared" si="12"/>
        <v>1742.8</v>
      </c>
      <c r="I16">
        <f t="shared" si="12"/>
        <v>-42.4</v>
      </c>
      <c r="J16">
        <f t="shared" si="12"/>
        <v>1040.8</v>
      </c>
      <c r="K16">
        <v>1</v>
      </c>
      <c r="M16">
        <v>0</v>
      </c>
      <c r="Q16">
        <f t="shared" si="2"/>
        <v>-52.773606812760498</v>
      </c>
      <c r="R16">
        <f t="shared" si="3"/>
        <v>-2.8926734824449412</v>
      </c>
      <c r="S16">
        <f t="shared" si="4"/>
        <v>33.864506008870691</v>
      </c>
      <c r="T16">
        <f t="shared" si="5"/>
        <v>13.336485957930243</v>
      </c>
      <c r="U16">
        <f t="shared" si="6"/>
        <v>-18.4012522119374</v>
      </c>
      <c r="V16">
        <f t="shared" si="7"/>
        <v>113.0031104357647</v>
      </c>
      <c r="W16">
        <f t="shared" si="8"/>
        <v>-103.13395761701864</v>
      </c>
    </row>
    <row r="17" spans="3:23" x14ac:dyDescent="0.25">
      <c r="D17">
        <f t="shared" ref="D17:J17" si="13">2*D9</f>
        <v>44</v>
      </c>
      <c r="E17">
        <f t="shared" si="13"/>
        <v>116</v>
      </c>
      <c r="F17">
        <f t="shared" si="13"/>
        <v>207.6</v>
      </c>
      <c r="G17">
        <f t="shared" si="13"/>
        <v>103.2</v>
      </c>
      <c r="H17">
        <f t="shared" si="13"/>
        <v>-42.4</v>
      </c>
      <c r="I17">
        <f t="shared" si="13"/>
        <v>179.4</v>
      </c>
      <c r="J17">
        <f t="shared" si="13"/>
        <v>148.80000000000001</v>
      </c>
      <c r="K17">
        <v>1</v>
      </c>
      <c r="M17">
        <v>0</v>
      </c>
      <c r="Q17">
        <f t="shared" si="2"/>
        <v>9.2383185634060698</v>
      </c>
      <c r="R17">
        <f t="shared" si="3"/>
        <v>-0.54329712730126567</v>
      </c>
      <c r="S17">
        <f t="shared" si="4"/>
        <v>-123.31188198069249</v>
      </c>
      <c r="T17">
        <f t="shared" si="5"/>
        <v>-142.96554656054386</v>
      </c>
      <c r="U17">
        <f t="shared" si="6"/>
        <v>-497.02656123214899</v>
      </c>
      <c r="V17">
        <f t="shared" si="7"/>
        <v>-103.13395761701864</v>
      </c>
      <c r="W17">
        <f t="shared" si="8"/>
        <v>876.44599918693166</v>
      </c>
    </row>
    <row r="18" spans="3:23" x14ac:dyDescent="0.25">
      <c r="D18">
        <f t="shared" ref="D18:J18" si="14">2*D10</f>
        <v>7</v>
      </c>
      <c r="E18">
        <f t="shared" si="14"/>
        <v>-19.8</v>
      </c>
      <c r="F18">
        <f t="shared" si="14"/>
        <v>687</v>
      </c>
      <c r="G18">
        <f t="shared" si="14"/>
        <v>1005.4</v>
      </c>
      <c r="H18">
        <f t="shared" si="14"/>
        <v>1040.8</v>
      </c>
      <c r="I18">
        <f t="shared" si="14"/>
        <v>148.80000000000001</v>
      </c>
      <c r="J18">
        <f t="shared" si="14"/>
        <v>1149.2</v>
      </c>
      <c r="K18">
        <v>1</v>
      </c>
      <c r="M18">
        <v>0</v>
      </c>
    </row>
    <row r="19" spans="3:23" x14ac:dyDescent="0.25">
      <c r="D19">
        <f t="array" ref="D19:J19">TRANSPOSE(K12:K18)</f>
        <v>1</v>
      </c>
      <c r="E19">
        <v>1</v>
      </c>
      <c r="F19">
        <v>1</v>
      </c>
      <c r="G19">
        <v>1</v>
      </c>
      <c r="H19">
        <v>1</v>
      </c>
      <c r="I19">
        <v>1</v>
      </c>
      <c r="J19">
        <v>1</v>
      </c>
      <c r="K19">
        <v>0</v>
      </c>
      <c r="M19">
        <v>1</v>
      </c>
    </row>
    <row r="21" spans="3:23" x14ac:dyDescent="0.25">
      <c r="C21" t="s">
        <v>35</v>
      </c>
      <c r="M21" s="27" t="s">
        <v>15</v>
      </c>
      <c r="P21" s="50" t="s">
        <v>18</v>
      </c>
      <c r="Q21" s="25" t="s">
        <v>19</v>
      </c>
      <c r="R21" s="26" t="s">
        <v>23</v>
      </c>
      <c r="S21" t="s">
        <v>41</v>
      </c>
    </row>
    <row r="22" spans="3:23" x14ac:dyDescent="0.25">
      <c r="D22">
        <f t="array" ref="D22:K29">MINVERSE(D12:K19)</f>
        <v>7.7541972135672932E-2</v>
      </c>
      <c r="E22">
        <v>-6.1867287801396819E-3</v>
      </c>
      <c r="F22">
        <v>8.7884370989865148E-3</v>
      </c>
      <c r="G22">
        <v>-9.7098519637296276E-3</v>
      </c>
      <c r="H22">
        <v>-3.7687458357494111E-2</v>
      </c>
      <c r="I22">
        <v>-7.7748273977969518E-2</v>
      </c>
      <c r="J22">
        <v>4.5001903844673563E-2</v>
      </c>
      <c r="K22">
        <v>2.1371997706364434</v>
      </c>
      <c r="L22" s="29" t="s">
        <v>52</v>
      </c>
      <c r="M22" s="27">
        <f t="array" ref="M22:M29">MMULT(D22:K29,M12:M19)</f>
        <v>2.1371997706364434</v>
      </c>
      <c r="P22" s="50">
        <f>SUMPRODUCT(M22:M28,K4:K10)</f>
        <v>0.3952499274504957</v>
      </c>
      <c r="Q22" s="25">
        <f>SUM(Q11:W17)</f>
        <v>15.143742058711155</v>
      </c>
      <c r="R22" s="26">
        <f>Q22^0.5</f>
        <v>3.8914961208654897</v>
      </c>
      <c r="S22">
        <f>P22/R22</f>
        <v>0.10156760155335579</v>
      </c>
    </row>
    <row r="23" spans="3:23" x14ac:dyDescent="0.25">
      <c r="D23">
        <v>-6.1867287801396758E-3</v>
      </c>
      <c r="E23">
        <v>7.8030964488774862E-3</v>
      </c>
      <c r="F23">
        <v>-3.6166669747582608E-3</v>
      </c>
      <c r="G23">
        <v>1.6749741242662311E-4</v>
      </c>
      <c r="H23">
        <v>1.0562122322255593E-3</v>
      </c>
      <c r="I23">
        <v>-4.7766840729457241E-4</v>
      </c>
      <c r="J23">
        <v>1.2542580686628064E-3</v>
      </c>
      <c r="K23">
        <v>4.4434719551724663E-2</v>
      </c>
      <c r="L23" s="29" t="s">
        <v>53</v>
      </c>
      <c r="M23" s="27">
        <v>4.4434719551724663E-2</v>
      </c>
    </row>
    <row r="24" spans="3:23" x14ac:dyDescent="0.25">
      <c r="D24">
        <v>8.7884370989864923E-3</v>
      </c>
      <c r="E24">
        <v>-3.6166669747582638E-3</v>
      </c>
      <c r="F24">
        <v>7.5439437839265409E-3</v>
      </c>
      <c r="G24">
        <v>-2.2862793656756196E-3</v>
      </c>
      <c r="H24">
        <v>-4.259006318125153E-3</v>
      </c>
      <c r="I24">
        <v>-8.7937880025464495E-3</v>
      </c>
      <c r="J24">
        <v>2.6233597781924281E-3</v>
      </c>
      <c r="K24">
        <v>-0.29066879751558022</v>
      </c>
      <c r="L24" s="29" t="s">
        <v>55</v>
      </c>
      <c r="M24" s="27">
        <v>-0.29066879751558022</v>
      </c>
    </row>
    <row r="25" spans="3:23" x14ac:dyDescent="0.25">
      <c r="D25">
        <v>-9.7098519637296172E-3</v>
      </c>
      <c r="E25">
        <v>1.6749741242662834E-4</v>
      </c>
      <c r="F25">
        <v>-2.28627936567562E-3</v>
      </c>
      <c r="G25">
        <v>4.2780444048604272E-3</v>
      </c>
      <c r="H25">
        <v>4.0717684774882702E-3</v>
      </c>
      <c r="I25">
        <v>1.0660407260979341E-2</v>
      </c>
      <c r="J25">
        <v>-7.1815862263494264E-3</v>
      </c>
      <c r="K25">
        <v>-0.23027284839811862</v>
      </c>
      <c r="L25" s="29" t="s">
        <v>56</v>
      </c>
      <c r="M25" s="27">
        <v>-0.23027284839811862</v>
      </c>
    </row>
    <row r="26" spans="3:23" x14ac:dyDescent="0.25">
      <c r="D26">
        <v>-3.7687458357494166E-2</v>
      </c>
      <c r="E26">
        <v>1.0562122322255671E-3</v>
      </c>
      <c r="F26">
        <v>-4.2590063181251513E-3</v>
      </c>
      <c r="G26">
        <v>4.071768477488278E-3</v>
      </c>
      <c r="H26">
        <v>2.0580109972797054E-2</v>
      </c>
      <c r="I26">
        <v>4.0174615610874098E-2</v>
      </c>
      <c r="J26">
        <v>-2.3936241617765686E-2</v>
      </c>
      <c r="K26">
        <v>-0.7733258714631146</v>
      </c>
      <c r="L26" s="29" t="s">
        <v>57</v>
      </c>
      <c r="M26" s="27">
        <v>-0.7733258714631146</v>
      </c>
    </row>
    <row r="27" spans="3:23" x14ac:dyDescent="0.25">
      <c r="D27">
        <v>-7.7748273977969531E-2</v>
      </c>
      <c r="E27">
        <v>-4.7766840729452932E-4</v>
      </c>
      <c r="F27">
        <v>-8.7937880025464755E-3</v>
      </c>
      <c r="G27">
        <v>1.0660407260979351E-2</v>
      </c>
      <c r="H27">
        <v>4.017461561087407E-2</v>
      </c>
      <c r="I27">
        <v>8.6382110570312823E-2</v>
      </c>
      <c r="J27">
        <v>-5.0197403054355737E-2</v>
      </c>
      <c r="K27">
        <v>-1.1224034096525217</v>
      </c>
      <c r="L27" s="29" t="s">
        <v>58</v>
      </c>
      <c r="M27" s="27">
        <v>-1.1224034096525217</v>
      </c>
    </row>
    <row r="28" spans="3:23" x14ac:dyDescent="0.25">
      <c r="D28">
        <v>4.5001903844673612E-2</v>
      </c>
      <c r="E28">
        <v>1.2542580686627908E-3</v>
      </c>
      <c r="F28">
        <v>2.6233597781924545E-3</v>
      </c>
      <c r="G28">
        <v>-7.1815862263494403E-3</v>
      </c>
      <c r="H28">
        <v>-2.3936241617765686E-2</v>
      </c>
      <c r="I28">
        <v>-5.0197403054355771E-2</v>
      </c>
      <c r="J28">
        <v>3.2435709206942061E-2</v>
      </c>
      <c r="K28">
        <v>1.2350364368411666</v>
      </c>
      <c r="L28" s="29" t="s">
        <v>54</v>
      </c>
      <c r="M28" s="27">
        <v>1.2350364368411666</v>
      </c>
    </row>
    <row r="29" spans="3:23" x14ac:dyDescent="0.25">
      <c r="D29">
        <v>2.1371997706364412</v>
      </c>
      <c r="E29">
        <v>4.4434719551724261E-2</v>
      </c>
      <c r="F29">
        <v>-0.29066879751558017</v>
      </c>
      <c r="G29">
        <v>-0.23027284839811846</v>
      </c>
      <c r="H29">
        <v>-0.77332587146311238</v>
      </c>
      <c r="I29">
        <v>-1.1224034096525184</v>
      </c>
      <c r="J29">
        <v>1.2350364368411642</v>
      </c>
      <c r="K29">
        <v>-30.287484117422572</v>
      </c>
      <c r="L29" s="29" t="s">
        <v>59</v>
      </c>
      <c r="M29">
        <v>-30.287484117422572</v>
      </c>
    </row>
    <row r="31" spans="3:23" x14ac:dyDescent="0.25">
      <c r="L31" t="s">
        <v>16</v>
      </c>
      <c r="M31">
        <f>SUM(M22:M28)</f>
        <v>0.99999999999999956</v>
      </c>
    </row>
    <row r="34" spans="1:23" x14ac:dyDescent="0.25">
      <c r="A34" t="s">
        <v>60</v>
      </c>
    </row>
    <row r="36" spans="1:23" x14ac:dyDescent="0.25">
      <c r="C36" t="s">
        <v>61</v>
      </c>
      <c r="N36" t="s">
        <v>34</v>
      </c>
      <c r="P36" s="60" t="s">
        <v>15</v>
      </c>
      <c r="Q36" s="60">
        <f t="array" ref="Q36:W36">TRANSPOSE(N48:N54)</f>
        <v>0.39350039050604058</v>
      </c>
      <c r="R36" s="60">
        <v>0.43702969517304963</v>
      </c>
      <c r="S36" s="60">
        <v>-0.65517948269339199</v>
      </c>
      <c r="T36" s="60">
        <v>-4.4328173925622744E-2</v>
      </c>
      <c r="U36" s="60">
        <v>3.6014728320210798E-2</v>
      </c>
      <c r="V36" s="60">
        <v>0.41533371151037213</v>
      </c>
      <c r="W36" s="60">
        <v>0.41762913110934397</v>
      </c>
    </row>
    <row r="37" spans="1:23" x14ac:dyDescent="0.25">
      <c r="D37">
        <f>D12</f>
        <v>161</v>
      </c>
      <c r="E37">
        <f t="shared" ref="E37:J37" si="15">E12</f>
        <v>165.4</v>
      </c>
      <c r="F37">
        <f t="shared" si="15"/>
        <v>170.6</v>
      </c>
      <c r="G37">
        <f t="shared" si="15"/>
        <v>170.2</v>
      </c>
      <c r="H37">
        <f t="shared" si="15"/>
        <v>247.8</v>
      </c>
      <c r="I37">
        <f t="shared" si="15"/>
        <v>44</v>
      </c>
      <c r="J37">
        <f t="shared" si="15"/>
        <v>7</v>
      </c>
      <c r="K37">
        <f>K12</f>
        <v>1</v>
      </c>
      <c r="L37" s="54">
        <f>K4</f>
        <v>1.9</v>
      </c>
      <c r="N37">
        <f>M12</f>
        <v>0</v>
      </c>
    </row>
    <row r="38" spans="1:23" x14ac:dyDescent="0.25">
      <c r="D38">
        <f t="shared" ref="D38:K38" si="16">D13</f>
        <v>165.4</v>
      </c>
      <c r="E38">
        <f t="shared" si="16"/>
        <v>369.4</v>
      </c>
      <c r="F38">
        <f t="shared" si="16"/>
        <v>263</v>
      </c>
      <c r="G38">
        <f t="shared" si="16"/>
        <v>138.80000000000001</v>
      </c>
      <c r="H38">
        <f t="shared" si="16"/>
        <v>99</v>
      </c>
      <c r="I38">
        <f t="shared" si="16"/>
        <v>116</v>
      </c>
      <c r="J38">
        <f t="shared" si="16"/>
        <v>-19.8</v>
      </c>
      <c r="K38">
        <f t="shared" si="16"/>
        <v>1</v>
      </c>
      <c r="L38" s="54">
        <f t="shared" ref="L38:L43" si="17">K5</f>
        <v>6.1</v>
      </c>
      <c r="N38">
        <f t="shared" ref="N38:N44" si="18">M13</f>
        <v>0</v>
      </c>
      <c r="Q38">
        <f>$N48*D4*Q$36</f>
        <v>12.464825864936717</v>
      </c>
      <c r="R38">
        <f t="shared" ref="R38:W38" si="19">$N48*E4*R$36</f>
        <v>14.222031117492467</v>
      </c>
      <c r="S38">
        <f t="shared" si="19"/>
        <v>-21.991481509456026</v>
      </c>
      <c r="T38">
        <f t="shared" si="19"/>
        <v>-1.4844123841379553</v>
      </c>
      <c r="U38">
        <f t="shared" si="19"/>
        <v>1.7558872166227195</v>
      </c>
      <c r="V38">
        <f t="shared" si="19"/>
        <v>3.5955475087324023</v>
      </c>
      <c r="W38">
        <f t="shared" si="19"/>
        <v>0.57518029162378848</v>
      </c>
    </row>
    <row r="39" spans="1:23" x14ac:dyDescent="0.25">
      <c r="D39">
        <f t="shared" ref="D39:K39" si="20">D14</f>
        <v>170.6</v>
      </c>
      <c r="E39">
        <f t="shared" si="20"/>
        <v>263</v>
      </c>
      <c r="F39">
        <f t="shared" si="20"/>
        <v>748.4</v>
      </c>
      <c r="G39">
        <f t="shared" si="20"/>
        <v>769</v>
      </c>
      <c r="H39">
        <f t="shared" si="20"/>
        <v>733</v>
      </c>
      <c r="I39">
        <f t="shared" si="20"/>
        <v>207.6</v>
      </c>
      <c r="J39">
        <f t="shared" si="20"/>
        <v>687</v>
      </c>
      <c r="K39">
        <f t="shared" si="20"/>
        <v>1</v>
      </c>
      <c r="L39" s="54">
        <f t="shared" si="17"/>
        <v>2.9</v>
      </c>
      <c r="N39">
        <f t="shared" si="18"/>
        <v>0</v>
      </c>
      <c r="Q39">
        <f t="shared" ref="Q39:Q44" si="21">$N49*D5*Q$36</f>
        <v>14.222031117492467</v>
      </c>
      <c r="R39">
        <f t="shared" ref="R39:R44" si="22">$N49*E5*R$36</f>
        <v>35.276768089325088</v>
      </c>
      <c r="S39">
        <f t="shared" ref="S39:S44" si="23">$N49*F5*S$36</f>
        <v>-37.652774983074522</v>
      </c>
      <c r="T39">
        <f t="shared" ref="T39:T44" si="24">$N49*G5*T$36</f>
        <v>-1.3444673466775228</v>
      </c>
      <c r="U39">
        <f t="shared" ref="U39:U44" si="25">$N49*H5*U$36</f>
        <v>0.77910553410633521</v>
      </c>
      <c r="V39">
        <f t="shared" ref="V39:V44" si="26">$N49*I5*V$36</f>
        <v>10.527763589515217</v>
      </c>
      <c r="W39">
        <f t="shared" ref="W39:W44" si="27">$N49*J5*W$36</f>
        <v>-1.8069116854546117</v>
      </c>
    </row>
    <row r="40" spans="1:23" x14ac:dyDescent="0.25">
      <c r="D40">
        <f t="shared" ref="D40:K40" si="28">D15</f>
        <v>170.2</v>
      </c>
      <c r="E40">
        <f t="shared" si="28"/>
        <v>138.80000000000001</v>
      </c>
      <c r="F40">
        <f t="shared" si="28"/>
        <v>769</v>
      </c>
      <c r="G40">
        <f t="shared" si="28"/>
        <v>1369.6</v>
      </c>
      <c r="H40">
        <f t="shared" si="28"/>
        <v>1198.2</v>
      </c>
      <c r="I40">
        <f t="shared" si="28"/>
        <v>103.2</v>
      </c>
      <c r="J40">
        <f t="shared" si="28"/>
        <v>1005.4</v>
      </c>
      <c r="K40">
        <f t="shared" si="28"/>
        <v>1</v>
      </c>
      <c r="L40" s="54">
        <f t="shared" si="17"/>
        <v>4</v>
      </c>
      <c r="N40">
        <f t="shared" si="18"/>
        <v>0</v>
      </c>
      <c r="Q40">
        <f t="shared" si="21"/>
        <v>-21.991481509456026</v>
      </c>
      <c r="R40">
        <f t="shared" si="22"/>
        <v>-37.652774983074522</v>
      </c>
      <c r="S40">
        <f t="shared" si="23"/>
        <v>160.62914982975886</v>
      </c>
      <c r="T40">
        <f t="shared" si="24"/>
        <v>11.166998918582237</v>
      </c>
      <c r="U40">
        <f t="shared" si="25"/>
        <v>-8.6479747072205182</v>
      </c>
      <c r="V40">
        <f t="shared" si="26"/>
        <v>-28.245861505008683</v>
      </c>
      <c r="W40">
        <f t="shared" si="27"/>
        <v>-93.989170079762346</v>
      </c>
    </row>
    <row r="41" spans="1:23" x14ac:dyDescent="0.25">
      <c r="D41">
        <f t="shared" ref="D41:K41" si="29">D16</f>
        <v>247.8</v>
      </c>
      <c r="E41">
        <f t="shared" si="29"/>
        <v>99</v>
      </c>
      <c r="F41">
        <f t="shared" si="29"/>
        <v>733</v>
      </c>
      <c r="G41">
        <f t="shared" si="29"/>
        <v>1198.2</v>
      </c>
      <c r="H41">
        <f t="shared" si="29"/>
        <v>1742.8</v>
      </c>
      <c r="I41">
        <f t="shared" si="29"/>
        <v>-42.4</v>
      </c>
      <c r="J41">
        <f t="shared" si="29"/>
        <v>1040.8</v>
      </c>
      <c r="K41">
        <f t="shared" si="29"/>
        <v>1</v>
      </c>
      <c r="L41" s="54">
        <f t="shared" si="17"/>
        <v>5.7</v>
      </c>
      <c r="N41">
        <f t="shared" si="18"/>
        <v>0</v>
      </c>
      <c r="Q41">
        <f t="shared" si="21"/>
        <v>-1.4844123841379551</v>
      </c>
      <c r="R41">
        <f t="shared" si="22"/>
        <v>-1.3444673466775228</v>
      </c>
      <c r="S41">
        <f t="shared" si="23"/>
        <v>11.166998918582237</v>
      </c>
      <c r="T41">
        <f t="shared" si="24"/>
        <v>1.345623100051762</v>
      </c>
      <c r="U41">
        <f t="shared" si="25"/>
        <v>-0.95644346409063707</v>
      </c>
      <c r="V41">
        <f t="shared" si="26"/>
        <v>-0.95000682605191988</v>
      </c>
      <c r="W41">
        <f t="shared" si="27"/>
        <v>-9.3063527693634516</v>
      </c>
    </row>
    <row r="42" spans="1:23" x14ac:dyDescent="0.25">
      <c r="D42">
        <f t="shared" ref="D42:K42" si="30">D17</f>
        <v>44</v>
      </c>
      <c r="E42">
        <f t="shared" si="30"/>
        <v>116</v>
      </c>
      <c r="F42">
        <f t="shared" si="30"/>
        <v>207.6</v>
      </c>
      <c r="G42">
        <f t="shared" si="30"/>
        <v>103.2</v>
      </c>
      <c r="H42">
        <f t="shared" si="30"/>
        <v>-42.4</v>
      </c>
      <c r="I42">
        <f t="shared" si="30"/>
        <v>179.4</v>
      </c>
      <c r="J42">
        <f t="shared" si="30"/>
        <v>148.80000000000001</v>
      </c>
      <c r="K42">
        <f t="shared" si="30"/>
        <v>1</v>
      </c>
      <c r="L42" s="54">
        <f t="shared" si="17"/>
        <v>3.4</v>
      </c>
      <c r="N42">
        <f t="shared" si="18"/>
        <v>0</v>
      </c>
      <c r="Q42">
        <f t="shared" si="21"/>
        <v>1.7558872166227193</v>
      </c>
      <c r="R42">
        <f t="shared" si="22"/>
        <v>0.7791055341063351</v>
      </c>
      <c r="S42">
        <f t="shared" si="23"/>
        <v>-8.6479747072205164</v>
      </c>
      <c r="T42">
        <f t="shared" si="24"/>
        <v>-0.95644346409063707</v>
      </c>
      <c r="U42">
        <f t="shared" si="25"/>
        <v>1.1302586556197465</v>
      </c>
      <c r="V42">
        <f t="shared" si="26"/>
        <v>-0.31711237258414221</v>
      </c>
      <c r="W42">
        <f t="shared" si="27"/>
        <v>7.8272321615427369</v>
      </c>
    </row>
    <row r="43" spans="1:23" x14ac:dyDescent="0.25">
      <c r="D43">
        <f t="shared" ref="D43:K44" si="31">D18</f>
        <v>7</v>
      </c>
      <c r="E43">
        <f t="shared" si="31"/>
        <v>-19.8</v>
      </c>
      <c r="F43">
        <f t="shared" si="31"/>
        <v>687</v>
      </c>
      <c r="G43">
        <f t="shared" si="31"/>
        <v>1005.4</v>
      </c>
      <c r="H43">
        <f t="shared" si="31"/>
        <v>1040.8</v>
      </c>
      <c r="I43">
        <f t="shared" si="31"/>
        <v>148.80000000000001</v>
      </c>
      <c r="J43">
        <f t="shared" si="31"/>
        <v>1149.2</v>
      </c>
      <c r="K43">
        <f t="shared" si="31"/>
        <v>1</v>
      </c>
      <c r="L43" s="54">
        <f t="shared" si="17"/>
        <v>4.9000000000000004</v>
      </c>
      <c r="N43">
        <f t="shared" si="18"/>
        <v>0</v>
      </c>
      <c r="Q43">
        <f t="shared" si="21"/>
        <v>3.5955475087324023</v>
      </c>
      <c r="R43">
        <f t="shared" si="22"/>
        <v>10.527763589515217</v>
      </c>
      <c r="S43">
        <f t="shared" si="23"/>
        <v>-28.245861505008683</v>
      </c>
      <c r="T43">
        <f t="shared" si="24"/>
        <v>-0.95000682605191966</v>
      </c>
      <c r="U43">
        <f t="shared" si="25"/>
        <v>-0.31711237258414227</v>
      </c>
      <c r="V43">
        <f t="shared" si="26"/>
        <v>15.473437644953197</v>
      </c>
      <c r="W43">
        <f t="shared" si="27"/>
        <v>12.905086005152077</v>
      </c>
    </row>
    <row r="44" spans="1:23" x14ac:dyDescent="0.25">
      <c r="D44">
        <f>D19</f>
        <v>1</v>
      </c>
      <c r="E44">
        <f t="shared" si="31"/>
        <v>1</v>
      </c>
      <c r="F44">
        <f t="shared" si="31"/>
        <v>1</v>
      </c>
      <c r="G44">
        <f t="shared" si="31"/>
        <v>1</v>
      </c>
      <c r="H44">
        <f t="shared" si="31"/>
        <v>1</v>
      </c>
      <c r="I44">
        <f t="shared" si="31"/>
        <v>1</v>
      </c>
      <c r="J44">
        <f t="shared" si="31"/>
        <v>1</v>
      </c>
      <c r="K44">
        <f>K19</f>
        <v>0</v>
      </c>
      <c r="L44" s="54">
        <f>L19</f>
        <v>0</v>
      </c>
      <c r="N44">
        <f t="shared" si="18"/>
        <v>1</v>
      </c>
      <c r="Q44">
        <f t="shared" si="21"/>
        <v>0.57518029162378836</v>
      </c>
      <c r="R44">
        <f t="shared" si="22"/>
        <v>-1.8069116854546114</v>
      </c>
      <c r="S44">
        <f t="shared" si="23"/>
        <v>-93.989170079762346</v>
      </c>
      <c r="T44">
        <f t="shared" si="24"/>
        <v>-9.3063527693634498</v>
      </c>
      <c r="U44">
        <f t="shared" si="25"/>
        <v>7.827232161542736</v>
      </c>
      <c r="V44">
        <f t="shared" si="26"/>
        <v>12.905086005152077</v>
      </c>
      <c r="W44">
        <f t="shared" si="27"/>
        <v>100.21833677544828</v>
      </c>
    </row>
    <row r="45" spans="1:23" x14ac:dyDescent="0.25">
      <c r="D45" s="54">
        <f t="array" ref="D45:J45">TRANSPOSE(L37:L43)</f>
        <v>1.9</v>
      </c>
      <c r="E45" s="54">
        <v>6.1</v>
      </c>
      <c r="F45" s="54">
        <v>2.9</v>
      </c>
      <c r="G45" s="54">
        <v>4</v>
      </c>
      <c r="H45" s="54">
        <v>5.7</v>
      </c>
      <c r="I45" s="54">
        <v>3.4</v>
      </c>
      <c r="J45" s="54">
        <v>4.9000000000000004</v>
      </c>
      <c r="K45" s="54">
        <f>K20</f>
        <v>0</v>
      </c>
      <c r="L45" s="54">
        <f>L20</f>
        <v>0</v>
      </c>
      <c r="N45">
        <v>5</v>
      </c>
    </row>
    <row r="47" spans="1:23" x14ac:dyDescent="0.25">
      <c r="C47" t="s">
        <v>35</v>
      </c>
      <c r="N47" s="60" t="s">
        <v>15</v>
      </c>
      <c r="Q47" t="s">
        <v>18</v>
      </c>
      <c r="R47" t="s">
        <v>19</v>
      </c>
      <c r="S47" t="s">
        <v>23</v>
      </c>
      <c r="T47" t="s">
        <v>41</v>
      </c>
    </row>
    <row r="48" spans="1:23" x14ac:dyDescent="0.25">
      <c r="D48">
        <f t="array" ref="D48:L56">MINVERSE(D37:L45)</f>
        <v>1.6039415746455687E-2</v>
      </c>
      <c r="E48">
        <v>7.6606091850020732E-3</v>
      </c>
      <c r="F48">
        <v>-4.0683312322288834E-3</v>
      </c>
      <c r="G48">
        <v>-3.1513402401296326E-3</v>
      </c>
      <c r="H48">
        <v>-9.1409574850019066E-3</v>
      </c>
      <c r="I48">
        <v>-2.351027568319447E-2</v>
      </c>
      <c r="J48">
        <v>1.61708797090971E-2</v>
      </c>
      <c r="K48">
        <v>2.2868706632220293</v>
      </c>
      <c r="L48">
        <v>-0.37867405454319775</v>
      </c>
      <c r="M48" s="29" t="s">
        <v>52</v>
      </c>
      <c r="N48" s="60">
        <f t="array" ref="N48:N56">MMULT(D48:L56,N37:N45)</f>
        <v>0.39350039050604058</v>
      </c>
      <c r="Q48">
        <f>SUMPRODUCT(N48:N54,K4:K10)</f>
        <v>5.0000000000000053</v>
      </c>
      <c r="R48">
        <f>SUM(Q38:W44)</f>
        <v>39.862125381068914</v>
      </c>
      <c r="S48">
        <f>R48^0.5</f>
        <v>6.3136459657688215</v>
      </c>
      <c r="T48">
        <f>Q48/S48</f>
        <v>0.79193544064853949</v>
      </c>
    </row>
    <row r="49" spans="4:14" x14ac:dyDescent="0.25">
      <c r="D49">
        <v>7.6606091850020576E-3</v>
      </c>
      <c r="E49">
        <v>4.6853598867193386E-3</v>
      </c>
      <c r="F49">
        <v>-7.2195776795390832E-4</v>
      </c>
      <c r="G49">
        <v>-1.3091554897762462E-3</v>
      </c>
      <c r="H49">
        <v>-5.3710497957462945E-3</v>
      </c>
      <c r="I49">
        <v>-1.2689386700555723E-2</v>
      </c>
      <c r="J49">
        <v>7.7455806823107818E-3</v>
      </c>
      <c r="K49">
        <v>1.0736227084827217E-2</v>
      </c>
      <c r="L49">
        <v>8.5258693617644474E-2</v>
      </c>
      <c r="M49" s="29" t="s">
        <v>53</v>
      </c>
      <c r="N49" s="60">
        <v>0.43702969517304963</v>
      </c>
    </row>
    <row r="50" spans="4:14" x14ac:dyDescent="0.25">
      <c r="D50">
        <v>-4.0683312322288799E-3</v>
      </c>
      <c r="E50">
        <v>-7.2195776795390919E-4</v>
      </c>
      <c r="F50">
        <v>4.8563076655761287E-3</v>
      </c>
      <c r="G50">
        <v>-9.1525886216580474E-4</v>
      </c>
      <c r="H50">
        <v>1.7084813755866655E-3</v>
      </c>
      <c r="I50">
        <v>2.5443647469388462E-3</v>
      </c>
      <c r="J50">
        <v>-3.4036059257530481E-3</v>
      </c>
      <c r="K50">
        <v>-0.25938092746801222</v>
      </c>
      <c r="L50">
        <v>-7.9159711045075951E-2</v>
      </c>
      <c r="M50" s="29" t="s">
        <v>55</v>
      </c>
      <c r="N50" s="60">
        <v>-0.65517948269339199</v>
      </c>
    </row>
    <row r="51" spans="4:14" x14ac:dyDescent="0.25">
      <c r="D51">
        <v>-3.1513402401296231E-3</v>
      </c>
      <c r="E51">
        <v>-1.3091554897762454E-3</v>
      </c>
      <c r="F51">
        <v>-9.152588621658055E-4</v>
      </c>
      <c r="G51">
        <v>3.57865760610063E-3</v>
      </c>
      <c r="H51">
        <v>1.0276257355969424E-3</v>
      </c>
      <c r="I51">
        <v>4.8765737333173204E-3</v>
      </c>
      <c r="J51">
        <v>-4.1071024829432137E-3</v>
      </c>
      <c r="K51">
        <v>-0.24623345818955697</v>
      </c>
      <c r="L51">
        <v>4.0381056852786847E-2</v>
      </c>
      <c r="M51" s="29" t="s">
        <v>56</v>
      </c>
      <c r="N51" s="60">
        <v>-4.4328173925622744E-2</v>
      </c>
    </row>
    <row r="52" spans="4:14" x14ac:dyDescent="0.25">
      <c r="D52">
        <v>-9.1409574850019135E-3</v>
      </c>
      <c r="E52">
        <v>-5.3710497957462989E-3</v>
      </c>
      <c r="F52">
        <v>1.7084813755866735E-3</v>
      </c>
      <c r="G52">
        <v>1.0276257355969457E-3</v>
      </c>
      <c r="H52">
        <v>7.3302101327625858E-3</v>
      </c>
      <c r="I52">
        <v>1.4999969928739787E-2</v>
      </c>
      <c r="J52">
        <v>-1.0554279891937763E-2</v>
      </c>
      <c r="K52">
        <v>-0.84279583363415322</v>
      </c>
      <c r="L52">
        <v>0.1757621123908728</v>
      </c>
      <c r="M52" s="29" t="s">
        <v>57</v>
      </c>
      <c r="N52" s="60">
        <v>3.6014728320210798E-2</v>
      </c>
    </row>
    <row r="53" spans="4:14" x14ac:dyDescent="0.25">
      <c r="D53">
        <v>-2.3510275683194422E-2</v>
      </c>
      <c r="E53">
        <v>-1.2689386700555746E-2</v>
      </c>
      <c r="F53">
        <v>2.5443647469388553E-3</v>
      </c>
      <c r="G53">
        <v>4.8765737333173213E-3</v>
      </c>
      <c r="H53">
        <v>1.4999969928739762E-2</v>
      </c>
      <c r="I53">
        <v>3.855059539869661E-2</v>
      </c>
      <c r="J53">
        <v>-2.4771841423942363E-2</v>
      </c>
      <c r="K53">
        <v>-1.2543954778433273</v>
      </c>
      <c r="L53">
        <v>0.33394583787073989</v>
      </c>
      <c r="M53" s="29" t="s">
        <v>58</v>
      </c>
      <c r="N53" s="60">
        <v>0.41533371151037213</v>
      </c>
    </row>
    <row r="54" spans="4:14" x14ac:dyDescent="0.25">
      <c r="D54">
        <v>1.6170879709097093E-2</v>
      </c>
      <c r="E54">
        <v>7.7455806823107896E-3</v>
      </c>
      <c r="F54">
        <v>-3.4036059257530572E-3</v>
      </c>
      <c r="G54">
        <v>-4.1071024829432163E-3</v>
      </c>
      <c r="H54">
        <v>-1.0554279891937756E-2</v>
      </c>
      <c r="I54">
        <v>-2.4771841423942384E-2</v>
      </c>
      <c r="J54">
        <v>1.8920369333168513E-2</v>
      </c>
      <c r="K54">
        <v>1.3051988068281941</v>
      </c>
      <c r="L54">
        <v>-0.17751393514377004</v>
      </c>
      <c r="M54" s="29" t="s">
        <v>54</v>
      </c>
      <c r="N54" s="60">
        <v>0.41762913110934397</v>
      </c>
    </row>
    <row r="55" spans="4:14" x14ac:dyDescent="0.25">
      <c r="D55">
        <v>2.286870663222027</v>
      </c>
      <c r="E55">
        <v>1.0736227084825831E-2</v>
      </c>
      <c r="F55">
        <v>-0.25938092746801139</v>
      </c>
      <c r="G55">
        <v>-0.24623345818955694</v>
      </c>
      <c r="H55">
        <v>-0.84279583363415123</v>
      </c>
      <c r="I55">
        <v>-1.2543954778433242</v>
      </c>
      <c r="J55">
        <v>1.3051988068281917</v>
      </c>
      <c r="K55">
        <v>-30.651718994841318</v>
      </c>
      <c r="L55">
        <v>0.92153053580094491</v>
      </c>
      <c r="M55" s="29" t="s">
        <v>59</v>
      </c>
      <c r="N55">
        <v>-26.044066315836595</v>
      </c>
    </row>
    <row r="56" spans="4:14" x14ac:dyDescent="0.25">
      <c r="D56">
        <v>-0.37867405454319786</v>
      </c>
      <c r="E56">
        <v>8.525869361764471E-2</v>
      </c>
      <c r="F56">
        <v>-7.9159711045075937E-2</v>
      </c>
      <c r="G56">
        <v>4.0381056852786854E-2</v>
      </c>
      <c r="H56">
        <v>0.1757621123908725</v>
      </c>
      <c r="I56">
        <v>0.33394583787073939</v>
      </c>
      <c r="J56">
        <v>-0.17751393514376965</v>
      </c>
      <c r="K56">
        <v>0.92153053580093713</v>
      </c>
      <c r="L56">
        <v>-2.3315134850122301</v>
      </c>
      <c r="M56" s="29" t="s">
        <v>62</v>
      </c>
      <c r="N56">
        <v>-10.736036889260214</v>
      </c>
    </row>
    <row r="58" spans="4:14" x14ac:dyDescent="0.25">
      <c r="M58" s="29" t="s">
        <v>16</v>
      </c>
      <c r="N58">
        <f>SUM(N48:N54)</f>
        <v>1.0000000000000024</v>
      </c>
    </row>
  </sheetData>
  <phoneticPr fontId="1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3D995-0362-4A39-B883-235F93D1085F}">
  <dimension ref="A1:I26"/>
  <sheetViews>
    <sheetView tabSelected="1" topLeftCell="A7" zoomScale="160" zoomScaleNormal="160" workbookViewId="0">
      <selection activeCell="F24" sqref="F24"/>
    </sheetView>
  </sheetViews>
  <sheetFormatPr defaultRowHeight="15" x14ac:dyDescent="0.25"/>
  <sheetData>
    <row r="1" spans="1:9" ht="26.25" thickBot="1" x14ac:dyDescent="0.3">
      <c r="A1" s="61" t="s">
        <v>63</v>
      </c>
      <c r="B1" s="62" t="s">
        <v>6</v>
      </c>
      <c r="C1" s="62" t="s">
        <v>7</v>
      </c>
      <c r="D1" s="62" t="s">
        <v>64</v>
      </c>
      <c r="E1" s="62" t="s">
        <v>65</v>
      </c>
    </row>
    <row r="2" spans="1:9" ht="16.5" thickBot="1" x14ac:dyDescent="0.3">
      <c r="A2" s="63"/>
      <c r="B2" s="68">
        <v>6.2E-2</v>
      </c>
      <c r="C2" s="65">
        <v>0.04</v>
      </c>
      <c r="D2" s="68">
        <v>7.4999999999999997E-2</v>
      </c>
      <c r="E2" s="68">
        <v>8.4000000000000005E-2</v>
      </c>
      <c r="H2" t="s">
        <v>67</v>
      </c>
      <c r="I2">
        <v>3.5000000000000003E-2</v>
      </c>
    </row>
    <row r="3" spans="1:9" ht="16.5" thickBot="1" x14ac:dyDescent="0.3">
      <c r="A3" s="63"/>
      <c r="B3" s="68">
        <v>0.14499999999999999</v>
      </c>
      <c r="C3" s="68">
        <v>9.7000000000000003E-2</v>
      </c>
      <c r="D3" s="65">
        <v>0.17</v>
      </c>
      <c r="E3" s="65">
        <v>0.2</v>
      </c>
    </row>
    <row r="5" spans="1:9" ht="15.75" thickBot="1" x14ac:dyDescent="0.3"/>
    <row r="6" spans="1:9" ht="16.5" thickBot="1" x14ac:dyDescent="0.3">
      <c r="A6" s="66"/>
      <c r="B6" s="62">
        <v>1</v>
      </c>
      <c r="C6" s="62">
        <v>2</v>
      </c>
      <c r="D6" s="62">
        <v>3</v>
      </c>
      <c r="E6" s="62">
        <v>4</v>
      </c>
      <c r="F6" s="62">
        <v>5</v>
      </c>
    </row>
    <row r="7" spans="1:9" ht="16.5" thickBot="1" x14ac:dyDescent="0.3">
      <c r="A7" s="63"/>
      <c r="B7" s="64">
        <v>0.2</v>
      </c>
      <c r="C7" s="64">
        <v>0.4</v>
      </c>
      <c r="D7" s="64">
        <v>0.5</v>
      </c>
      <c r="E7" s="64">
        <v>0.6</v>
      </c>
      <c r="F7" s="64">
        <v>0.8</v>
      </c>
    </row>
    <row r="8" spans="1:9" ht="16.5" thickBot="1" x14ac:dyDescent="0.3">
      <c r="A8" s="67" t="s">
        <v>66</v>
      </c>
      <c r="B8" s="64">
        <v>0.8</v>
      </c>
      <c r="C8" s="64">
        <v>0.6</v>
      </c>
      <c r="D8" s="64">
        <v>0.5</v>
      </c>
      <c r="E8" s="64">
        <v>0.4</v>
      </c>
      <c r="F8" s="64">
        <v>0.2</v>
      </c>
    </row>
    <row r="10" spans="1:9" x14ac:dyDescent="0.25">
      <c r="A10" t="s">
        <v>18</v>
      </c>
    </row>
    <row r="11" spans="1:9" x14ac:dyDescent="0.25">
      <c r="A11" t="s">
        <v>6</v>
      </c>
      <c r="B11">
        <f>$I$2*B$7+$B$2*B$8</f>
        <v>5.6600000000000004E-2</v>
      </c>
      <c r="C11">
        <f t="shared" ref="C11:F11" si="0">$I$2*C$7+$B$2*C$8</f>
        <v>5.1199999999999996E-2</v>
      </c>
      <c r="D11">
        <f t="shared" si="0"/>
        <v>4.8500000000000001E-2</v>
      </c>
      <c r="E11">
        <f t="shared" si="0"/>
        <v>4.5800000000000007E-2</v>
      </c>
      <c r="F11">
        <f>$I$2*F$7+$B$2*F$8</f>
        <v>4.0400000000000005E-2</v>
      </c>
    </row>
    <row r="12" spans="1:9" x14ac:dyDescent="0.25">
      <c r="A12" t="s">
        <v>7</v>
      </c>
      <c r="B12">
        <f>$I$2*B$7+$C$2*B$8</f>
        <v>3.9E-2</v>
      </c>
      <c r="C12">
        <f t="shared" ref="C12:F12" si="1">$I$2*C$7+$C$2*C$8</f>
        <v>3.8000000000000006E-2</v>
      </c>
      <c r="D12">
        <f t="shared" si="1"/>
        <v>3.7500000000000006E-2</v>
      </c>
      <c r="E12">
        <f t="shared" si="1"/>
        <v>3.7000000000000005E-2</v>
      </c>
      <c r="F12">
        <f t="shared" si="1"/>
        <v>3.6000000000000004E-2</v>
      </c>
    </row>
    <row r="13" spans="1:9" x14ac:dyDescent="0.25">
      <c r="A13" t="s">
        <v>64</v>
      </c>
      <c r="B13">
        <f>$I$2*B$7+$D$2*B$8</f>
        <v>6.7000000000000004E-2</v>
      </c>
      <c r="C13">
        <f t="shared" ref="C13:F13" si="2">$I$2*C$7+$D$2*C$8</f>
        <v>5.8999999999999997E-2</v>
      </c>
      <c r="D13">
        <f t="shared" si="2"/>
        <v>5.5E-2</v>
      </c>
      <c r="E13">
        <f t="shared" si="2"/>
        <v>5.1000000000000004E-2</v>
      </c>
      <c r="F13">
        <f t="shared" si="2"/>
        <v>4.3000000000000003E-2</v>
      </c>
    </row>
    <row r="14" spans="1:9" x14ac:dyDescent="0.25">
      <c r="A14" t="s">
        <v>65</v>
      </c>
      <c r="B14">
        <f>$I$2*B$7+$E$2*B$8</f>
        <v>7.4200000000000016E-2</v>
      </c>
      <c r="C14">
        <f t="shared" ref="C14:F14" si="3">$I$2*C$7+$E$2*C$8</f>
        <v>6.4399999999999999E-2</v>
      </c>
      <c r="D14">
        <f t="shared" si="3"/>
        <v>5.9500000000000004E-2</v>
      </c>
      <c r="E14">
        <f t="shared" si="3"/>
        <v>5.460000000000001E-2</v>
      </c>
      <c r="F14">
        <f t="shared" si="3"/>
        <v>4.4800000000000006E-2</v>
      </c>
    </row>
    <row r="16" spans="1:9" x14ac:dyDescent="0.25">
      <c r="A16" t="s">
        <v>23</v>
      </c>
    </row>
    <row r="17" spans="1:6" x14ac:dyDescent="0.25">
      <c r="A17" t="s">
        <v>6</v>
      </c>
      <c r="B17">
        <f>B$8*$B$3</f>
        <v>0.11599999999999999</v>
      </c>
      <c r="C17">
        <f t="shared" ref="C17:F17" si="4">C$8*$B$3</f>
        <v>8.6999999999999994E-2</v>
      </c>
      <c r="D17">
        <f t="shared" si="4"/>
        <v>7.2499999999999995E-2</v>
      </c>
      <c r="E17">
        <f t="shared" si="4"/>
        <v>5.7999999999999996E-2</v>
      </c>
      <c r="F17">
        <f t="shared" si="4"/>
        <v>2.8999999999999998E-2</v>
      </c>
    </row>
    <row r="18" spans="1:6" x14ac:dyDescent="0.25">
      <c r="A18" t="s">
        <v>7</v>
      </c>
      <c r="B18">
        <f>B$8*$C$3</f>
        <v>7.7600000000000002E-2</v>
      </c>
      <c r="C18">
        <f t="shared" ref="C18:F18" si="5">C$8*$C$3</f>
        <v>5.8200000000000002E-2</v>
      </c>
      <c r="D18">
        <f t="shared" si="5"/>
        <v>4.8500000000000001E-2</v>
      </c>
      <c r="E18">
        <f t="shared" si="5"/>
        <v>3.8800000000000001E-2</v>
      </c>
      <c r="F18">
        <f t="shared" si="5"/>
        <v>1.9400000000000001E-2</v>
      </c>
    </row>
    <row r="19" spans="1:6" x14ac:dyDescent="0.25">
      <c r="A19" t="s">
        <v>64</v>
      </c>
      <c r="B19">
        <f>B$8*$D$3</f>
        <v>0.13600000000000001</v>
      </c>
      <c r="C19">
        <f t="shared" ref="C19:F19" si="6">C$8*$D$3</f>
        <v>0.10200000000000001</v>
      </c>
      <c r="D19">
        <f t="shared" si="6"/>
        <v>8.5000000000000006E-2</v>
      </c>
      <c r="E19">
        <f t="shared" si="6"/>
        <v>6.8000000000000005E-2</v>
      </c>
      <c r="F19">
        <f t="shared" si="6"/>
        <v>3.4000000000000002E-2</v>
      </c>
    </row>
    <row r="20" spans="1:6" x14ac:dyDescent="0.25">
      <c r="A20" t="s">
        <v>65</v>
      </c>
      <c r="B20">
        <f>B$8*$E$3</f>
        <v>0.16000000000000003</v>
      </c>
      <c r="C20">
        <f t="shared" ref="C20:F20" si="7">C$8*$E$3</f>
        <v>0.12</v>
      </c>
      <c r="D20">
        <f t="shared" si="7"/>
        <v>0.1</v>
      </c>
      <c r="E20">
        <f t="shared" si="7"/>
        <v>8.0000000000000016E-2</v>
      </c>
      <c r="F20">
        <f t="shared" si="7"/>
        <v>4.0000000000000008E-2</v>
      </c>
    </row>
    <row r="22" spans="1:6" x14ac:dyDescent="0.25">
      <c r="A22" t="s">
        <v>68</v>
      </c>
    </row>
    <row r="23" spans="1:6" x14ac:dyDescent="0.25">
      <c r="A23" t="s">
        <v>6</v>
      </c>
      <c r="B23">
        <f>B11/B17</f>
        <v>0.48793103448275871</v>
      </c>
      <c r="C23">
        <f t="shared" ref="C23:F23" si="8">C11/C17</f>
        <v>0.58850574712643677</v>
      </c>
      <c r="D23">
        <f t="shared" si="8"/>
        <v>0.66896551724137943</v>
      </c>
      <c r="E23">
        <f t="shared" si="8"/>
        <v>0.78965517241379324</v>
      </c>
      <c r="F23">
        <f t="shared" si="8"/>
        <v>1.3931034482758624</v>
      </c>
    </row>
    <row r="24" spans="1:6" x14ac:dyDescent="0.25">
      <c r="A24" t="s">
        <v>7</v>
      </c>
      <c r="B24">
        <f t="shared" ref="B24:F24" si="9">B12/B18</f>
        <v>0.50257731958762886</v>
      </c>
      <c r="C24">
        <f t="shared" si="9"/>
        <v>0.65292096219931284</v>
      </c>
      <c r="D24">
        <f t="shared" si="9"/>
        <v>0.77319587628865993</v>
      </c>
      <c r="E24">
        <f t="shared" si="9"/>
        <v>0.95360824742268047</v>
      </c>
      <c r="F24" s="60">
        <f t="shared" si="9"/>
        <v>1.8556701030927836</v>
      </c>
    </row>
    <row r="25" spans="1:6" x14ac:dyDescent="0.25">
      <c r="A25" t="s">
        <v>64</v>
      </c>
      <c r="B25">
        <f t="shared" ref="B25:F25" si="10">B13/B19</f>
        <v>0.49264705882352938</v>
      </c>
      <c r="C25">
        <f t="shared" si="10"/>
        <v>0.57843137254901955</v>
      </c>
      <c r="D25">
        <f t="shared" si="10"/>
        <v>0.64705882352941169</v>
      </c>
      <c r="E25">
        <f t="shared" si="10"/>
        <v>0.75</v>
      </c>
      <c r="F25">
        <f t="shared" si="10"/>
        <v>1.2647058823529411</v>
      </c>
    </row>
    <row r="26" spans="1:6" x14ac:dyDescent="0.25">
      <c r="A26" t="s">
        <v>65</v>
      </c>
      <c r="B26">
        <f t="shared" ref="B26:F26" si="11">B14/B20</f>
        <v>0.46375</v>
      </c>
      <c r="C26">
        <f t="shared" si="11"/>
        <v>0.53666666666666663</v>
      </c>
      <c r="D26">
        <f t="shared" si="11"/>
        <v>0.59499999999999997</v>
      </c>
      <c r="E26">
        <f t="shared" si="11"/>
        <v>0.6825</v>
      </c>
      <c r="F26">
        <f t="shared" si="11"/>
        <v>1.1199999999999999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3" shapeId="4098" r:id="rId3">
          <objectPr defaultSize="0" autoPict="0" r:id="rId4">
            <anchor moveWithCells="1" sizeWithCells="1">
              <from>
                <xdr:col>0</xdr:col>
                <xdr:colOff>0</xdr:colOff>
                <xdr:row>1</xdr:row>
                <xdr:rowOff>0</xdr:rowOff>
              </from>
              <to>
                <xdr:col>0</xdr:col>
                <xdr:colOff>171450</xdr:colOff>
                <xdr:row>2</xdr:row>
                <xdr:rowOff>38100</xdr:rowOff>
              </to>
            </anchor>
          </objectPr>
        </oleObject>
      </mc:Choice>
      <mc:Fallback>
        <oleObject progId="Equation.3" shapeId="4098" r:id="rId3"/>
      </mc:Fallback>
    </mc:AlternateContent>
    <mc:AlternateContent xmlns:mc="http://schemas.openxmlformats.org/markup-compatibility/2006">
      <mc:Choice Requires="x14">
        <oleObject progId="Equation.3" shapeId="4097" r:id="rId5">
          <objectPr defaultSize="0" autoPict="0" r:id="rId6">
            <anchor moveWithCells="1" sizeWithCells="1">
              <from>
                <xdr:col>0</xdr:col>
                <xdr:colOff>0</xdr:colOff>
                <xdr:row>2</xdr:row>
                <xdr:rowOff>0</xdr:rowOff>
              </from>
              <to>
                <xdr:col>0</xdr:col>
                <xdr:colOff>209550</xdr:colOff>
                <xdr:row>3</xdr:row>
                <xdr:rowOff>38100</xdr:rowOff>
              </to>
            </anchor>
          </objectPr>
        </oleObject>
      </mc:Choice>
      <mc:Fallback>
        <oleObject progId="Equation.3" shapeId="4097" r:id="rId5"/>
      </mc:Fallback>
    </mc:AlternateContent>
    <mc:AlternateContent xmlns:mc="http://schemas.openxmlformats.org/markup-compatibility/2006">
      <mc:Choice Requires="x14">
        <oleObject progId="Equation.3" shapeId="4099" r:id="rId7">
          <objectPr defaultSize="0" autoPict="0" r:id="rId8">
            <anchor moveWithCells="1" sizeWithCells="1">
              <from>
                <xdr:col>0</xdr:col>
                <xdr:colOff>0</xdr:colOff>
                <xdr:row>6</xdr:row>
                <xdr:rowOff>0</xdr:rowOff>
              </from>
              <to>
                <xdr:col>0</xdr:col>
                <xdr:colOff>152400</xdr:colOff>
                <xdr:row>7</xdr:row>
                <xdr:rowOff>0</xdr:rowOff>
              </to>
            </anchor>
          </objectPr>
        </oleObject>
      </mc:Choice>
      <mc:Fallback>
        <oleObject progId="Equation.3" shapeId="4099" r:id="rId7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Ex01</vt:lpstr>
      <vt:lpstr>Ex02</vt:lpstr>
      <vt:lpstr>Ex03</vt:lpstr>
      <vt:lpstr>Ex04</vt:lpstr>
      <vt:lpstr>'Ex03'!OLE_LINK2</vt:lpstr>
    </vt:vector>
  </TitlesOfParts>
  <Company>Masarykova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Benada Ludek</dc:creator>
  <cp:lastModifiedBy>Benada Ludek</cp:lastModifiedBy>
  <dcterms:created xsi:type="dcterms:W3CDTF">2023-03-07T17:08:17Z</dcterms:created>
  <dcterms:modified xsi:type="dcterms:W3CDTF">2023-03-07T18:41:44Z</dcterms:modified>
</cp:coreProperties>
</file>