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Apot\"/>
    </mc:Choice>
  </mc:AlternateContent>
  <xr:revisionPtr revIDLastSave="0" documentId="8_{955047DB-5520-47F5-B27F-BF3D6AE3903D}" xr6:coauthVersionLast="47" xr6:coauthVersionMax="47" xr10:uidLastSave="{00000000-0000-0000-0000-000000000000}"/>
  <bookViews>
    <workbookView xWindow="-120" yWindow="-120" windowWidth="29040" windowHeight="15840" xr2:uid="{5581BE10-E9F0-49E5-89DB-633F9D3A71EC}"/>
  </bookViews>
  <sheets>
    <sheet name="Ex01" sheetId="1" r:id="rId1"/>
    <sheet name="Ex02" sheetId="2" r:id="rId2"/>
    <sheet name="Ex0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3" l="1"/>
  <c r="B18" i="3"/>
  <c r="C14" i="3"/>
  <c r="D14" i="3"/>
  <c r="B14" i="3"/>
  <c r="C13" i="3"/>
  <c r="D13" i="3"/>
  <c r="B13" i="3"/>
  <c r="C12" i="3"/>
  <c r="D12" i="3"/>
  <c r="B12" i="3"/>
  <c r="G2" i="3"/>
  <c r="F8" i="3"/>
  <c r="E9" i="3"/>
  <c r="G9" i="3" s="1"/>
  <c r="G3" i="3"/>
  <c r="H3" i="3"/>
  <c r="G4" i="3"/>
  <c r="H4" i="3"/>
  <c r="G5" i="3"/>
  <c r="H5" i="3"/>
  <c r="G6" i="3"/>
  <c r="H6" i="3"/>
  <c r="G7" i="3"/>
  <c r="H7" i="3"/>
  <c r="G8" i="3"/>
  <c r="H8" i="3"/>
  <c r="H9" i="3"/>
  <c r="G10" i="3"/>
  <c r="H10" i="3"/>
  <c r="G11" i="3"/>
  <c r="H11" i="3"/>
  <c r="H2" i="3"/>
  <c r="E2" i="3"/>
  <c r="F2" i="3"/>
  <c r="E3" i="3"/>
  <c r="F3" i="3"/>
  <c r="E4" i="3"/>
  <c r="F4" i="3"/>
  <c r="E5" i="3"/>
  <c r="F5" i="3"/>
  <c r="E6" i="3"/>
  <c r="F6" i="3"/>
  <c r="E7" i="3"/>
  <c r="F7" i="3"/>
  <c r="E8" i="3"/>
  <c r="F9" i="3"/>
  <c r="E10" i="3"/>
  <c r="F10" i="3"/>
  <c r="F11" i="3"/>
  <c r="E11" i="3"/>
  <c r="B13" i="2"/>
  <c r="B14" i="2"/>
  <c r="B15" i="2"/>
  <c r="B12" i="2"/>
  <c r="L4" i="1"/>
  <c r="L5" i="1"/>
  <c r="L3" i="1"/>
  <c r="J5" i="1"/>
  <c r="J4" i="1"/>
  <c r="K5" i="1"/>
  <c r="K4" i="1"/>
  <c r="K3" i="1"/>
  <c r="J3" i="1"/>
  <c r="J56" i="1"/>
  <c r="E51" i="1"/>
  <c r="E50" i="1"/>
  <c r="C47" i="1"/>
  <c r="B48" i="1" s="1"/>
  <c r="B51" i="1" s="1"/>
  <c r="C48" i="1"/>
  <c r="B47" i="1"/>
  <c r="B50" i="1" s="1"/>
  <c r="J38" i="1"/>
  <c r="E33" i="1"/>
  <c r="B35" i="1" s="1" a="1"/>
  <c r="E32" i="1"/>
  <c r="C29" i="1"/>
  <c r="C30" i="1"/>
  <c r="C33" i="1" s="1"/>
  <c r="B29" i="1"/>
  <c r="C32" i="1"/>
  <c r="B30" i="1"/>
  <c r="B33" i="1" s="1"/>
  <c r="B32" i="1"/>
  <c r="L21" i="1"/>
  <c r="K21" i="1"/>
  <c r="J21" i="1"/>
  <c r="G25" i="1"/>
  <c r="G21" i="1" a="1"/>
  <c r="G21" i="1" s="1"/>
  <c r="B21" i="1" a="1"/>
  <c r="C21" i="1" s="1"/>
  <c r="B18" i="1" a="1"/>
  <c r="B18" i="1" s="1"/>
  <c r="E16" i="1"/>
  <c r="E15" i="1"/>
  <c r="B16" i="1"/>
  <c r="C16" i="1"/>
  <c r="C15" i="1"/>
  <c r="B15" i="1"/>
  <c r="B13" i="1"/>
  <c r="C12" i="1"/>
  <c r="C13" i="1"/>
  <c r="B12" i="1"/>
  <c r="C50" i="1" l="1"/>
  <c r="C35" i="1"/>
  <c r="B35" i="1"/>
  <c r="B38" i="1" a="1"/>
  <c r="G24" i="1"/>
  <c r="G23" i="1"/>
  <c r="G22" i="1"/>
  <c r="B24" i="1"/>
  <c r="D22" i="1"/>
  <c r="B21" i="1"/>
  <c r="E23" i="1"/>
  <c r="C22" i="1"/>
  <c r="D23" i="1"/>
  <c r="B22" i="1"/>
  <c r="E24" i="1"/>
  <c r="C23" i="1"/>
  <c r="E21" i="1"/>
  <c r="D24" i="1"/>
  <c r="B23" i="1"/>
  <c r="D21" i="1"/>
  <c r="C24" i="1"/>
  <c r="E22" i="1"/>
  <c r="C18" i="1"/>
  <c r="D41" i="1" l="1"/>
  <c r="B40" i="1"/>
  <c r="D38" i="1"/>
  <c r="C51" i="1" s="1"/>
  <c r="C41" i="1"/>
  <c r="E39" i="1"/>
  <c r="C38" i="1"/>
  <c r="B53" i="1" s="1" a="1"/>
  <c r="B41" i="1"/>
  <c r="D39" i="1"/>
  <c r="B38" i="1"/>
  <c r="E40" i="1"/>
  <c r="C39" i="1"/>
  <c r="D40" i="1"/>
  <c r="B39" i="1"/>
  <c r="E41" i="1"/>
  <c r="C40" i="1"/>
  <c r="E38" i="1"/>
  <c r="G38" i="1" l="1" a="1"/>
  <c r="C53" i="1"/>
  <c r="B53" i="1"/>
  <c r="B56" i="1" s="1" a="1"/>
  <c r="G41" i="1"/>
  <c r="G40" i="1"/>
  <c r="G39" i="1"/>
  <c r="G38" i="1"/>
  <c r="D57" i="1" l="1"/>
  <c r="C58" i="1"/>
  <c r="E59" i="1"/>
  <c r="C59" i="1"/>
  <c r="D56" i="1"/>
  <c r="B59" i="1"/>
  <c r="E56" i="1"/>
  <c r="B57" i="1"/>
  <c r="E57" i="1"/>
  <c r="C56" i="1"/>
  <c r="B58" i="1"/>
  <c r="C57" i="1"/>
  <c r="D58" i="1"/>
  <c r="D59" i="1"/>
  <c r="E58" i="1"/>
  <c r="B56" i="1"/>
  <c r="G42" i="1"/>
  <c r="K38" i="1"/>
  <c r="L38" i="1" s="1"/>
  <c r="G56" i="1" l="1" a="1"/>
  <c r="G59" i="1" s="1"/>
  <c r="G57" i="1" l="1"/>
  <c r="G58" i="1"/>
  <c r="G56" i="1"/>
  <c r="K56" i="1" l="1"/>
  <c r="L56" i="1" s="1"/>
  <c r="G60" i="1"/>
</calcChain>
</file>

<file path=xl/sharedStrings.xml><?xml version="1.0" encoding="utf-8"?>
<sst xmlns="http://schemas.openxmlformats.org/spreadsheetml/2006/main" count="69" uniqueCount="36">
  <si>
    <t>Market</t>
  </si>
  <si>
    <t>Security</t>
  </si>
  <si>
    <r>
      <t>r</t>
    </r>
    <r>
      <rPr>
        <b/>
        <vertAlign val="subscript"/>
        <sz val="12"/>
        <color theme="1"/>
        <rFont val="Times New Roman"/>
        <family val="1"/>
        <charset val="238"/>
      </rPr>
      <t>i</t>
    </r>
  </si>
  <si>
    <t>risk</t>
  </si>
  <si>
    <r>
      <t>Correlation</t>
    </r>
    <r>
      <rPr>
        <b/>
        <u/>
        <vertAlign val="subscript"/>
        <sz val="12"/>
        <color rgb="FF008080"/>
        <rFont val="Times New Roman"/>
        <family val="1"/>
        <charset val="238"/>
      </rPr>
      <t>A</t>
    </r>
    <r>
      <rPr>
        <b/>
        <vertAlign val="subscript"/>
        <sz val="12"/>
        <color theme="1"/>
        <rFont val="Times New Roman"/>
        <family val="1"/>
        <charset val="238"/>
      </rPr>
      <t>,B</t>
    </r>
  </si>
  <si>
    <t>I</t>
  </si>
  <si>
    <t>A</t>
  </si>
  <si>
    <t>B</t>
  </si>
  <si>
    <t>II</t>
  </si>
  <si>
    <t>III</t>
  </si>
  <si>
    <t>Market I</t>
  </si>
  <si>
    <t>CovMatrix</t>
  </si>
  <si>
    <t>vrs</t>
  </si>
  <si>
    <t>InvMatrix</t>
  </si>
  <si>
    <t>wi</t>
  </si>
  <si>
    <t>lambda1</t>
  </si>
  <si>
    <t>lambda2</t>
  </si>
  <si>
    <t>proof</t>
  </si>
  <si>
    <t>Rp</t>
  </si>
  <si>
    <t>VarP</t>
  </si>
  <si>
    <t>SigmaP</t>
  </si>
  <si>
    <t>Market II</t>
  </si>
  <si>
    <t>Market III</t>
  </si>
  <si>
    <t>ratio</t>
  </si>
  <si>
    <t>Beta_i</t>
  </si>
  <si>
    <t>rf</t>
  </si>
  <si>
    <t>r_m</t>
  </si>
  <si>
    <t>r_ei</t>
  </si>
  <si>
    <t>Year</t>
  </si>
  <si>
    <t>agr/def/neutral</t>
  </si>
  <si>
    <t>E (ri)</t>
  </si>
  <si>
    <t>cov_i,m</t>
  </si>
  <si>
    <t>beta_i</t>
  </si>
  <si>
    <t>Eq.return_fot 10years</t>
  </si>
  <si>
    <t>r_ej</t>
  </si>
  <si>
    <t>overvaluated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</si>
</sst>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u/>
      <sz val="12"/>
      <color rgb="FF008080"/>
      <name val="Times New Roman"/>
      <family val="1"/>
      <charset val="238"/>
    </font>
    <font>
      <b/>
      <u/>
      <vertAlign val="subscript"/>
      <sz val="12"/>
      <color rgb="FF00808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6" fillId="8" borderId="0" xfId="0" applyFont="1" applyFill="1"/>
    <xf numFmtId="0" fontId="7" fillId="0" borderId="0" xfId="0" applyFont="1" applyAlignment="1">
      <alignment horizontal="center"/>
    </xf>
    <xf numFmtId="0" fontId="8" fillId="9" borderId="0" xfId="0" applyFont="1" applyFill="1"/>
    <xf numFmtId="0" fontId="8" fillId="8" borderId="0" xfId="0" applyFont="1" applyFill="1"/>
    <xf numFmtId="0" fontId="8" fillId="7" borderId="0" xfId="0" applyFont="1" applyFill="1"/>
    <xf numFmtId="0" fontId="9" fillId="0" borderId="0" xfId="0" applyFont="1"/>
    <xf numFmtId="0" fontId="7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200025</xdr:colOff>
          <xdr:row>1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E8354C71-D0BA-44B5-BC6C-5CB15DE55A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123825</xdr:colOff>
          <xdr:row>1</xdr:row>
          <xdr:rowOff>9525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5025B85F-0D5B-4653-966A-6C9B92480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152400</xdr:colOff>
          <xdr:row>1</xdr:row>
          <xdr:rowOff>19050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DDE0EB4D-4498-4A3C-8BA9-B3E1361EA7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4</xdr:col>
          <xdr:colOff>200025</xdr:colOff>
          <xdr:row>1</xdr:row>
          <xdr:rowOff>47625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A559F2D9-F7EA-484B-BD87-E704439771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5</xdr:col>
          <xdr:colOff>257175</xdr:colOff>
          <xdr:row>1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75E958C4-C1BC-4371-8047-02F0B899E4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5.bin"/><Relationship Id="rId5" Type="http://schemas.openxmlformats.org/officeDocument/2006/relationships/oleObject" Target="../embeddings/oleObject2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26623-3032-4C27-815E-E7BA0C9B78F5}">
  <dimension ref="A1:L60"/>
  <sheetViews>
    <sheetView tabSelected="1" zoomScale="190" zoomScaleNormal="190" workbookViewId="0">
      <selection activeCell="L56" sqref="L56"/>
    </sheetView>
  </sheetViews>
  <sheetFormatPr defaultRowHeight="15" x14ac:dyDescent="0.25"/>
  <sheetData>
    <row r="1" spans="1:12" ht="18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12" ht="16.5" thickBot="1" x14ac:dyDescent="0.3">
      <c r="A2" s="9" t="s">
        <v>5</v>
      </c>
      <c r="B2" s="10" t="s">
        <v>6</v>
      </c>
      <c r="C2" s="11">
        <v>0.22</v>
      </c>
      <c r="D2" s="11">
        <v>0.3</v>
      </c>
      <c r="E2" s="12">
        <v>0.15</v>
      </c>
      <c r="I2" s="28" t="s">
        <v>0</v>
      </c>
      <c r="J2" s="28" t="s">
        <v>18</v>
      </c>
      <c r="K2" s="28" t="s">
        <v>20</v>
      </c>
      <c r="L2" s="28" t="s">
        <v>23</v>
      </c>
    </row>
    <row r="3" spans="1:12" ht="16.5" thickBot="1" x14ac:dyDescent="0.3">
      <c r="A3" s="13"/>
      <c r="B3" s="10" t="s">
        <v>7</v>
      </c>
      <c r="C3" s="11">
        <v>0.31</v>
      </c>
      <c r="D3" s="11">
        <v>0.32</v>
      </c>
      <c r="E3" s="14"/>
      <c r="I3" t="s">
        <v>5</v>
      </c>
      <c r="J3">
        <f>J21</f>
        <v>0.29999999999999982</v>
      </c>
      <c r="K3">
        <f>L21</f>
        <v>0.29131460233030532</v>
      </c>
      <c r="L3">
        <f>J3/K3</f>
        <v>1.0298144947085304</v>
      </c>
    </row>
    <row r="4" spans="1:12" ht="16.5" thickBot="1" x14ac:dyDescent="0.3">
      <c r="A4" s="15" t="s">
        <v>8</v>
      </c>
      <c r="B4" s="16" t="s">
        <v>6</v>
      </c>
      <c r="C4" s="17">
        <v>0.26</v>
      </c>
      <c r="D4" s="17">
        <v>0.28999999999999998</v>
      </c>
      <c r="E4" s="18">
        <v>-0.06</v>
      </c>
      <c r="I4" s="27" t="s">
        <v>8</v>
      </c>
      <c r="J4" s="27">
        <f>J3</f>
        <v>0.29999999999999982</v>
      </c>
      <c r="K4" s="27">
        <f>L38</f>
        <v>0.21302347288503218</v>
      </c>
      <c r="L4" s="27">
        <f t="shared" ref="L4:L5" si="0">J4/K4</f>
        <v>1.4082955081757984</v>
      </c>
    </row>
    <row r="5" spans="1:12" ht="16.5" thickBot="1" x14ac:dyDescent="0.3">
      <c r="A5" s="19"/>
      <c r="B5" s="16" t="s">
        <v>7</v>
      </c>
      <c r="C5" s="17">
        <v>0.34</v>
      </c>
      <c r="D5" s="17">
        <v>0.33</v>
      </c>
      <c r="E5" s="20"/>
      <c r="I5" t="s">
        <v>9</v>
      </c>
      <c r="J5">
        <f>J4</f>
        <v>0.29999999999999982</v>
      </c>
      <c r="K5">
        <f>L56</f>
        <v>0.22775040229754134</v>
      </c>
      <c r="L5">
        <f t="shared" si="0"/>
        <v>1.3172314822437459</v>
      </c>
    </row>
    <row r="6" spans="1:12" ht="16.5" thickBot="1" x14ac:dyDescent="0.3">
      <c r="A6" s="21" t="s">
        <v>9</v>
      </c>
      <c r="B6" s="22" t="s">
        <v>6</v>
      </c>
      <c r="C6" s="23">
        <v>0.18</v>
      </c>
      <c r="D6" s="23">
        <v>0.2</v>
      </c>
      <c r="E6" s="24">
        <v>0.09</v>
      </c>
    </row>
    <row r="7" spans="1:12" ht="16.5" thickBot="1" x14ac:dyDescent="0.3">
      <c r="A7" s="25"/>
      <c r="B7" s="22" t="s">
        <v>7</v>
      </c>
      <c r="C7" s="23">
        <v>0.41</v>
      </c>
      <c r="D7" s="23">
        <v>0.38</v>
      </c>
      <c r="E7" s="26"/>
    </row>
    <row r="10" spans="1:12" ht="15.75" x14ac:dyDescent="0.25">
      <c r="A10" s="31" t="s">
        <v>10</v>
      </c>
    </row>
    <row r="11" spans="1:12" x14ac:dyDescent="0.25">
      <c r="B11" s="32" t="s">
        <v>11</v>
      </c>
    </row>
    <row r="12" spans="1:12" x14ac:dyDescent="0.25">
      <c r="B12">
        <f>D2^2</f>
        <v>0.09</v>
      </c>
      <c r="C12">
        <f>$D$2*$E$2*$D$3</f>
        <v>1.44E-2</v>
      </c>
    </row>
    <row r="13" spans="1:12" x14ac:dyDescent="0.25">
      <c r="B13">
        <f>C12</f>
        <v>1.44E-2</v>
      </c>
      <c r="C13">
        <f>D3^2</f>
        <v>0.1024</v>
      </c>
    </row>
    <row r="14" spans="1:12" x14ac:dyDescent="0.25">
      <c r="G14" s="32" t="s">
        <v>12</v>
      </c>
    </row>
    <row r="15" spans="1:12" x14ac:dyDescent="0.25">
      <c r="B15">
        <f>2*B12</f>
        <v>0.18</v>
      </c>
      <c r="C15">
        <f>2*C12</f>
        <v>2.8799999999999999E-2</v>
      </c>
      <c r="D15">
        <v>1</v>
      </c>
      <c r="E15" s="4">
        <f>C2</f>
        <v>0.22</v>
      </c>
      <c r="G15">
        <v>0</v>
      </c>
    </row>
    <row r="16" spans="1:12" x14ac:dyDescent="0.25">
      <c r="B16">
        <f>2*B13</f>
        <v>2.8799999999999999E-2</v>
      </c>
      <c r="C16">
        <f>2*C13</f>
        <v>0.20480000000000001</v>
      </c>
      <c r="D16">
        <v>1</v>
      </c>
      <c r="E16" s="4">
        <f>C3</f>
        <v>0.31</v>
      </c>
      <c r="G16">
        <v>0</v>
      </c>
    </row>
    <row r="17" spans="1:12" x14ac:dyDescent="0.25">
      <c r="B17">
        <v>1</v>
      </c>
      <c r="C17">
        <v>1</v>
      </c>
      <c r="D17">
        <v>0</v>
      </c>
      <c r="E17" s="4">
        <v>0</v>
      </c>
      <c r="G17">
        <v>1</v>
      </c>
    </row>
    <row r="18" spans="1:12" x14ac:dyDescent="0.25">
      <c r="B18" s="4">
        <f t="array" ref="B18:C18">TRANSPOSE(E15:E16)</f>
        <v>0.22</v>
      </c>
      <c r="C18" s="4">
        <v>0.31</v>
      </c>
      <c r="D18" s="4">
        <v>0</v>
      </c>
      <c r="E18" s="4">
        <v>0</v>
      </c>
      <c r="G18" s="4">
        <v>0.3</v>
      </c>
    </row>
    <row r="20" spans="1:12" x14ac:dyDescent="0.25">
      <c r="A20" s="32" t="s">
        <v>13</v>
      </c>
      <c r="G20" s="5" t="s">
        <v>14</v>
      </c>
      <c r="J20" s="6" t="s">
        <v>18</v>
      </c>
      <c r="K20" s="7" t="s">
        <v>19</v>
      </c>
      <c r="L20" s="8" t="s">
        <v>20</v>
      </c>
    </row>
    <row r="21" spans="1:12" x14ac:dyDescent="0.25">
      <c r="B21">
        <f t="array" ref="B21:E24">MINVERSE(B15:E18)</f>
        <v>0</v>
      </c>
      <c r="C21">
        <v>2.5232341468753557E-15</v>
      </c>
      <c r="D21">
        <v>3.444444444444446</v>
      </c>
      <c r="E21">
        <v>-11.111111111111111</v>
      </c>
      <c r="F21">
        <v>1</v>
      </c>
      <c r="G21" s="5">
        <f t="array" ref="G21:G24">MMULT(B21:E24,G15:G18)</f>
        <v>0.11111111111111294</v>
      </c>
      <c r="J21" s="6">
        <f>SUMPRODUCT(G21:G22,$C$2:$C$3)</f>
        <v>0.29999999999999982</v>
      </c>
      <c r="K21" s="7">
        <f>G21^2*B12+G22^2*C13+2*G21*G22*C12</f>
        <v>8.4864197530863938E-2</v>
      </c>
      <c r="L21" s="8">
        <f>K21^0.5</f>
        <v>0.29131460233030532</v>
      </c>
    </row>
    <row r="22" spans="1:12" x14ac:dyDescent="0.25">
      <c r="B22">
        <v>0</v>
      </c>
      <c r="C22">
        <v>-2.5232341468753557E-15</v>
      </c>
      <c r="D22">
        <v>-2.444444444444446</v>
      </c>
      <c r="E22">
        <v>11.111111111111111</v>
      </c>
      <c r="F22">
        <v>2</v>
      </c>
      <c r="G22" s="5">
        <v>0.88888888888888706</v>
      </c>
    </row>
    <row r="23" spans="1:12" x14ac:dyDescent="0.25">
      <c r="B23">
        <v>3.4444444444444464</v>
      </c>
      <c r="C23">
        <v>-2.444444444444446</v>
      </c>
      <c r="D23">
        <v>-2.8743209876543232</v>
      </c>
      <c r="E23">
        <v>10.566913580246922</v>
      </c>
      <c r="F23" t="s">
        <v>15</v>
      </c>
      <c r="G23">
        <v>0.29575308641975351</v>
      </c>
    </row>
    <row r="24" spans="1:12" x14ac:dyDescent="0.25">
      <c r="B24">
        <v>-11.111111111111118</v>
      </c>
      <c r="C24">
        <v>11.111111111111118</v>
      </c>
      <c r="D24">
        <v>10.566913580246922</v>
      </c>
      <c r="E24">
        <v>-40.395061728395092</v>
      </c>
      <c r="F24" t="s">
        <v>16</v>
      </c>
      <c r="G24">
        <v>-1.5516049382716055</v>
      </c>
    </row>
    <row r="25" spans="1:12" x14ac:dyDescent="0.25">
      <c r="F25" t="s">
        <v>17</v>
      </c>
      <c r="G25">
        <f>SUM(G21:G22)</f>
        <v>1</v>
      </c>
    </row>
    <row r="27" spans="1:12" ht="15.75" x14ac:dyDescent="0.25">
      <c r="A27" s="30" t="s">
        <v>21</v>
      </c>
    </row>
    <row r="28" spans="1:12" x14ac:dyDescent="0.25">
      <c r="B28" s="32" t="s">
        <v>11</v>
      </c>
    </row>
    <row r="29" spans="1:12" x14ac:dyDescent="0.25">
      <c r="B29">
        <f>D4^2</f>
        <v>8.4099999999999994E-2</v>
      </c>
      <c r="C29">
        <f>$D$4*$E$4*$D$5</f>
        <v>-5.7419999999999997E-3</v>
      </c>
    </row>
    <row r="30" spans="1:12" x14ac:dyDescent="0.25">
      <c r="B30">
        <f>C29</f>
        <v>-5.7419999999999997E-3</v>
      </c>
      <c r="C30">
        <f>D5^2</f>
        <v>0.10890000000000001</v>
      </c>
    </row>
    <row r="31" spans="1:12" x14ac:dyDescent="0.25">
      <c r="G31" s="32" t="s">
        <v>12</v>
      </c>
    </row>
    <row r="32" spans="1:12" x14ac:dyDescent="0.25">
      <c r="B32">
        <f>2*B29</f>
        <v>0.16819999999999999</v>
      </c>
      <c r="C32">
        <f>2*C29</f>
        <v>-1.1483999999999999E-2</v>
      </c>
      <c r="D32">
        <v>1</v>
      </c>
      <c r="E32" s="4">
        <f>C4</f>
        <v>0.26</v>
      </c>
      <c r="G32">
        <v>0</v>
      </c>
    </row>
    <row r="33" spans="1:12" x14ac:dyDescent="0.25">
      <c r="B33">
        <f>2*B30</f>
        <v>-1.1483999999999999E-2</v>
      </c>
      <c r="C33">
        <f>2*C30</f>
        <v>0.21780000000000002</v>
      </c>
      <c r="D33">
        <v>1</v>
      </c>
      <c r="E33" s="4">
        <f>C5</f>
        <v>0.34</v>
      </c>
      <c r="G33">
        <v>0</v>
      </c>
    </row>
    <row r="34" spans="1:12" x14ac:dyDescent="0.25">
      <c r="B34">
        <v>1</v>
      </c>
      <c r="C34">
        <v>1</v>
      </c>
      <c r="D34">
        <v>0</v>
      </c>
      <c r="E34" s="4">
        <v>0</v>
      </c>
      <c r="G34">
        <v>1</v>
      </c>
    </row>
    <row r="35" spans="1:12" x14ac:dyDescent="0.25">
      <c r="B35" s="4">
        <f t="array" ref="B35:C35">TRANSPOSE(E32:E33)</f>
        <v>0.26</v>
      </c>
      <c r="C35" s="4">
        <v>0.34</v>
      </c>
      <c r="D35" s="4">
        <v>0</v>
      </c>
      <c r="E35" s="4">
        <v>0</v>
      </c>
      <c r="G35" s="4">
        <v>0.3</v>
      </c>
    </row>
    <row r="37" spans="1:12" x14ac:dyDescent="0.25">
      <c r="A37" s="32" t="s">
        <v>13</v>
      </c>
      <c r="G37" s="33" t="s">
        <v>14</v>
      </c>
      <c r="J37" s="34" t="s">
        <v>18</v>
      </c>
      <c r="K37" s="35" t="s">
        <v>19</v>
      </c>
      <c r="L37" s="36" t="s">
        <v>20</v>
      </c>
    </row>
    <row r="38" spans="1:12" x14ac:dyDescent="0.25">
      <c r="B38">
        <f t="array" ref="B38:E41">MINVERSE(B32:E35)</f>
        <v>0</v>
      </c>
      <c r="C38">
        <v>-3.8737043129922944E-15</v>
      </c>
      <c r="D38">
        <v>4.2499999999999929</v>
      </c>
      <c r="E38">
        <v>-12.499999999999989</v>
      </c>
      <c r="F38">
        <v>1</v>
      </c>
      <c r="G38" s="5">
        <f t="array" ref="G38:G41">MMULT(B38:E41,G32:G35)</f>
        <v>0.49999999999999645</v>
      </c>
      <c r="J38" s="6">
        <f>SUMPRODUCT(G38:G39,$E$32:$E$33)</f>
        <v>0.30000000000000016</v>
      </c>
      <c r="K38" s="7">
        <f>G38^2*B29+G39^2*C30+2*G38*G39*C29</f>
        <v>4.5379000000000044E-2</v>
      </c>
      <c r="L38" s="8">
        <f>K38^0.5</f>
        <v>0.21302347288503218</v>
      </c>
    </row>
    <row r="39" spans="1:12" x14ac:dyDescent="0.25">
      <c r="B39">
        <v>0</v>
      </c>
      <c r="C39">
        <v>3.8737043129922944E-15</v>
      </c>
      <c r="D39">
        <v>-3.2499999999999933</v>
      </c>
      <c r="E39">
        <v>12.499999999999989</v>
      </c>
      <c r="F39">
        <v>2</v>
      </c>
      <c r="G39" s="5">
        <v>0.50000000000000311</v>
      </c>
    </row>
    <row r="40" spans="1:12" x14ac:dyDescent="0.25">
      <c r="B40">
        <v>4.2499999999999929</v>
      </c>
      <c r="C40">
        <v>-3.2499999999999938</v>
      </c>
      <c r="D40">
        <v>-5.65587049999999</v>
      </c>
      <c r="E40">
        <v>18.860374999999962</v>
      </c>
      <c r="F40" t="s">
        <v>15</v>
      </c>
      <c r="G40">
        <v>2.2419999999980789E-3</v>
      </c>
    </row>
    <row r="41" spans="1:12" x14ac:dyDescent="0.25">
      <c r="B41">
        <v>-12.499999999999977</v>
      </c>
      <c r="C41">
        <v>12.499999999999979</v>
      </c>
      <c r="D41">
        <v>18.860374999999966</v>
      </c>
      <c r="E41">
        <v>-63.901249999999877</v>
      </c>
      <c r="F41" t="s">
        <v>16</v>
      </c>
      <c r="G41">
        <v>-0.30999999999999517</v>
      </c>
    </row>
    <row r="42" spans="1:12" x14ac:dyDescent="0.25">
      <c r="F42" t="s">
        <v>17</v>
      </c>
      <c r="G42">
        <f>SUM(G38:G39)</f>
        <v>0.99999999999999956</v>
      </c>
    </row>
    <row r="45" spans="1:12" ht="15.75" x14ac:dyDescent="0.25">
      <c r="A45" s="29" t="s">
        <v>22</v>
      </c>
    </row>
    <row r="46" spans="1:12" x14ac:dyDescent="0.25">
      <c r="B46" s="32" t="s">
        <v>11</v>
      </c>
    </row>
    <row r="47" spans="1:12" x14ac:dyDescent="0.25">
      <c r="B47">
        <f>D6^2</f>
        <v>4.0000000000000008E-2</v>
      </c>
      <c r="C47">
        <f>$D$6*$E$6*$D$7</f>
        <v>6.8399999999999997E-3</v>
      </c>
    </row>
    <row r="48" spans="1:12" x14ac:dyDescent="0.25">
      <c r="B48">
        <f>C47</f>
        <v>6.8399999999999997E-3</v>
      </c>
      <c r="C48">
        <f>D7^2</f>
        <v>0.1444</v>
      </c>
    </row>
    <row r="49" spans="1:12" x14ac:dyDescent="0.25">
      <c r="G49" s="32" t="s">
        <v>12</v>
      </c>
    </row>
    <row r="50" spans="1:12" x14ac:dyDescent="0.25">
      <c r="B50">
        <f>2*B47</f>
        <v>8.0000000000000016E-2</v>
      </c>
      <c r="C50">
        <f>2*C47</f>
        <v>1.3679999999999999E-2</v>
      </c>
      <c r="D50">
        <v>1</v>
      </c>
      <c r="E50" s="4">
        <f>C6</f>
        <v>0.18</v>
      </c>
      <c r="G50">
        <v>0</v>
      </c>
    </row>
    <row r="51" spans="1:12" x14ac:dyDescent="0.25">
      <c r="B51">
        <f>2*B48</f>
        <v>1.3679999999999999E-2</v>
      </c>
      <c r="C51">
        <f>2*C48</f>
        <v>0.2888</v>
      </c>
      <c r="D51">
        <v>1</v>
      </c>
      <c r="E51" s="4">
        <f>C7</f>
        <v>0.41</v>
      </c>
      <c r="G51">
        <v>0</v>
      </c>
    </row>
    <row r="52" spans="1:12" x14ac:dyDescent="0.25">
      <c r="B52">
        <v>1</v>
      </c>
      <c r="C52">
        <v>1</v>
      </c>
      <c r="D52">
        <v>0</v>
      </c>
      <c r="E52" s="4">
        <v>0</v>
      </c>
      <c r="G52">
        <v>1</v>
      </c>
    </row>
    <row r="53" spans="1:12" x14ac:dyDescent="0.25">
      <c r="B53" s="4">
        <f t="array" ref="B53:C53">TRANSPOSE(E50:E51)</f>
        <v>0.18</v>
      </c>
      <c r="C53" s="4">
        <v>0.41</v>
      </c>
      <c r="D53" s="4">
        <v>0</v>
      </c>
      <c r="E53" s="4">
        <v>0</v>
      </c>
      <c r="G53" s="4">
        <v>0.3</v>
      </c>
    </row>
    <row r="55" spans="1:12" x14ac:dyDescent="0.25">
      <c r="A55" s="32" t="s">
        <v>13</v>
      </c>
      <c r="G55" s="33" t="s">
        <v>14</v>
      </c>
      <c r="J55" s="34" t="s">
        <v>18</v>
      </c>
      <c r="K55" s="35" t="s">
        <v>19</v>
      </c>
      <c r="L55" s="36" t="s">
        <v>20</v>
      </c>
    </row>
    <row r="56" spans="1:12" x14ac:dyDescent="0.25">
      <c r="B56">
        <f t="array" ref="B56:E59">MINVERSE(B50:E53)</f>
        <v>0</v>
      </c>
      <c r="C56">
        <v>8.0708274543846801E-16</v>
      </c>
      <c r="D56">
        <v>1.7826086956521738</v>
      </c>
      <c r="E56">
        <v>-4.3478260869565224</v>
      </c>
      <c r="F56">
        <v>1</v>
      </c>
      <c r="G56" s="5">
        <f t="array" ref="G56:G59">MMULT(B56:E59,G50:G53)</f>
        <v>0.47826086956521707</v>
      </c>
      <c r="J56" s="6">
        <f>SUMPRODUCT(G56:G57,$E$50:$E$51)</f>
        <v>0.3000000000000001</v>
      </c>
      <c r="K56" s="7">
        <f>G56^2*B47+G57^2*C48+2*G56*G57*C47</f>
        <v>5.1870245746691926E-2</v>
      </c>
      <c r="L56" s="8">
        <f>K56^0.5</f>
        <v>0.22775040229754134</v>
      </c>
    </row>
    <row r="57" spans="1:12" x14ac:dyDescent="0.25">
      <c r="B57">
        <v>0</v>
      </c>
      <c r="C57">
        <v>-8.0708274543846801E-16</v>
      </c>
      <c r="D57">
        <v>-0.78260869565217372</v>
      </c>
      <c r="E57">
        <v>4.3478260869565224</v>
      </c>
      <c r="F57">
        <v>2</v>
      </c>
      <c r="G57" s="5">
        <v>0.52173913043478304</v>
      </c>
    </row>
    <row r="58" spans="1:12" x14ac:dyDescent="0.25">
      <c r="B58">
        <v>1.7826086956521745</v>
      </c>
      <c r="C58">
        <v>-0.78260869565217395</v>
      </c>
      <c r="D58">
        <v>-0.39292914933837447</v>
      </c>
      <c r="E58">
        <v>1.4501474480151233</v>
      </c>
      <c r="F58" t="s">
        <v>15</v>
      </c>
      <c r="G58">
        <v>4.2115085066162516E-2</v>
      </c>
    </row>
    <row r="59" spans="1:12" x14ac:dyDescent="0.25">
      <c r="B59">
        <v>-4.3478260869565233</v>
      </c>
      <c r="C59">
        <v>4.3478260869565224</v>
      </c>
      <c r="D59">
        <v>1.4501474480151233</v>
      </c>
      <c r="E59">
        <v>-6.4544423440453702</v>
      </c>
      <c r="F59" t="s">
        <v>16</v>
      </c>
      <c r="G59">
        <v>-0.48618525519848776</v>
      </c>
    </row>
    <row r="60" spans="1:12" x14ac:dyDescent="0.25">
      <c r="F60" t="s">
        <v>17</v>
      </c>
      <c r="G60">
        <f>SUM(G56:G57)</f>
        <v>1</v>
      </c>
    </row>
  </sheetData>
  <mergeCells count="6">
    <mergeCell ref="A2:A3"/>
    <mergeCell ref="E2:E3"/>
    <mergeCell ref="A4:A5"/>
    <mergeCell ref="E4:E5"/>
    <mergeCell ref="A6:A7"/>
    <mergeCell ref="E6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D0C1A-1BD9-4F19-8C53-F516EA100BCE}">
  <dimension ref="A2:B15"/>
  <sheetViews>
    <sheetView zoomScale="190" zoomScaleNormal="190" workbookViewId="0">
      <selection activeCell="B15" sqref="B15"/>
    </sheetView>
  </sheetViews>
  <sheetFormatPr defaultRowHeight="15" x14ac:dyDescent="0.25"/>
  <sheetData>
    <row r="2" spans="1:2" x14ac:dyDescent="0.25">
      <c r="A2" t="s">
        <v>24</v>
      </c>
    </row>
    <row r="3" spans="1:2" x14ac:dyDescent="0.25">
      <c r="A3">
        <v>1</v>
      </c>
      <c r="B3">
        <v>1.2350000000000001</v>
      </c>
    </row>
    <row r="4" spans="1:2" x14ac:dyDescent="0.25">
      <c r="A4">
        <v>2</v>
      </c>
      <c r="B4">
        <v>0.26800000000000002</v>
      </c>
    </row>
    <row r="5" spans="1:2" x14ac:dyDescent="0.25">
      <c r="A5">
        <v>3</v>
      </c>
      <c r="B5">
        <v>1.9970000000000001</v>
      </c>
    </row>
    <row r="6" spans="1:2" x14ac:dyDescent="0.25">
      <c r="A6">
        <v>4</v>
      </c>
      <c r="B6">
        <v>2.4500000000000002</v>
      </c>
    </row>
    <row r="8" spans="1:2" x14ac:dyDescent="0.25">
      <c r="A8" t="s">
        <v>25</v>
      </c>
      <c r="B8">
        <v>0.06</v>
      </c>
    </row>
    <row r="9" spans="1:2" x14ac:dyDescent="0.25">
      <c r="A9" t="s">
        <v>26</v>
      </c>
      <c r="B9">
        <v>0.14000000000000001</v>
      </c>
    </row>
    <row r="11" spans="1:2" x14ac:dyDescent="0.25">
      <c r="A11" t="s">
        <v>27</v>
      </c>
    </row>
    <row r="12" spans="1:2" x14ac:dyDescent="0.25">
      <c r="A12">
        <v>1</v>
      </c>
      <c r="B12">
        <f>$B$8+B3*($B$9-$B$8)</f>
        <v>0.15880000000000002</v>
      </c>
    </row>
    <row r="13" spans="1:2" x14ac:dyDescent="0.25">
      <c r="A13">
        <v>2</v>
      </c>
      <c r="B13">
        <f t="shared" ref="B13:B15" si="0">$B$8+B4*($B$9-$B$8)</f>
        <v>8.1439999999999999E-2</v>
      </c>
    </row>
    <row r="14" spans="1:2" x14ac:dyDescent="0.25">
      <c r="A14">
        <v>3</v>
      </c>
      <c r="B14">
        <f t="shared" si="0"/>
        <v>0.21976000000000004</v>
      </c>
    </row>
    <row r="15" spans="1:2" x14ac:dyDescent="0.25">
      <c r="A15">
        <v>4</v>
      </c>
      <c r="B15">
        <f t="shared" si="0"/>
        <v>0.25600000000000006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10115-D765-442E-A937-1D661E6F1293}">
  <dimension ref="A1:H21"/>
  <sheetViews>
    <sheetView topLeftCell="A4" zoomScale="190" zoomScaleNormal="190" workbookViewId="0">
      <selection activeCell="B18" sqref="B18"/>
    </sheetView>
  </sheetViews>
  <sheetFormatPr defaultRowHeight="15" x14ac:dyDescent="0.25"/>
  <cols>
    <col min="5" max="5" width="13.140625" bestFit="1" customWidth="1"/>
  </cols>
  <sheetData>
    <row r="1" spans="1:8" ht="17.25" thickTop="1" thickBot="1" x14ac:dyDescent="0.3">
      <c r="A1" s="37" t="s">
        <v>28</v>
      </c>
      <c r="B1" s="38"/>
      <c r="C1" s="38"/>
      <c r="D1" s="38"/>
      <c r="E1" s="38"/>
      <c r="F1" s="39"/>
      <c r="G1" t="s">
        <v>29</v>
      </c>
    </row>
    <row r="2" spans="1:8" ht="16.5" thickBot="1" x14ac:dyDescent="0.3">
      <c r="A2" s="40">
        <v>1</v>
      </c>
      <c r="B2" s="41">
        <v>10</v>
      </c>
      <c r="C2" s="41">
        <v>9</v>
      </c>
      <c r="D2" s="41">
        <v>22</v>
      </c>
      <c r="E2" s="43">
        <f t="shared" ref="E2:E10" si="0">(C2-$B$21)/($B2-$B$21)</f>
        <v>0.66666666666666663</v>
      </c>
      <c r="F2" s="43">
        <f t="shared" ref="F2:F10" si="1">(D2-$B$21)/($B2-$B$21)</f>
        <v>5</v>
      </c>
      <c r="G2" t="str">
        <f>IF(ABS(E2)&lt;1,"defensive",IF(ABS(E2)=1,"neutral","agre"))</f>
        <v>defensive</v>
      </c>
      <c r="H2" t="str">
        <f>IF(ABS(F2)&lt;1,"defensive",IF(ABS(F2)=1,"neutral","agre"))</f>
        <v>agre</v>
      </c>
    </row>
    <row r="3" spans="1:8" ht="16.5" thickBot="1" x14ac:dyDescent="0.3">
      <c r="A3" s="40">
        <v>2</v>
      </c>
      <c r="B3" s="41">
        <v>32</v>
      </c>
      <c r="C3" s="41">
        <v>24</v>
      </c>
      <c r="D3" s="41">
        <v>48</v>
      </c>
      <c r="E3" s="43">
        <f t="shared" si="0"/>
        <v>0.68</v>
      </c>
      <c r="F3" s="43">
        <f t="shared" si="1"/>
        <v>1.64</v>
      </c>
      <c r="G3" t="str">
        <f t="shared" ref="G3:G11" si="2">IF(ABS(E3)&lt;1,"defensive",IF(ABS(E3)=1,"neutral","agre"))</f>
        <v>defensive</v>
      </c>
      <c r="H3" t="str">
        <f t="shared" ref="H3:H11" si="3">IF(ABS(F3)&lt;1,"defensive",IF(ABS(F3)=1,"neutral","agre"))</f>
        <v>agre</v>
      </c>
    </row>
    <row r="4" spans="1:8" ht="16.5" thickBot="1" x14ac:dyDescent="0.3">
      <c r="A4" s="40">
        <v>3</v>
      </c>
      <c r="B4" s="41">
        <v>20</v>
      </c>
      <c r="C4" s="41">
        <v>14</v>
      </c>
      <c r="D4" s="41">
        <v>30</v>
      </c>
      <c r="E4" s="43">
        <f t="shared" si="0"/>
        <v>0.53846153846153844</v>
      </c>
      <c r="F4" s="43">
        <f t="shared" si="1"/>
        <v>1.7692307692307692</v>
      </c>
      <c r="G4" t="str">
        <f t="shared" si="2"/>
        <v>defensive</v>
      </c>
      <c r="H4" t="str">
        <f t="shared" si="3"/>
        <v>agre</v>
      </c>
    </row>
    <row r="5" spans="1:8" ht="16.5" thickBot="1" x14ac:dyDescent="0.3">
      <c r="A5" s="40">
        <v>4</v>
      </c>
      <c r="B5" s="41">
        <v>18</v>
      </c>
      <c r="C5" s="41">
        <v>-2</v>
      </c>
      <c r="D5" s="41">
        <v>-20</v>
      </c>
      <c r="E5" s="43">
        <f t="shared" si="0"/>
        <v>-0.81818181818181823</v>
      </c>
      <c r="F5" s="43">
        <f t="shared" si="1"/>
        <v>-2.4545454545454546</v>
      </c>
      <c r="G5" t="str">
        <f t="shared" si="2"/>
        <v>defensive</v>
      </c>
      <c r="H5" t="str">
        <f t="shared" si="3"/>
        <v>agre</v>
      </c>
    </row>
    <row r="6" spans="1:8" ht="16.5" thickBot="1" x14ac:dyDescent="0.3">
      <c r="A6" s="40">
        <v>5</v>
      </c>
      <c r="B6" s="41">
        <v>17</v>
      </c>
      <c r="C6" s="41">
        <v>16</v>
      </c>
      <c r="D6" s="41">
        <v>29</v>
      </c>
      <c r="E6" s="43">
        <f t="shared" si="0"/>
        <v>0.9</v>
      </c>
      <c r="F6" s="43">
        <f t="shared" si="1"/>
        <v>2.2000000000000002</v>
      </c>
      <c r="G6" t="str">
        <f t="shared" si="2"/>
        <v>defensive</v>
      </c>
      <c r="H6" t="str">
        <f t="shared" si="3"/>
        <v>agre</v>
      </c>
    </row>
    <row r="7" spans="1:8" ht="16.5" thickBot="1" x14ac:dyDescent="0.3">
      <c r="A7" s="40">
        <v>6</v>
      </c>
      <c r="B7" s="41">
        <v>3</v>
      </c>
      <c r="C7" s="41">
        <v>4</v>
      </c>
      <c r="D7" s="41">
        <v>-3</v>
      </c>
      <c r="E7" s="43">
        <f t="shared" si="0"/>
        <v>0.75</v>
      </c>
      <c r="F7" s="43">
        <f t="shared" si="1"/>
        <v>2.5</v>
      </c>
      <c r="G7" t="str">
        <f t="shared" si="2"/>
        <v>defensive</v>
      </c>
      <c r="H7" t="str">
        <f t="shared" si="3"/>
        <v>agre</v>
      </c>
    </row>
    <row r="8" spans="1:8" ht="16.5" thickBot="1" x14ac:dyDescent="0.3">
      <c r="A8" s="40">
        <v>7</v>
      </c>
      <c r="B8" s="41">
        <v>12</v>
      </c>
      <c r="C8" s="41">
        <v>8</v>
      </c>
      <c r="D8" s="41">
        <v>21</v>
      </c>
      <c r="E8" s="43">
        <f t="shared" si="0"/>
        <v>0.2</v>
      </c>
      <c r="F8" s="43">
        <f t="shared" si="1"/>
        <v>2.8</v>
      </c>
      <c r="G8" t="str">
        <f t="shared" si="2"/>
        <v>defensive</v>
      </c>
      <c r="H8" t="str">
        <f t="shared" si="3"/>
        <v>agre</v>
      </c>
    </row>
    <row r="9" spans="1:8" ht="16.5" thickBot="1" x14ac:dyDescent="0.3">
      <c r="A9" s="40">
        <v>8</v>
      </c>
      <c r="B9" s="41">
        <v>-5</v>
      </c>
      <c r="C9" s="41">
        <v>0</v>
      </c>
      <c r="D9" s="41">
        <v>-15</v>
      </c>
      <c r="E9" s="43">
        <f t="shared" si="0"/>
        <v>0.58333333333333337</v>
      </c>
      <c r="F9" s="43">
        <f t="shared" si="1"/>
        <v>1.8333333333333333</v>
      </c>
      <c r="G9" t="str">
        <f t="shared" si="2"/>
        <v>defensive</v>
      </c>
      <c r="H9" t="str">
        <f t="shared" si="3"/>
        <v>agre</v>
      </c>
    </row>
    <row r="10" spans="1:8" ht="16.5" thickBot="1" x14ac:dyDescent="0.3">
      <c r="A10" s="40">
        <v>9</v>
      </c>
      <c r="B10" s="41">
        <v>18</v>
      </c>
      <c r="C10" s="41">
        <v>12</v>
      </c>
      <c r="D10" s="41">
        <v>28</v>
      </c>
      <c r="E10" s="43">
        <f t="shared" si="0"/>
        <v>0.45454545454545453</v>
      </c>
      <c r="F10" s="43">
        <f t="shared" si="1"/>
        <v>1.9090909090909092</v>
      </c>
      <c r="G10" t="str">
        <f t="shared" si="2"/>
        <v>defensive</v>
      </c>
      <c r="H10" t="str">
        <f t="shared" si="3"/>
        <v>agre</v>
      </c>
    </row>
    <row r="11" spans="1:8" ht="16.5" thickBot="1" x14ac:dyDescent="0.3">
      <c r="A11" s="42">
        <v>10</v>
      </c>
      <c r="B11" s="43">
        <v>21</v>
      </c>
      <c r="C11" s="43">
        <v>15</v>
      </c>
      <c r="D11" s="43">
        <v>36</v>
      </c>
      <c r="E11" s="43">
        <f>(C11-$B$21)/($B11-$B$21)</f>
        <v>0.5714285714285714</v>
      </c>
      <c r="F11" s="43">
        <f>(D11-$B$21)/($B11-$B$21)</f>
        <v>2.0714285714285716</v>
      </c>
      <c r="G11" t="str">
        <f t="shared" si="2"/>
        <v>defensive</v>
      </c>
      <c r="H11" t="str">
        <f t="shared" si="3"/>
        <v>agre</v>
      </c>
    </row>
    <row r="12" spans="1:8" ht="15.75" thickTop="1" x14ac:dyDescent="0.25">
      <c r="A12" t="s">
        <v>30</v>
      </c>
      <c r="B12">
        <f>AVERAGE(B2:B11)</f>
        <v>14.6</v>
      </c>
      <c r="C12">
        <f t="shared" ref="C12:D12" si="4">AVERAGE(C2:C11)</f>
        <v>10</v>
      </c>
      <c r="D12">
        <f t="shared" si="4"/>
        <v>17.600000000000001</v>
      </c>
    </row>
    <row r="13" spans="1:8" x14ac:dyDescent="0.25">
      <c r="A13" t="s">
        <v>31</v>
      </c>
      <c r="B13">
        <f>_xlfn.COVARIANCE.S($B$2:$B$11,B2:B11)</f>
        <v>105.37777777777779</v>
      </c>
      <c r="C13">
        <f t="shared" ref="C13:D13" si="5">_xlfn.COVARIANCE.S($B$2:$B$11,C2:C11)</f>
        <v>61.444444444444429</v>
      </c>
      <c r="D13">
        <f t="shared" si="5"/>
        <v>166.37777777777777</v>
      </c>
    </row>
    <row r="14" spans="1:8" x14ac:dyDescent="0.25">
      <c r="A14" t="s">
        <v>32</v>
      </c>
      <c r="B14">
        <f>B13/$B$13</f>
        <v>1</v>
      </c>
      <c r="C14">
        <f t="shared" ref="C14:D14" si="6">C13/$B$13</f>
        <v>0.58308730493462646</v>
      </c>
      <c r="D14">
        <f t="shared" si="6"/>
        <v>1.5788696752425133</v>
      </c>
    </row>
    <row r="16" spans="1:8" x14ac:dyDescent="0.25">
      <c r="A16" t="s">
        <v>33</v>
      </c>
    </row>
    <row r="17" spans="1:3" x14ac:dyDescent="0.25">
      <c r="A17" t="s">
        <v>27</v>
      </c>
      <c r="B17">
        <f>$B$21+C14*(B12-B21)</f>
        <v>11.431463517503161</v>
      </c>
      <c r="C17" s="32" t="s">
        <v>35</v>
      </c>
    </row>
    <row r="18" spans="1:3" x14ac:dyDescent="0.25">
      <c r="A18" t="s">
        <v>34</v>
      </c>
      <c r="B18">
        <f>B21+D14*(B12-B21)</f>
        <v>18.999409531843099</v>
      </c>
      <c r="C18" s="32" t="s">
        <v>35</v>
      </c>
    </row>
    <row r="21" spans="1:3" x14ac:dyDescent="0.25">
      <c r="A21" t="s">
        <v>25</v>
      </c>
      <c r="B21">
        <v>7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7" r:id="rId3">
          <objectPr defaultSize="0" autoPict="0" r:id="rId4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200025</xdr:colOff>
                <xdr:row>1</xdr:row>
                <xdr:rowOff>0</xdr:rowOff>
              </to>
            </anchor>
          </objectPr>
        </oleObject>
      </mc:Choice>
      <mc:Fallback>
        <oleObject progId="Equation.3" shapeId="3077" r:id="rId3"/>
      </mc:Fallback>
    </mc:AlternateContent>
    <mc:AlternateContent xmlns:mc="http://schemas.openxmlformats.org/markup-compatibility/2006">
      <mc:Choice Requires="x14">
        <oleObject progId="Equation.3" shapeId="3076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123825</xdr:colOff>
                <xdr:row>1</xdr:row>
                <xdr:rowOff>9525</xdr:rowOff>
              </to>
            </anchor>
          </objectPr>
        </oleObject>
      </mc:Choice>
      <mc:Fallback>
        <oleObject progId="Equation.3" shapeId="3076" r:id="rId5"/>
      </mc:Fallback>
    </mc:AlternateContent>
    <mc:AlternateContent xmlns:mc="http://schemas.openxmlformats.org/markup-compatibility/2006">
      <mc:Choice Requires="x14">
        <oleObject progId="Equation.3" shapeId="3075" r:id="rId7">
          <objectPr defaultSize="0" autoPict="0" r:id="rId8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152400</xdr:colOff>
                <xdr:row>1</xdr:row>
                <xdr:rowOff>19050</xdr:rowOff>
              </to>
            </anchor>
          </objectPr>
        </oleObject>
      </mc:Choice>
      <mc:Fallback>
        <oleObject progId="Equation.3" shapeId="3075" r:id="rId7"/>
      </mc:Fallback>
    </mc:AlternateContent>
    <mc:AlternateContent xmlns:mc="http://schemas.openxmlformats.org/markup-compatibility/2006">
      <mc:Choice Requires="x14">
        <oleObject progId="Equation.3" shapeId="3074" r:id="rId9">
          <objectPr defaultSize="0" autoPict="0" r:id="rId10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4</xdr:col>
                <xdr:colOff>200025</xdr:colOff>
                <xdr:row>1</xdr:row>
                <xdr:rowOff>47625</xdr:rowOff>
              </to>
            </anchor>
          </objectPr>
        </oleObject>
      </mc:Choice>
      <mc:Fallback>
        <oleObject progId="Equation.3" shapeId="3074" r:id="rId9"/>
      </mc:Fallback>
    </mc:AlternateContent>
    <mc:AlternateContent xmlns:mc="http://schemas.openxmlformats.org/markup-compatibility/2006">
      <mc:Choice Requires="x14">
        <oleObject progId="Equation.3" shapeId="3073" r:id="rId11">
          <objectPr defaultSize="0" autoPict="0" r:id="rId12">
            <anchor moveWithCells="1" sizeWithCells="1">
              <from>
                <xdr:col>5</xdr:col>
                <xdr:colOff>0</xdr:colOff>
                <xdr:row>0</xdr:row>
                <xdr:rowOff>0</xdr:rowOff>
              </from>
              <to>
                <xdr:col>5</xdr:col>
                <xdr:colOff>257175</xdr:colOff>
                <xdr:row>1</xdr:row>
                <xdr:rowOff>85725</xdr:rowOff>
              </to>
            </anchor>
          </objectPr>
        </oleObject>
      </mc:Choice>
      <mc:Fallback>
        <oleObject progId="Equation.3" shapeId="3073" r:id="rId1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Ex01</vt:lpstr>
      <vt:lpstr>Ex02</vt:lpstr>
      <vt:lpstr>Ex03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2023-03-14T17:08:10Z</dcterms:created>
  <dcterms:modified xsi:type="dcterms:W3CDTF">2023-03-14T18:02:10Z</dcterms:modified>
</cp:coreProperties>
</file>