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C10AFCED-8DC5-457F-A365-A42741D6E0C2}" xr6:coauthVersionLast="47" xr6:coauthVersionMax="47" xr10:uidLastSave="{00000000-0000-0000-0000-000000000000}"/>
  <bookViews>
    <workbookView xWindow="-120" yWindow="-120" windowWidth="29040" windowHeight="15720" activeTab="2" xr2:uid="{1CB0AF95-7213-4563-9CB3-7DA7B9B50FC8}"/>
  </bookViews>
  <sheets>
    <sheet name="EX01" sheetId="1" r:id="rId1"/>
    <sheet name="EX02" sheetId="2" r:id="rId2"/>
    <sheet name="EX0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3" l="1"/>
  <c r="S62" i="3"/>
  <c r="S60" i="3"/>
  <c r="S44" i="3"/>
  <c r="S43" i="3"/>
  <c r="S42" i="3"/>
  <c r="U59" i="3"/>
  <c r="T59" i="3"/>
  <c r="S59" i="3"/>
  <c r="S52" i="3"/>
  <c r="T52" i="3"/>
  <c r="U52" i="3"/>
  <c r="V52" i="3"/>
  <c r="W52" i="3"/>
  <c r="S53" i="3"/>
  <c r="T53" i="3"/>
  <c r="U53" i="3"/>
  <c r="V53" i="3"/>
  <c r="W53" i="3"/>
  <c r="S54" i="3"/>
  <c r="T54" i="3"/>
  <c r="U54" i="3"/>
  <c r="V54" i="3"/>
  <c r="W54" i="3"/>
  <c r="S55" i="3"/>
  <c r="T55" i="3"/>
  <c r="U55" i="3"/>
  <c r="V55" i="3"/>
  <c r="W55" i="3"/>
  <c r="T51" i="3"/>
  <c r="U51" i="3"/>
  <c r="V51" i="3"/>
  <c r="W51" i="3"/>
  <c r="S51" i="3"/>
  <c r="R59" i="3"/>
  <c r="S50" i="3" a="1"/>
  <c r="S50" i="3" s="1"/>
  <c r="P64" i="3"/>
  <c r="P60" i="3"/>
  <c r="P61" i="3"/>
  <c r="P62" i="3"/>
  <c r="P63" i="3"/>
  <c r="P59" i="3"/>
  <c r="O64" i="3"/>
  <c r="O59" i="3" a="1"/>
  <c r="O60" i="3" s="1"/>
  <c r="H59" i="3" a="1"/>
  <c r="H59" i="3" s="1"/>
  <c r="O53" i="3"/>
  <c r="O54" i="3"/>
  <c r="O55" i="3"/>
  <c r="O56" i="3"/>
  <c r="O52" i="3"/>
  <c r="D53" i="3" a="1"/>
  <c r="D53" i="3" s="1"/>
  <c r="D57" i="3"/>
  <c r="H53" i="3"/>
  <c r="I53" i="3"/>
  <c r="J53" i="3"/>
  <c r="K53" i="3"/>
  <c r="L53" i="3"/>
  <c r="H54" i="3"/>
  <c r="I54" i="3"/>
  <c r="J54" i="3"/>
  <c r="K54" i="3"/>
  <c r="L54" i="3"/>
  <c r="H55" i="3"/>
  <c r="I55" i="3"/>
  <c r="J55" i="3"/>
  <c r="K55" i="3"/>
  <c r="L55" i="3"/>
  <c r="H56" i="3"/>
  <c r="I56" i="3"/>
  <c r="J56" i="3"/>
  <c r="K56" i="3"/>
  <c r="L56" i="3"/>
  <c r="I52" i="3"/>
  <c r="J52" i="3"/>
  <c r="K52" i="3"/>
  <c r="L52" i="3"/>
  <c r="H52" i="3"/>
  <c r="U41" i="3"/>
  <c r="T41" i="3"/>
  <c r="S41" i="3"/>
  <c r="S34" i="3"/>
  <c r="T34" i="3"/>
  <c r="U34" i="3"/>
  <c r="V34" i="3"/>
  <c r="W34" i="3"/>
  <c r="S35" i="3"/>
  <c r="T35" i="3"/>
  <c r="U35" i="3"/>
  <c r="V35" i="3"/>
  <c r="W35" i="3"/>
  <c r="S36" i="3"/>
  <c r="T36" i="3"/>
  <c r="U36" i="3"/>
  <c r="V36" i="3"/>
  <c r="W36" i="3"/>
  <c r="S37" i="3"/>
  <c r="T37" i="3"/>
  <c r="U37" i="3"/>
  <c r="V37" i="3"/>
  <c r="W37" i="3"/>
  <c r="T33" i="3"/>
  <c r="U33" i="3"/>
  <c r="V33" i="3"/>
  <c r="W33" i="3"/>
  <c r="S33" i="3"/>
  <c r="R41" i="3"/>
  <c r="S32" i="3" a="1"/>
  <c r="V32" i="3" s="1"/>
  <c r="S32" i="3"/>
  <c r="T32" i="3"/>
  <c r="U32" i="3"/>
  <c r="O47" i="3"/>
  <c r="O41" i="3" a="1"/>
  <c r="O42" i="3" s="1"/>
  <c r="O41" i="3"/>
  <c r="H41" i="3" a="1"/>
  <c r="H41" i="3" s="1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I34" i="3"/>
  <c r="J34" i="3"/>
  <c r="K34" i="3"/>
  <c r="L34" i="3"/>
  <c r="H34" i="3"/>
  <c r="I32" i="3"/>
  <c r="J32" i="3"/>
  <c r="K32" i="3"/>
  <c r="L32" i="3"/>
  <c r="H32" i="3"/>
  <c r="I31" i="3"/>
  <c r="J31" i="3"/>
  <c r="K31" i="3"/>
  <c r="L31" i="3"/>
  <c r="H31" i="3"/>
  <c r="I30" i="3"/>
  <c r="J30" i="3"/>
  <c r="K30" i="3"/>
  <c r="L30" i="3"/>
  <c r="H30" i="3"/>
  <c r="I29" i="3"/>
  <c r="J29" i="3"/>
  <c r="K29" i="3"/>
  <c r="L29" i="3"/>
  <c r="H29" i="3"/>
  <c r="I28" i="3"/>
  <c r="J28" i="3"/>
  <c r="K28" i="3"/>
  <c r="L28" i="3"/>
  <c r="H28" i="3"/>
  <c r="B25" i="3"/>
  <c r="I24" i="3"/>
  <c r="J24" i="3"/>
  <c r="K24" i="3"/>
  <c r="L24" i="3"/>
  <c r="M24" i="3"/>
  <c r="H24" i="3"/>
  <c r="I23" i="3"/>
  <c r="J23" i="3"/>
  <c r="K23" i="3"/>
  <c r="L23" i="3"/>
  <c r="M23" i="3"/>
  <c r="H23" i="3"/>
  <c r="I22" i="3"/>
  <c r="J22" i="3"/>
  <c r="K22" i="3"/>
  <c r="L22" i="3"/>
  <c r="M22" i="3"/>
  <c r="H22" i="3"/>
  <c r="H4" i="3"/>
  <c r="I4" i="3"/>
  <c r="J4" i="3"/>
  <c r="K4" i="3"/>
  <c r="L4" i="3"/>
  <c r="M4" i="3"/>
  <c r="H5" i="3"/>
  <c r="I5" i="3"/>
  <c r="J5" i="3"/>
  <c r="K5" i="3"/>
  <c r="L5" i="3"/>
  <c r="M5" i="3"/>
  <c r="H6" i="3"/>
  <c r="I6" i="3"/>
  <c r="J6" i="3"/>
  <c r="K6" i="3"/>
  <c r="L6" i="3"/>
  <c r="M6" i="3"/>
  <c r="H7" i="3"/>
  <c r="I7" i="3"/>
  <c r="J7" i="3"/>
  <c r="K7" i="3"/>
  <c r="L7" i="3"/>
  <c r="M7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H21" i="3"/>
  <c r="I21" i="3"/>
  <c r="J21" i="3"/>
  <c r="K21" i="3"/>
  <c r="L21" i="3"/>
  <c r="M21" i="3"/>
  <c r="I3" i="3"/>
  <c r="J3" i="3"/>
  <c r="K3" i="3"/>
  <c r="L3" i="3"/>
  <c r="M3" i="3"/>
  <c r="H3" i="3"/>
  <c r="I1" i="3"/>
  <c r="J1" i="3"/>
  <c r="K1" i="3"/>
  <c r="L1" i="3"/>
  <c r="M1" i="3"/>
  <c r="H1" i="3"/>
  <c r="G11" i="2" a="1"/>
  <c r="I11" i="2" s="1"/>
  <c r="G10" i="2" a="1"/>
  <c r="H10" i="2" s="1"/>
  <c r="G9" i="2" a="1"/>
  <c r="I9" i="2" s="1"/>
  <c r="G9" i="2"/>
  <c r="H9" i="2"/>
  <c r="F10" i="2"/>
  <c r="H2" i="2"/>
  <c r="H3" i="2"/>
  <c r="H4" i="2"/>
  <c r="G2" i="2"/>
  <c r="G3" i="2"/>
  <c r="G4" i="2"/>
  <c r="F3" i="2"/>
  <c r="F4" i="2"/>
  <c r="F5" i="2"/>
  <c r="F2" i="2"/>
  <c r="E3" i="2"/>
  <c r="E4" i="2"/>
  <c r="E5" i="2"/>
  <c r="E2" i="2"/>
  <c r="G21" i="1" a="1"/>
  <c r="G21" i="1" s="1"/>
  <c r="F21" i="1"/>
  <c r="G20" i="1" a="1"/>
  <c r="H20" i="1" s="1"/>
  <c r="B16" i="1"/>
  <c r="B17" i="1"/>
  <c r="B18" i="1"/>
  <c r="B12" i="1"/>
  <c r="B13" i="1"/>
  <c r="B11" i="1"/>
  <c r="G5" i="1"/>
  <c r="F5" i="1"/>
  <c r="F4" i="1"/>
  <c r="W50" i="3" l="1"/>
  <c r="V50" i="3"/>
  <c r="U50" i="3"/>
  <c r="T50" i="3"/>
  <c r="O59" i="3"/>
  <c r="O63" i="3"/>
  <c r="O62" i="3"/>
  <c r="O61" i="3"/>
  <c r="K63" i="3"/>
  <c r="J62" i="3"/>
  <c r="H60" i="3"/>
  <c r="J63" i="3"/>
  <c r="I62" i="3"/>
  <c r="H61" i="3"/>
  <c r="L59" i="3"/>
  <c r="I63" i="3"/>
  <c r="H62" i="3"/>
  <c r="L60" i="3"/>
  <c r="K59" i="3"/>
  <c r="I61" i="3"/>
  <c r="H63" i="3"/>
  <c r="L61" i="3"/>
  <c r="K60" i="3"/>
  <c r="J59" i="3"/>
  <c r="L62" i="3"/>
  <c r="K61" i="3"/>
  <c r="J60" i="3"/>
  <c r="I59" i="3"/>
  <c r="L63" i="3"/>
  <c r="K62" i="3"/>
  <c r="J61" i="3"/>
  <c r="I60" i="3"/>
  <c r="D56" i="3"/>
  <c r="D55" i="3"/>
  <c r="D54" i="3"/>
  <c r="W32" i="3"/>
  <c r="O46" i="3"/>
  <c r="O44" i="3"/>
  <c r="O45" i="3"/>
  <c r="O43" i="3"/>
  <c r="M45" i="3"/>
  <c r="M43" i="3"/>
  <c r="M41" i="3"/>
  <c r="L46" i="3"/>
  <c r="L44" i="3"/>
  <c r="L43" i="3"/>
  <c r="L41" i="3"/>
  <c r="K46" i="3"/>
  <c r="K45" i="3"/>
  <c r="K44" i="3"/>
  <c r="K43" i="3"/>
  <c r="K42" i="3"/>
  <c r="K41" i="3"/>
  <c r="M46" i="3"/>
  <c r="M44" i="3"/>
  <c r="M42" i="3"/>
  <c r="L45" i="3"/>
  <c r="L42" i="3"/>
  <c r="J46" i="3"/>
  <c r="J45" i="3"/>
  <c r="J44" i="3"/>
  <c r="J43" i="3"/>
  <c r="J42" i="3"/>
  <c r="J41" i="3"/>
  <c r="I46" i="3"/>
  <c r="I45" i="3"/>
  <c r="I44" i="3"/>
  <c r="I43" i="3"/>
  <c r="I42" i="3"/>
  <c r="I41" i="3"/>
  <c r="H46" i="3"/>
  <c r="H45" i="3"/>
  <c r="H44" i="3"/>
  <c r="H43" i="3"/>
  <c r="H42" i="3"/>
  <c r="H11" i="2"/>
  <c r="G11" i="2"/>
  <c r="G10" i="2"/>
  <c r="I10" i="2"/>
  <c r="H21" i="1"/>
  <c r="I21" i="1"/>
  <c r="I20" i="1"/>
  <c r="G20" i="1"/>
</calcChain>
</file>

<file path=xl/sharedStrings.xml><?xml version="1.0" encoding="utf-8"?>
<sst xmlns="http://schemas.openxmlformats.org/spreadsheetml/2006/main" count="81" uniqueCount="59">
  <si>
    <t>rf</t>
  </si>
  <si>
    <t>rm</t>
  </si>
  <si>
    <t>sigma_m</t>
  </si>
  <si>
    <t>x</t>
  </si>
  <si>
    <t>y</t>
  </si>
  <si>
    <t>Beta_i</t>
  </si>
  <si>
    <t>covar_i,m</t>
  </si>
  <si>
    <t>r_ei</t>
  </si>
  <si>
    <t>r1</t>
  </si>
  <si>
    <t>r2</t>
  </si>
  <si>
    <t>r3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</si>
  <si>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</si>
  <si>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correlation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</si>
  <si>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</si>
  <si>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S</t>
    </r>
    <r>
      <rPr>
        <b/>
        <sz val="8"/>
        <color theme="1"/>
        <rFont val="Arial"/>
        <family val="2"/>
        <charset val="238"/>
      </rPr>
      <t>1</t>
    </r>
  </si>
  <si>
    <r>
      <t>S</t>
    </r>
    <r>
      <rPr>
        <b/>
        <sz val="8"/>
        <color theme="1"/>
        <rFont val="Arial"/>
        <family val="2"/>
        <charset val="238"/>
      </rPr>
      <t>2</t>
    </r>
  </si>
  <si>
    <r>
      <t>S</t>
    </r>
    <r>
      <rPr>
        <b/>
        <sz val="8"/>
        <color theme="1"/>
        <rFont val="Arial"/>
        <family val="2"/>
        <charset val="238"/>
      </rPr>
      <t>3</t>
    </r>
  </si>
  <si>
    <t>MP</t>
  </si>
  <si>
    <r>
      <t>r</t>
    </r>
    <r>
      <rPr>
        <b/>
        <sz val="8"/>
        <color theme="1"/>
        <rFont val="Arial"/>
        <family val="2"/>
        <charset val="238"/>
      </rPr>
      <t>f</t>
    </r>
  </si>
  <si>
    <t>cov_i,m</t>
  </si>
  <si>
    <t>beta_i</t>
  </si>
  <si>
    <t>Delta_i</t>
  </si>
  <si>
    <t>s1</t>
  </si>
  <si>
    <t>s2</t>
  </si>
  <si>
    <t>s3</t>
  </si>
  <si>
    <t xml:space="preserve">r_i </t>
  </si>
  <si>
    <t>Day</t>
  </si>
  <si>
    <t>A</t>
  </si>
  <si>
    <t>B</t>
  </si>
  <si>
    <t>C</t>
  </si>
  <si>
    <t>D</t>
  </si>
  <si>
    <t>E</t>
  </si>
  <si>
    <t>Market Index</t>
  </si>
  <si>
    <t>E (R )</t>
  </si>
  <si>
    <t>Covar_i,m</t>
  </si>
  <si>
    <t>p.a.</t>
  </si>
  <si>
    <t>p.d.</t>
  </si>
  <si>
    <t>assume 252day/year</t>
  </si>
  <si>
    <t>CovMatrix</t>
  </si>
  <si>
    <t>MinVariance</t>
  </si>
  <si>
    <t>vrs</t>
  </si>
  <si>
    <t>InvMatrix</t>
  </si>
  <si>
    <t>wi</t>
  </si>
  <si>
    <t>LAMBDA1</t>
  </si>
  <si>
    <t>Rp</t>
  </si>
  <si>
    <t>VarP</t>
  </si>
  <si>
    <t>SigmaP</t>
  </si>
  <si>
    <t>ratio</t>
  </si>
  <si>
    <t>Tangency Portfolio</t>
  </si>
  <si>
    <t>CovarM</t>
  </si>
  <si>
    <t>ri</t>
  </si>
  <si>
    <t>InvM</t>
  </si>
  <si>
    <t>Z_i</t>
  </si>
  <si>
    <t>sum_Z_i</t>
  </si>
  <si>
    <t>w_i</t>
  </si>
  <si>
    <t>beta_P</t>
  </si>
  <si>
    <t>SysVarP</t>
  </si>
  <si>
    <t>UnsVarP</t>
  </si>
  <si>
    <t>beta_p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</si>
</sst>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'EX01'!$F$4:$G$4</c:f>
              <c:numCache>
                <c:formatCode>General</c:formatCode>
                <c:ptCount val="2"/>
                <c:pt idx="0">
                  <c:v>0.09</c:v>
                </c:pt>
                <c:pt idx="1">
                  <c:v>0</c:v>
                </c:pt>
              </c:numCache>
            </c:numRef>
          </c:xVal>
          <c:yVal>
            <c:numRef>
              <c:f>'EX01'!$F$5:$G$5</c:f>
              <c:numCache>
                <c:formatCode>General</c:formatCode>
                <c:ptCount val="2"/>
                <c:pt idx="0">
                  <c:v>0.1</c:v>
                </c:pt>
                <c:pt idx="1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4-4CEE-AB3B-3F28DF16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11088"/>
        <c:axId val="1069211504"/>
      </c:scatterChart>
      <c:valAx>
        <c:axId val="106921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211504"/>
        <c:crosses val="autoZero"/>
        <c:crossBetween val="midCat"/>
      </c:valAx>
      <c:valAx>
        <c:axId val="106921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21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'EX01'!$F$20:$I$20</c:f>
              <c:numCache>
                <c:formatCode>General</c:formatCode>
                <c:ptCount val="4"/>
                <c:pt idx="0">
                  <c:v>0</c:v>
                </c:pt>
                <c:pt idx="1">
                  <c:v>1.3333333333333335</c:v>
                </c:pt>
                <c:pt idx="2">
                  <c:v>-0.33333333333333337</c:v>
                </c:pt>
                <c:pt idx="3">
                  <c:v>0.66666666666666674</c:v>
                </c:pt>
              </c:numCache>
            </c:numRef>
          </c:xVal>
          <c:yVal>
            <c:numRef>
              <c:f>'EX01'!$F$21:$I$21</c:f>
              <c:numCache>
                <c:formatCode>General</c:formatCode>
                <c:ptCount val="4"/>
                <c:pt idx="0">
                  <c:v>0.04</c:v>
                </c:pt>
                <c:pt idx="1">
                  <c:v>0.12000000000000002</c:v>
                </c:pt>
                <c:pt idx="2">
                  <c:v>1.9999999999999997E-2</c:v>
                </c:pt>
                <c:pt idx="3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02-4F3D-93BD-E2B46FE6F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400048"/>
        <c:axId val="1112727376"/>
      </c:scatterChart>
      <c:valAx>
        <c:axId val="119640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727376"/>
        <c:crosses val="autoZero"/>
        <c:crossBetween val="midCat"/>
      </c:valAx>
      <c:valAx>
        <c:axId val="11127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40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'EX02'!$F$9:$I$9</c:f>
              <c:numCache>
                <c:formatCode>General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0.60000000000000009</c:v>
                </c:pt>
                <c:pt idx="3">
                  <c:v>0.625</c:v>
                </c:pt>
              </c:numCache>
            </c:numRef>
          </c:xVal>
          <c:yVal>
            <c:numRef>
              <c:f>'EX02'!$F$10:$I$10</c:f>
              <c:numCache>
                <c:formatCode>General</c:formatCode>
                <c:ptCount val="4"/>
                <c:pt idx="0">
                  <c:v>5</c:v>
                </c:pt>
                <c:pt idx="1">
                  <c:v>15.5</c:v>
                </c:pt>
                <c:pt idx="2">
                  <c:v>9.2000000000000011</c:v>
                </c:pt>
                <c:pt idx="3">
                  <c:v>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A0-4580-8351-E94C9466C3F3}"/>
            </c:ext>
          </c:extLst>
        </c:ser>
        <c:ser>
          <c:idx val="1"/>
          <c:order val="1"/>
          <c:tx>
            <c:v>Real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'EX02'!$G$9:$I$9</c:f>
              <c:numCache>
                <c:formatCode>General</c:formatCode>
                <c:ptCount val="3"/>
                <c:pt idx="0">
                  <c:v>1.5</c:v>
                </c:pt>
                <c:pt idx="1">
                  <c:v>0.60000000000000009</c:v>
                </c:pt>
                <c:pt idx="2">
                  <c:v>0.625</c:v>
                </c:pt>
              </c:numCache>
            </c:numRef>
          </c:xVal>
          <c:yVal>
            <c:numRef>
              <c:f>'EX02'!$G$11:$I$11</c:f>
              <c:numCache>
                <c:formatCode>General</c:formatCode>
                <c:ptCount val="3"/>
                <c:pt idx="0">
                  <c:v>15.5</c:v>
                </c:pt>
                <c:pt idx="1">
                  <c:v>9.1999999999999993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A0-4580-8351-E94C9466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023408"/>
        <c:axId val="1197028400"/>
      </c:scatterChart>
      <c:valAx>
        <c:axId val="11970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28400"/>
        <c:crosses val="autoZero"/>
        <c:crossBetween val="midCat"/>
      </c:valAx>
      <c:valAx>
        <c:axId val="119702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2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324445</xdr:colOff>
      <xdr:row>3</xdr:row>
      <xdr:rowOff>24408</xdr:rowOff>
    </xdr:from>
    <xdr:to>
      <xdr:col>16</xdr:col>
      <xdr:colOff>38695</xdr:colOff>
      <xdr:row>17</xdr:row>
      <xdr:rowOff>100608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868AA5F-8E65-41F3-B896-67EAC5356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127991</xdr:colOff>
      <xdr:row>22</xdr:row>
      <xdr:rowOff>155377</xdr:rowOff>
    </xdr:from>
    <xdr:to>
      <xdr:col>15</xdr:col>
      <xdr:colOff>449460</xdr:colOff>
      <xdr:row>37</xdr:row>
      <xdr:rowOff>41077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5440A13-DCFF-49B4-B84A-0A79F3110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408572</xdr:colOff>
      <xdr:row>11</xdr:row>
      <xdr:rowOff>157413</xdr:rowOff>
    </xdr:from>
    <xdr:to>
      <xdr:col>10</xdr:col>
      <xdr:colOff>87730</xdr:colOff>
      <xdr:row>26</xdr:row>
      <xdr:rowOff>43113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24F1529-86E0-4364-87A4-3F54BB653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B810-C380-44A8-8EAF-63766B62C4C9}">
  <dimension ref="A1:I21"/>
  <sheetViews>
    <sheetView topLeftCell="A16" zoomScale="160" zoomScaleNormal="160" workbookViewId="0">
      <selection activeCell="B27" sqref="B27"/>
    </sheetView>
  </sheetViews>
  <sheetFormatPr defaultRowHeight="15" x14ac:dyDescent="0.25"/>
  <sheetData>
    <row r="1" spans="1:7" x14ac:dyDescent="0.25">
      <c r="A1" t="s">
        <v>0</v>
      </c>
      <c r="B1">
        <v>0.04</v>
      </c>
    </row>
    <row r="2" spans="1:7" x14ac:dyDescent="0.25">
      <c r="A2" t="s">
        <v>1</v>
      </c>
      <c r="B2">
        <v>0.1</v>
      </c>
    </row>
    <row r="3" spans="1:7" x14ac:dyDescent="0.25">
      <c r="A3" t="s">
        <v>2</v>
      </c>
      <c r="B3">
        <v>0.09</v>
      </c>
      <c r="F3" t="s">
        <v>1</v>
      </c>
      <c r="G3" t="s">
        <v>0</v>
      </c>
    </row>
    <row r="4" spans="1:7" x14ac:dyDescent="0.25">
      <c r="E4" t="s">
        <v>3</v>
      </c>
      <c r="F4">
        <f>B3</f>
        <v>0.09</v>
      </c>
      <c r="G4">
        <v>0</v>
      </c>
    </row>
    <row r="5" spans="1:7" x14ac:dyDescent="0.25">
      <c r="E5" t="s">
        <v>4</v>
      </c>
      <c r="F5">
        <f>B2</f>
        <v>0.1</v>
      </c>
      <c r="G5">
        <f>B1</f>
        <v>0.04</v>
      </c>
    </row>
    <row r="6" spans="1:7" x14ac:dyDescent="0.25">
      <c r="A6" t="s">
        <v>6</v>
      </c>
    </row>
    <row r="7" spans="1:7" x14ac:dyDescent="0.25">
      <c r="A7">
        <v>1</v>
      </c>
      <c r="B7">
        <v>1.0800000000000001E-2</v>
      </c>
    </row>
    <row r="8" spans="1:7" x14ac:dyDescent="0.25">
      <c r="A8">
        <v>2</v>
      </c>
      <c r="B8">
        <v>-2.7000000000000001E-3</v>
      </c>
    </row>
    <row r="9" spans="1:7" x14ac:dyDescent="0.25">
      <c r="A9">
        <v>3</v>
      </c>
      <c r="B9">
        <v>5.4000000000000003E-3</v>
      </c>
    </row>
    <row r="10" spans="1:7" x14ac:dyDescent="0.25">
      <c r="A10" t="s">
        <v>5</v>
      </c>
    </row>
    <row r="11" spans="1:7" x14ac:dyDescent="0.25">
      <c r="A11">
        <v>1</v>
      </c>
      <c r="B11">
        <f>B7/$B$3^2</f>
        <v>1.3333333333333335</v>
      </c>
    </row>
    <row r="12" spans="1:7" x14ac:dyDescent="0.25">
      <c r="A12">
        <v>2</v>
      </c>
      <c r="B12">
        <f t="shared" ref="B12:B13" si="0">B8/$B$3^2</f>
        <v>-0.33333333333333337</v>
      </c>
    </row>
    <row r="13" spans="1:7" x14ac:dyDescent="0.25">
      <c r="A13">
        <v>3</v>
      </c>
      <c r="B13">
        <f t="shared" si="0"/>
        <v>0.66666666666666674</v>
      </c>
    </row>
    <row r="15" spans="1:7" x14ac:dyDescent="0.25">
      <c r="A15" t="s">
        <v>7</v>
      </c>
    </row>
    <row r="16" spans="1:7" x14ac:dyDescent="0.25">
      <c r="A16">
        <v>1</v>
      </c>
      <c r="B16">
        <f>$B$1+B11*($B$2-$B$1)</f>
        <v>0.12000000000000002</v>
      </c>
    </row>
    <row r="17" spans="1:9" x14ac:dyDescent="0.25">
      <c r="A17">
        <v>2</v>
      </c>
      <c r="B17">
        <f t="shared" ref="B17:B18" si="1">$B$1+B12*($B$2-$B$1)</f>
        <v>1.9999999999999997E-2</v>
      </c>
    </row>
    <row r="18" spans="1:9" x14ac:dyDescent="0.25">
      <c r="A18">
        <v>3</v>
      </c>
      <c r="B18">
        <f t="shared" si="1"/>
        <v>8.0000000000000016E-2</v>
      </c>
    </row>
    <row r="19" spans="1:9" x14ac:dyDescent="0.25">
      <c r="F19" t="s">
        <v>0</v>
      </c>
      <c r="G19" t="s">
        <v>8</v>
      </c>
      <c r="H19" t="s">
        <v>9</v>
      </c>
      <c r="I19" t="s">
        <v>10</v>
      </c>
    </row>
    <row r="20" spans="1:9" x14ac:dyDescent="0.25">
      <c r="E20" t="s">
        <v>3</v>
      </c>
      <c r="F20">
        <v>0</v>
      </c>
      <c r="G20">
        <f t="array" ref="G20:I20">TRANSPOSE(B11:B13)</f>
        <v>1.3333333333333335</v>
      </c>
      <c r="H20">
        <v>-0.33333333333333337</v>
      </c>
      <c r="I20">
        <v>0.66666666666666674</v>
      </c>
    </row>
    <row r="21" spans="1:9" x14ac:dyDescent="0.25">
      <c r="E21" t="s">
        <v>4</v>
      </c>
      <c r="F21">
        <f>B1</f>
        <v>0.04</v>
      </c>
      <c r="G21">
        <f t="array" ref="G21:I21">TRANSPOSE(B16:B18)</f>
        <v>0.12000000000000002</v>
      </c>
      <c r="H21">
        <v>1.9999999999999997E-2</v>
      </c>
      <c r="I21">
        <v>8.0000000000000016E-2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7381-579B-4F40-86AB-2A4FD1EA42E2}">
  <dimension ref="A1:J11"/>
  <sheetViews>
    <sheetView topLeftCell="A10" zoomScale="190" zoomScaleNormal="190" workbookViewId="0">
      <selection activeCell="G11" sqref="G11:I11"/>
    </sheetView>
  </sheetViews>
  <sheetFormatPr defaultRowHeight="15" x14ac:dyDescent="0.25"/>
  <sheetData>
    <row r="1" spans="1:10" ht="24.75" thickBot="1" x14ac:dyDescent="0.3">
      <c r="A1" s="1"/>
      <c r="B1" s="2" t="s">
        <v>11</v>
      </c>
      <c r="C1" s="3" t="s">
        <v>12</v>
      </c>
      <c r="D1" s="4" t="s">
        <v>13</v>
      </c>
      <c r="E1" t="s">
        <v>19</v>
      </c>
      <c r="F1" t="s">
        <v>20</v>
      </c>
      <c r="G1" t="s">
        <v>7</v>
      </c>
      <c r="H1" t="s">
        <v>21</v>
      </c>
    </row>
    <row r="2" spans="1:10" x14ac:dyDescent="0.25">
      <c r="A2" s="5" t="s">
        <v>14</v>
      </c>
      <c r="B2" s="6">
        <v>15.5</v>
      </c>
      <c r="C2" s="6">
        <v>0.9</v>
      </c>
      <c r="D2" s="7">
        <v>20</v>
      </c>
      <c r="E2">
        <f>C2*D2*$D$5</f>
        <v>216</v>
      </c>
      <c r="F2">
        <f>E2/$E$5</f>
        <v>1.5</v>
      </c>
      <c r="G2">
        <f>$B$6+F2*($B$5-$B$6)</f>
        <v>15.5</v>
      </c>
      <c r="H2">
        <f>B2-G2</f>
        <v>0</v>
      </c>
    </row>
    <row r="3" spans="1:10" x14ac:dyDescent="0.25">
      <c r="A3" s="8" t="s">
        <v>15</v>
      </c>
      <c r="B3" s="6">
        <v>9.1999999999999993</v>
      </c>
      <c r="C3" s="6">
        <v>0.8</v>
      </c>
      <c r="D3" s="7">
        <v>9</v>
      </c>
      <c r="E3">
        <f t="shared" ref="E3:E5" si="0">C3*D3*$D$5</f>
        <v>86.4</v>
      </c>
      <c r="F3">
        <f t="shared" ref="F3:F5" si="1">E3/$E$5</f>
        <v>0.60000000000000009</v>
      </c>
      <c r="G3">
        <f t="shared" ref="G3:G4" si="2">$B$6+F3*($B$5-$B$6)</f>
        <v>9.2000000000000011</v>
      </c>
      <c r="H3">
        <f t="shared" ref="H3:H4" si="3">B3-G3</f>
        <v>0</v>
      </c>
    </row>
    <row r="4" spans="1:10" x14ac:dyDescent="0.25">
      <c r="A4" s="5" t="s">
        <v>16</v>
      </c>
      <c r="B4" s="6">
        <v>11.2</v>
      </c>
      <c r="C4" s="6">
        <v>0.5</v>
      </c>
      <c r="D4" s="7">
        <v>15</v>
      </c>
      <c r="E4">
        <f t="shared" si="0"/>
        <v>90</v>
      </c>
      <c r="F4">
        <f t="shared" si="1"/>
        <v>0.625</v>
      </c>
      <c r="G4">
        <f t="shared" si="2"/>
        <v>9.375</v>
      </c>
      <c r="H4">
        <f t="shared" si="3"/>
        <v>1.8249999999999993</v>
      </c>
    </row>
    <row r="5" spans="1:10" x14ac:dyDescent="0.25">
      <c r="A5" s="8" t="s">
        <v>17</v>
      </c>
      <c r="B5" s="6">
        <v>12</v>
      </c>
      <c r="C5" s="6">
        <v>1</v>
      </c>
      <c r="D5" s="7">
        <v>12</v>
      </c>
      <c r="E5">
        <f t="shared" si="0"/>
        <v>144</v>
      </c>
      <c r="F5">
        <f t="shared" si="1"/>
        <v>1</v>
      </c>
    </row>
    <row r="6" spans="1:10" ht="15.75" thickBot="1" x14ac:dyDescent="0.3">
      <c r="A6" s="9" t="s">
        <v>18</v>
      </c>
      <c r="B6" s="10">
        <v>5</v>
      </c>
      <c r="C6" s="10">
        <v>0</v>
      </c>
      <c r="D6" s="11">
        <v>0</v>
      </c>
    </row>
    <row r="8" spans="1:10" x14ac:dyDescent="0.25">
      <c r="F8" t="s">
        <v>0</v>
      </c>
      <c r="G8" t="s">
        <v>22</v>
      </c>
      <c r="H8" t="s">
        <v>23</v>
      </c>
      <c r="I8" t="s">
        <v>24</v>
      </c>
    </row>
    <row r="9" spans="1:10" x14ac:dyDescent="0.25">
      <c r="E9" t="s">
        <v>3</v>
      </c>
      <c r="F9">
        <v>0</v>
      </c>
      <c r="G9">
        <f t="array" ref="G9:I9">TRANSPOSE(F2:F4)</f>
        <v>1.5</v>
      </c>
      <c r="H9">
        <v>0.60000000000000009</v>
      </c>
      <c r="I9">
        <v>0.625</v>
      </c>
      <c r="J9" t="s">
        <v>20</v>
      </c>
    </row>
    <row r="10" spans="1:10" x14ac:dyDescent="0.25">
      <c r="E10" t="s">
        <v>4</v>
      </c>
      <c r="F10">
        <f>B6</f>
        <v>5</v>
      </c>
      <c r="G10">
        <f t="array" ref="G10:I10">TRANSPOSE(G2:G4)</f>
        <v>15.5</v>
      </c>
      <c r="H10">
        <v>9.2000000000000011</v>
      </c>
      <c r="I10">
        <v>9.375</v>
      </c>
      <c r="J10" t="s">
        <v>7</v>
      </c>
    </row>
    <row r="11" spans="1:10" x14ac:dyDescent="0.25">
      <c r="G11">
        <f t="array" ref="G11:I11">TRANSPOSE(B2:B4)</f>
        <v>15.5</v>
      </c>
      <c r="H11">
        <v>9.1999999999999993</v>
      </c>
      <c r="I11">
        <v>11.2</v>
      </c>
      <c r="J11" t="s">
        <v>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AF8A-1431-4D92-B9D1-2376518D3111}">
  <dimension ref="A1:W64"/>
  <sheetViews>
    <sheetView tabSelected="1" topLeftCell="A26" workbookViewId="0">
      <selection activeCell="S62" sqref="S62"/>
    </sheetView>
  </sheetViews>
  <sheetFormatPr defaultRowHeight="15" x14ac:dyDescent="0.25"/>
  <cols>
    <col min="8" max="8" width="12.7109375" bestFit="1" customWidth="1"/>
    <col min="19" max="19" width="12" bestFit="1" customWidth="1"/>
  </cols>
  <sheetData>
    <row r="1" spans="1:13" ht="15.75" thickBot="1" x14ac:dyDescent="0.3">
      <c r="A1" s="1" t="s">
        <v>26</v>
      </c>
      <c r="B1" s="12" t="s">
        <v>27</v>
      </c>
      <c r="C1" s="12" t="s">
        <v>28</v>
      </c>
      <c r="D1" s="12" t="s">
        <v>29</v>
      </c>
      <c r="E1" s="12" t="s">
        <v>30</v>
      </c>
      <c r="F1" s="12" t="s">
        <v>31</v>
      </c>
      <c r="G1" s="12" t="s">
        <v>32</v>
      </c>
      <c r="H1" s="15" t="str">
        <f>B1</f>
        <v>A</v>
      </c>
      <c r="I1" s="15" t="str">
        <f t="shared" ref="I1:M1" si="0">C1</f>
        <v>B</v>
      </c>
      <c r="J1" s="15" t="str">
        <f t="shared" si="0"/>
        <v>C</v>
      </c>
      <c r="K1" s="15" t="str">
        <f t="shared" si="0"/>
        <v>D</v>
      </c>
      <c r="L1" s="15" t="str">
        <f t="shared" si="0"/>
        <v>E</v>
      </c>
      <c r="M1" s="15" t="str">
        <f t="shared" si="0"/>
        <v>Market Index</v>
      </c>
    </row>
    <row r="2" spans="1:13" ht="15.75" thickBot="1" x14ac:dyDescent="0.3">
      <c r="A2" s="13">
        <v>1</v>
      </c>
      <c r="B2" s="14">
        <v>570</v>
      </c>
      <c r="C2" s="14">
        <v>98.4</v>
      </c>
      <c r="D2" s="14">
        <v>669.1</v>
      </c>
      <c r="E2" s="14">
        <v>53.9</v>
      </c>
      <c r="F2" s="14">
        <v>103.5</v>
      </c>
      <c r="G2" s="14">
        <v>333.4</v>
      </c>
    </row>
    <row r="3" spans="1:13" ht="15.75" thickBot="1" x14ac:dyDescent="0.3">
      <c r="A3" s="13">
        <v>2</v>
      </c>
      <c r="B3" s="14">
        <v>569</v>
      </c>
      <c r="C3" s="14">
        <v>98.2</v>
      </c>
      <c r="D3" s="14">
        <v>715</v>
      </c>
      <c r="E3" s="14">
        <v>53.8</v>
      </c>
      <c r="F3" s="14">
        <v>103</v>
      </c>
      <c r="G3" s="14">
        <v>338.9</v>
      </c>
      <c r="H3">
        <f>LN(B3/B2)</f>
        <v>-1.7559267022649199E-3</v>
      </c>
      <c r="I3">
        <f t="shared" ref="I3:M3" si="1">LN(C3/C2)</f>
        <v>-2.0345886977875742E-3</v>
      </c>
      <c r="J3">
        <f t="shared" si="1"/>
        <v>6.6349016905236424E-2</v>
      </c>
      <c r="K3">
        <f t="shared" si="1"/>
        <v>-1.8570107472127711E-3</v>
      </c>
      <c r="L3">
        <f t="shared" si="1"/>
        <v>-4.8426244757880151E-3</v>
      </c>
      <c r="M3">
        <f t="shared" si="1"/>
        <v>1.6362108296311968E-2</v>
      </c>
    </row>
    <row r="4" spans="1:13" ht="15.75" thickBot="1" x14ac:dyDescent="0.3">
      <c r="A4" s="13">
        <v>3</v>
      </c>
      <c r="B4" s="14">
        <v>563.79999999999995</v>
      </c>
      <c r="C4" s="14">
        <v>96.6</v>
      </c>
      <c r="D4" s="14">
        <v>725</v>
      </c>
      <c r="E4" s="14">
        <v>53.2</v>
      </c>
      <c r="F4" s="14">
        <v>101.9</v>
      </c>
      <c r="G4" s="14">
        <v>346.8</v>
      </c>
      <c r="H4">
        <f t="shared" ref="H4:H21" si="2">LN(B4/B3)</f>
        <v>-9.180855446318836E-3</v>
      </c>
      <c r="I4">
        <f t="shared" ref="I4:I21" si="3">LN(C4/C3)</f>
        <v>-1.642747414194793E-2</v>
      </c>
      <c r="J4">
        <f t="shared" ref="J4:J21" si="4">LN(D4/D3)</f>
        <v>1.3889112160667093E-2</v>
      </c>
      <c r="K4">
        <f t="shared" ref="K4:K21" si="5">LN(E4/E3)</f>
        <v>-1.1215070820139957E-2</v>
      </c>
      <c r="L4">
        <f t="shared" ref="L4:L21" si="6">LN(F4/F3)</f>
        <v>-1.0737048000956569E-2</v>
      </c>
      <c r="M4">
        <f t="shared" ref="M4:M21" si="7">LN(G4/G3)</f>
        <v>2.3043166293381146E-2</v>
      </c>
    </row>
    <row r="5" spans="1:13" ht="15.75" thickBot="1" x14ac:dyDescent="0.3">
      <c r="A5" s="13">
        <v>4</v>
      </c>
      <c r="B5" s="14">
        <v>575.29999999999995</v>
      </c>
      <c r="C5" s="14">
        <v>96.5</v>
      </c>
      <c r="D5" s="14">
        <v>716</v>
      </c>
      <c r="E5" s="14">
        <v>53.9</v>
      </c>
      <c r="F5" s="14">
        <v>100</v>
      </c>
      <c r="G5" s="14">
        <v>347.8</v>
      </c>
      <c r="H5">
        <f t="shared" si="2"/>
        <v>2.0192065189235622E-2</v>
      </c>
      <c r="I5">
        <f t="shared" si="3"/>
        <v>-1.0357328735319795E-3</v>
      </c>
      <c r="J5">
        <f t="shared" si="4"/>
        <v>-1.2491487894029141E-2</v>
      </c>
      <c r="K5">
        <f t="shared" si="5"/>
        <v>1.3072081567352701E-2</v>
      </c>
      <c r="L5">
        <f t="shared" si="6"/>
        <v>-1.8821754240587858E-2</v>
      </c>
      <c r="M5">
        <f t="shared" si="7"/>
        <v>2.8793570137959509E-3</v>
      </c>
    </row>
    <row r="6" spans="1:13" ht="15.75" thickBot="1" x14ac:dyDescent="0.3">
      <c r="A6" s="13">
        <v>5</v>
      </c>
      <c r="B6" s="14">
        <v>595.1</v>
      </c>
      <c r="C6" s="14">
        <v>97</v>
      </c>
      <c r="D6" s="14">
        <v>725</v>
      </c>
      <c r="E6" s="14">
        <v>55.6</v>
      </c>
      <c r="F6" s="14">
        <v>101.6</v>
      </c>
      <c r="G6" s="14">
        <v>350.9</v>
      </c>
      <c r="H6">
        <f t="shared" si="2"/>
        <v>3.3837814781558756E-2</v>
      </c>
      <c r="I6">
        <f t="shared" si="3"/>
        <v>5.1679701584425976E-3</v>
      </c>
      <c r="J6">
        <f t="shared" si="4"/>
        <v>1.2491487894029053E-2</v>
      </c>
      <c r="K6">
        <f t="shared" si="5"/>
        <v>3.1052723341585216E-2</v>
      </c>
      <c r="L6">
        <f t="shared" si="6"/>
        <v>1.5873349156290163E-2</v>
      </c>
      <c r="M6">
        <f t="shared" si="7"/>
        <v>8.8736806689866613E-3</v>
      </c>
    </row>
    <row r="7" spans="1:13" ht="15.75" thickBot="1" x14ac:dyDescent="0.3">
      <c r="A7" s="13">
        <v>6</v>
      </c>
      <c r="B7" s="14">
        <v>602.79999999999995</v>
      </c>
      <c r="C7" s="14">
        <v>98.4</v>
      </c>
      <c r="D7" s="14">
        <v>727.5</v>
      </c>
      <c r="E7" s="14">
        <v>57</v>
      </c>
      <c r="F7" s="14">
        <v>101.2</v>
      </c>
      <c r="G7" s="14">
        <v>348.1</v>
      </c>
      <c r="H7">
        <f t="shared" si="2"/>
        <v>1.2856008101533955E-2</v>
      </c>
      <c r="I7">
        <f t="shared" si="3"/>
        <v>1.4329825554824868E-2</v>
      </c>
      <c r="J7">
        <f t="shared" si="4"/>
        <v>3.4423441909726986E-3</v>
      </c>
      <c r="K7">
        <f t="shared" si="5"/>
        <v>2.4868066578013524E-2</v>
      </c>
      <c r="L7">
        <f t="shared" si="6"/>
        <v>-3.9447782910162288E-3</v>
      </c>
      <c r="M7">
        <f t="shared" si="7"/>
        <v>-8.0114877717760834E-3</v>
      </c>
    </row>
    <row r="8" spans="1:13" ht="15.75" thickBot="1" x14ac:dyDescent="0.3">
      <c r="A8" s="13">
        <v>7</v>
      </c>
      <c r="B8" s="14">
        <v>601.79999999999995</v>
      </c>
      <c r="C8" s="14">
        <v>99</v>
      </c>
      <c r="D8" s="14">
        <v>716.6</v>
      </c>
      <c r="E8" s="14">
        <v>54.7</v>
      </c>
      <c r="F8" s="14">
        <v>102</v>
      </c>
      <c r="G8" s="14">
        <v>349.4</v>
      </c>
      <c r="H8">
        <f t="shared" si="2"/>
        <v>-1.6603025563955596E-3</v>
      </c>
      <c r="I8">
        <f t="shared" si="3"/>
        <v>6.0790460763821925E-3</v>
      </c>
      <c r="J8">
        <f t="shared" si="4"/>
        <v>-1.5096194174794133E-2</v>
      </c>
      <c r="K8">
        <f t="shared" si="5"/>
        <v>-4.1187558406614526E-2</v>
      </c>
      <c r="L8">
        <f t="shared" si="6"/>
        <v>7.8740564309058656E-3</v>
      </c>
      <c r="M8">
        <f t="shared" si="7"/>
        <v>3.7276028825627906E-3</v>
      </c>
    </row>
    <row r="9" spans="1:13" ht="15.75" thickBot="1" x14ac:dyDescent="0.3">
      <c r="A9" s="13">
        <v>8</v>
      </c>
      <c r="B9" s="14">
        <v>601.29999999999995</v>
      </c>
      <c r="C9" s="14">
        <v>105.4</v>
      </c>
      <c r="D9" s="14">
        <v>721.5</v>
      </c>
      <c r="E9" s="14">
        <v>55.6</v>
      </c>
      <c r="F9" s="14">
        <v>101.6</v>
      </c>
      <c r="G9" s="14">
        <v>354.2</v>
      </c>
      <c r="H9">
        <f t="shared" si="2"/>
        <v>-8.3118615042190316E-4</v>
      </c>
      <c r="I9">
        <f t="shared" si="3"/>
        <v>6.2642785972672005E-2</v>
      </c>
      <c r="J9">
        <f t="shared" si="4"/>
        <v>6.8145733430721106E-3</v>
      </c>
      <c r="K9">
        <f t="shared" si="5"/>
        <v>1.6319491828601186E-2</v>
      </c>
      <c r="L9">
        <f t="shared" si="6"/>
        <v>-3.9292781398896611E-3</v>
      </c>
      <c r="M9">
        <f t="shared" si="7"/>
        <v>1.3644327648777061E-2</v>
      </c>
    </row>
    <row r="10" spans="1:13" ht="15.75" thickBot="1" x14ac:dyDescent="0.3">
      <c r="A10" s="13">
        <v>9</v>
      </c>
      <c r="B10" s="14">
        <v>614.79999999999995</v>
      </c>
      <c r="C10" s="14">
        <v>116.9</v>
      </c>
      <c r="D10" s="14">
        <v>718.6</v>
      </c>
      <c r="E10" s="14">
        <v>55.9</v>
      </c>
      <c r="F10" s="14">
        <v>101.7</v>
      </c>
      <c r="G10" s="14">
        <v>361.1</v>
      </c>
      <c r="H10">
        <f t="shared" si="2"/>
        <v>2.2203033618917754E-2</v>
      </c>
      <c r="I10">
        <f t="shared" si="3"/>
        <v>0.1035562323707608</v>
      </c>
      <c r="J10">
        <f t="shared" si="4"/>
        <v>-4.0275035345072258E-3</v>
      </c>
      <c r="K10">
        <f t="shared" si="5"/>
        <v>5.38117890451675E-3</v>
      </c>
      <c r="L10">
        <f t="shared" si="6"/>
        <v>9.8376791013274822E-4</v>
      </c>
      <c r="M10">
        <f t="shared" si="7"/>
        <v>1.9293202934679069E-2</v>
      </c>
    </row>
    <row r="11" spans="1:13" ht="15.75" thickBot="1" x14ac:dyDescent="0.3">
      <c r="A11" s="13">
        <v>10</v>
      </c>
      <c r="B11" s="14">
        <v>628.1</v>
      </c>
      <c r="C11" s="14">
        <v>119.6</v>
      </c>
      <c r="D11" s="14">
        <v>717.8</v>
      </c>
      <c r="E11" s="14">
        <v>56.5</v>
      </c>
      <c r="F11" s="14">
        <v>100.5</v>
      </c>
      <c r="G11" s="14">
        <v>372.7</v>
      </c>
      <c r="H11">
        <f t="shared" si="2"/>
        <v>2.1402377795894375E-2</v>
      </c>
      <c r="I11">
        <f t="shared" si="3"/>
        <v>2.2833973038508516E-2</v>
      </c>
      <c r="J11">
        <f t="shared" si="4"/>
        <v>-1.1138959659115725E-3</v>
      </c>
      <c r="K11">
        <f t="shared" si="5"/>
        <v>1.0676257991341854E-2</v>
      </c>
      <c r="L11">
        <f t="shared" si="6"/>
        <v>-1.1869575555383882E-2</v>
      </c>
      <c r="M11">
        <f t="shared" si="7"/>
        <v>3.1618878201800558E-2</v>
      </c>
    </row>
    <row r="12" spans="1:13" ht="15.75" thickBot="1" x14ac:dyDescent="0.3">
      <c r="A12" s="13">
        <v>11</v>
      </c>
      <c r="B12" s="14">
        <v>629</v>
      </c>
      <c r="C12" s="14">
        <v>113.2</v>
      </c>
      <c r="D12" s="14">
        <v>729.5</v>
      </c>
      <c r="E12" s="14">
        <v>56.4</v>
      </c>
      <c r="F12" s="14">
        <v>103.4</v>
      </c>
      <c r="G12" s="14">
        <v>371.6</v>
      </c>
      <c r="H12">
        <f t="shared" si="2"/>
        <v>1.43186724010532E-3</v>
      </c>
      <c r="I12">
        <f t="shared" si="3"/>
        <v>-5.4996675747448764E-2</v>
      </c>
      <c r="J12">
        <f t="shared" si="4"/>
        <v>1.616838924933349E-2</v>
      </c>
      <c r="K12">
        <f t="shared" si="5"/>
        <v>-1.7714796483821156E-3</v>
      </c>
      <c r="L12">
        <f t="shared" si="6"/>
        <v>2.8447234575198425E-2</v>
      </c>
      <c r="M12">
        <f t="shared" si="7"/>
        <v>-2.9557995455292171E-3</v>
      </c>
    </row>
    <row r="13" spans="1:13" ht="15.75" thickBot="1" x14ac:dyDescent="0.3">
      <c r="A13" s="13">
        <v>12</v>
      </c>
      <c r="B13" s="14">
        <v>618.6</v>
      </c>
      <c r="C13" s="14">
        <v>109.5</v>
      </c>
      <c r="D13" s="14">
        <v>702.6</v>
      </c>
      <c r="E13" s="14">
        <v>54.9</v>
      </c>
      <c r="F13" s="14">
        <v>102.3</v>
      </c>
      <c r="G13" s="14">
        <v>395.9</v>
      </c>
      <c r="H13">
        <f t="shared" si="2"/>
        <v>-1.6672396449471251E-2</v>
      </c>
      <c r="I13">
        <f t="shared" si="3"/>
        <v>-3.3231616512527061E-2</v>
      </c>
      <c r="J13">
        <f t="shared" si="4"/>
        <v>-3.7571628131113623E-2</v>
      </c>
      <c r="K13">
        <f t="shared" si="5"/>
        <v>-2.6955809988528218E-2</v>
      </c>
      <c r="L13">
        <f t="shared" si="6"/>
        <v>-1.069528911674803E-2</v>
      </c>
      <c r="M13">
        <f t="shared" si="7"/>
        <v>6.3343647172401457E-2</v>
      </c>
    </row>
    <row r="14" spans="1:13" ht="15.75" thickBot="1" x14ac:dyDescent="0.3">
      <c r="A14" s="13">
        <v>13</v>
      </c>
      <c r="B14" s="14">
        <v>638</v>
      </c>
      <c r="C14" s="14">
        <v>105</v>
      </c>
      <c r="D14" s="14">
        <v>750.8</v>
      </c>
      <c r="E14" s="14">
        <v>55</v>
      </c>
      <c r="F14" s="14">
        <v>102.8</v>
      </c>
      <c r="G14" s="14">
        <v>397.6</v>
      </c>
      <c r="H14">
        <f t="shared" si="2"/>
        <v>3.0879423093820642E-2</v>
      </c>
      <c r="I14">
        <f t="shared" si="3"/>
        <v>-4.1964199099032193E-2</v>
      </c>
      <c r="J14">
        <f t="shared" si="4"/>
        <v>6.6351564880626906E-2</v>
      </c>
      <c r="K14">
        <f t="shared" si="5"/>
        <v>1.8198367169858993E-3</v>
      </c>
      <c r="L14">
        <f t="shared" si="6"/>
        <v>4.8756800634839311E-3</v>
      </c>
      <c r="M14">
        <f t="shared" si="7"/>
        <v>4.2848206703341961E-3</v>
      </c>
    </row>
    <row r="15" spans="1:13" ht="15.75" thickBot="1" x14ac:dyDescent="0.3">
      <c r="A15" s="13">
        <v>14</v>
      </c>
      <c r="B15" s="14">
        <v>656</v>
      </c>
      <c r="C15" s="14">
        <v>104.9</v>
      </c>
      <c r="D15" s="14">
        <v>789.7</v>
      </c>
      <c r="E15" s="14">
        <v>56.6</v>
      </c>
      <c r="F15" s="14">
        <v>99.8</v>
      </c>
      <c r="G15" s="14">
        <v>406.1</v>
      </c>
      <c r="H15">
        <f t="shared" si="2"/>
        <v>2.7822505599299194E-2</v>
      </c>
      <c r="I15">
        <f t="shared" si="3"/>
        <v>-9.5283475527185445E-4</v>
      </c>
      <c r="J15">
        <f t="shared" si="4"/>
        <v>5.0513821791181586E-2</v>
      </c>
      <c r="K15">
        <f t="shared" si="5"/>
        <v>2.8675799976666298E-2</v>
      </c>
      <c r="L15">
        <f t="shared" si="6"/>
        <v>-2.9617169703646449E-2</v>
      </c>
      <c r="M15">
        <f t="shared" si="7"/>
        <v>2.1152959909833177E-2</v>
      </c>
    </row>
    <row r="16" spans="1:13" ht="15.75" thickBot="1" x14ac:dyDescent="0.3">
      <c r="A16" s="13">
        <v>15</v>
      </c>
      <c r="B16" s="14">
        <v>662</v>
      </c>
      <c r="C16" s="14">
        <v>105.3</v>
      </c>
      <c r="D16" s="14">
        <v>799.1</v>
      </c>
      <c r="E16" s="14">
        <v>56.9</v>
      </c>
      <c r="F16" s="14">
        <v>101.4</v>
      </c>
      <c r="G16" s="14">
        <v>400.7</v>
      </c>
      <c r="H16">
        <f t="shared" si="2"/>
        <v>9.1047669929190667E-3</v>
      </c>
      <c r="I16">
        <f t="shared" si="3"/>
        <v>3.80590373767819E-3</v>
      </c>
      <c r="J16">
        <f t="shared" si="4"/>
        <v>1.1832967876881784E-2</v>
      </c>
      <c r="K16">
        <f t="shared" si="5"/>
        <v>5.2863559231480246E-3</v>
      </c>
      <c r="L16">
        <f t="shared" si="6"/>
        <v>1.5904907839664514E-2</v>
      </c>
      <c r="M16">
        <f t="shared" si="7"/>
        <v>-1.3386417050153305E-2</v>
      </c>
    </row>
    <row r="17" spans="1:23" ht="15.75" thickBot="1" x14ac:dyDescent="0.3">
      <c r="A17" s="13">
        <v>16</v>
      </c>
      <c r="B17" s="14">
        <v>669.4</v>
      </c>
      <c r="C17" s="14">
        <v>105.7</v>
      </c>
      <c r="D17" s="14">
        <v>805</v>
      </c>
      <c r="E17" s="14">
        <v>56</v>
      </c>
      <c r="F17" s="14">
        <v>100.9</v>
      </c>
      <c r="G17" s="14">
        <v>396.6</v>
      </c>
      <c r="H17">
        <f t="shared" si="2"/>
        <v>1.1116232840217944E-2</v>
      </c>
      <c r="I17">
        <f t="shared" si="3"/>
        <v>3.7914737362622171E-3</v>
      </c>
      <c r="J17">
        <f t="shared" si="4"/>
        <v>7.3561830381463373E-3</v>
      </c>
      <c r="K17">
        <f t="shared" si="5"/>
        <v>-1.5943650397136001E-2</v>
      </c>
      <c r="L17">
        <f t="shared" si="6"/>
        <v>-4.9431637975195421E-3</v>
      </c>
      <c r="M17">
        <f t="shared" si="7"/>
        <v>-1.0284801556403166E-2</v>
      </c>
    </row>
    <row r="18" spans="1:23" ht="15.75" thickBot="1" x14ac:dyDescent="0.3">
      <c r="A18" s="13">
        <v>17</v>
      </c>
      <c r="B18" s="14">
        <v>700.7</v>
      </c>
      <c r="C18" s="14">
        <v>108.5</v>
      </c>
      <c r="D18" s="14">
        <v>870</v>
      </c>
      <c r="E18" s="14">
        <v>56.7</v>
      </c>
      <c r="F18" s="14">
        <v>95.3</v>
      </c>
      <c r="G18" s="14">
        <v>398.2</v>
      </c>
      <c r="H18">
        <f t="shared" si="2"/>
        <v>4.5698046599262146E-2</v>
      </c>
      <c r="I18">
        <f t="shared" si="3"/>
        <v>2.6145280104322207E-2</v>
      </c>
      <c r="J18">
        <f t="shared" si="4"/>
        <v>7.7650934230066068E-2</v>
      </c>
      <c r="K18">
        <f t="shared" si="5"/>
        <v>1.242251999855711E-2</v>
      </c>
      <c r="L18">
        <f t="shared" si="6"/>
        <v>-5.71001166994069E-2</v>
      </c>
      <c r="M18">
        <f t="shared" si="7"/>
        <v>4.0261755444001316E-3</v>
      </c>
    </row>
    <row r="19" spans="1:23" ht="15.75" thickBot="1" x14ac:dyDescent="0.3">
      <c r="A19" s="13">
        <v>18</v>
      </c>
      <c r="B19" s="14">
        <v>709</v>
      </c>
      <c r="C19" s="14">
        <v>110.3</v>
      </c>
      <c r="D19" s="14">
        <v>937.6</v>
      </c>
      <c r="E19" s="14">
        <v>57</v>
      </c>
      <c r="F19" s="14">
        <v>65.7</v>
      </c>
      <c r="G19" s="14">
        <v>400.9</v>
      </c>
      <c r="H19">
        <f t="shared" si="2"/>
        <v>1.177569115563932E-2</v>
      </c>
      <c r="I19">
        <f t="shared" si="3"/>
        <v>1.645375327894243E-2</v>
      </c>
      <c r="J19">
        <f t="shared" si="4"/>
        <v>7.4830207174118687E-2</v>
      </c>
      <c r="K19">
        <f t="shared" si="5"/>
        <v>5.2770571008438193E-3</v>
      </c>
      <c r="L19">
        <f t="shared" si="6"/>
        <v>-0.37193088516959155</v>
      </c>
      <c r="M19">
        <f t="shared" si="7"/>
        <v>6.7576280183653031E-3</v>
      </c>
    </row>
    <row r="20" spans="1:23" ht="15.75" thickBot="1" x14ac:dyDescent="0.3">
      <c r="A20" s="13">
        <v>19</v>
      </c>
      <c r="B20" s="14">
        <v>713</v>
      </c>
      <c r="C20" s="14">
        <v>112.6</v>
      </c>
      <c r="D20" s="14">
        <v>948.8</v>
      </c>
      <c r="E20" s="14">
        <v>56.8</v>
      </c>
      <c r="F20" s="14">
        <v>99.4</v>
      </c>
      <c r="G20" s="14">
        <v>399.1</v>
      </c>
      <c r="H20">
        <f t="shared" si="2"/>
        <v>5.6258938821684285E-3</v>
      </c>
      <c r="I20">
        <f t="shared" si="3"/>
        <v>2.0637789446133196E-2</v>
      </c>
      <c r="J20">
        <f t="shared" si="4"/>
        <v>1.1874609420712683E-2</v>
      </c>
      <c r="K20">
        <f t="shared" si="5"/>
        <v>-3.5149421074444969E-3</v>
      </c>
      <c r="L20">
        <f t="shared" si="6"/>
        <v>0.41405318817196352</v>
      </c>
      <c r="M20">
        <f t="shared" si="7"/>
        <v>-4.5000075937729131E-3</v>
      </c>
    </row>
    <row r="21" spans="1:23" ht="15.75" thickBot="1" x14ac:dyDescent="0.3">
      <c r="A21" s="13">
        <v>20</v>
      </c>
      <c r="B21" s="14">
        <v>708</v>
      </c>
      <c r="C21" s="14">
        <v>113.9</v>
      </c>
      <c r="D21" s="14">
        <v>951.5</v>
      </c>
      <c r="E21" s="14">
        <v>56.5</v>
      </c>
      <c r="F21" s="14">
        <v>99.2</v>
      </c>
      <c r="G21" s="14">
        <v>401.1</v>
      </c>
      <c r="H21">
        <f t="shared" si="2"/>
        <v>-7.0373267205762037E-3</v>
      </c>
      <c r="I21">
        <f t="shared" si="3"/>
        <v>1.147915474754644E-2</v>
      </c>
      <c r="J21">
        <f t="shared" si="4"/>
        <v>2.8416584927431947E-3</v>
      </c>
      <c r="K21">
        <f t="shared" si="5"/>
        <v>-5.2956875747103439E-3</v>
      </c>
      <c r="L21">
        <f t="shared" si="6"/>
        <v>-2.0140993717012562E-3</v>
      </c>
      <c r="M21">
        <f t="shared" si="7"/>
        <v>4.9987607213188802E-3</v>
      </c>
    </row>
    <row r="22" spans="1:23" x14ac:dyDescent="0.25">
      <c r="G22" t="s">
        <v>33</v>
      </c>
      <c r="H22">
        <f>AVERAGE(H3:H21)</f>
        <v>1.1410933308690729E-2</v>
      </c>
      <c r="I22">
        <f t="shared" ref="I22:M22" si="8">AVERAGE(I3:I21)</f>
        <v>7.6989508628909614E-3</v>
      </c>
      <c r="J22">
        <f t="shared" si="8"/>
        <v>1.85319032077596E-2</v>
      </c>
      <c r="K22">
        <f t="shared" si="8"/>
        <v>2.4794821177602081E-3</v>
      </c>
      <c r="L22">
        <f t="shared" si="8"/>
        <v>-2.2333472849787764E-3</v>
      </c>
      <c r="M22">
        <f t="shared" si="8"/>
        <v>9.7298843399638776E-3</v>
      </c>
    </row>
    <row r="23" spans="1:23" x14ac:dyDescent="0.25">
      <c r="G23" t="s">
        <v>34</v>
      </c>
      <c r="H23">
        <f>_xlfn.COVARIANCE.S(H3:H21,$M$3:$M$21)</f>
        <v>-7.6636330919702952E-5</v>
      </c>
      <c r="I23">
        <f t="shared" ref="I23:M23" si="9">_xlfn.COVARIANCE.S(I3:I21,$M$3:$M$21)</f>
        <v>-2.0063592006870667E-5</v>
      </c>
      <c r="J23">
        <f t="shared" si="9"/>
        <v>-1.4328225370453527E-4</v>
      </c>
      <c r="K23">
        <f t="shared" si="9"/>
        <v>-5.7907568866576545E-5</v>
      </c>
      <c r="L23">
        <f t="shared" si="9"/>
        <v>-3.5121697170657171E-4</v>
      </c>
      <c r="M23">
        <f t="shared" si="9"/>
        <v>3.1123738008500103E-4</v>
      </c>
    </row>
    <row r="24" spans="1:23" x14ac:dyDescent="0.25">
      <c r="A24" t="s">
        <v>0</v>
      </c>
      <c r="B24" s="16">
        <v>0.03</v>
      </c>
      <c r="C24" t="s">
        <v>35</v>
      </c>
      <c r="G24" t="s">
        <v>5</v>
      </c>
      <c r="H24">
        <f>H23/$M$23</f>
        <v>-0.24623112718264448</v>
      </c>
      <c r="I24">
        <f t="shared" ref="I24:N24" si="10">I23/$M$23</f>
        <v>-6.4463953530874613E-2</v>
      </c>
      <c r="J24">
        <f t="shared" si="10"/>
        <v>-0.46036325606327855</v>
      </c>
      <c r="K24">
        <f t="shared" si="10"/>
        <v>-0.18605595783758877</v>
      </c>
      <c r="L24">
        <f t="shared" si="10"/>
        <v>-1.1284536954097608</v>
      </c>
      <c r="M24">
        <f t="shared" si="10"/>
        <v>1</v>
      </c>
    </row>
    <row r="25" spans="1:23" x14ac:dyDescent="0.25">
      <c r="B25">
        <f>B24/252</f>
        <v>1.1904761904761905E-4</v>
      </c>
      <c r="C25" t="s">
        <v>36</v>
      </c>
      <c r="D25" t="s">
        <v>37</v>
      </c>
    </row>
    <row r="27" spans="1:23" x14ac:dyDescent="0.25">
      <c r="G27" t="s">
        <v>38</v>
      </c>
    </row>
    <row r="28" spans="1:23" x14ac:dyDescent="0.25">
      <c r="H28">
        <f>_xlfn.COVARIANCE.S($H$3:$H$21,H3:H21)</f>
        <v>2.6711894287500724E-4</v>
      </c>
      <c r="I28">
        <f t="shared" ref="I28:L28" si="11">_xlfn.COVARIANCE.S($H$3:$H$21,I3:I21)</f>
        <v>1.2237846205907647E-4</v>
      </c>
      <c r="J28">
        <f t="shared" si="11"/>
        <v>2.5715775576645863E-4</v>
      </c>
      <c r="K28">
        <f t="shared" si="11"/>
        <v>1.9027708453487211E-4</v>
      </c>
      <c r="L28">
        <f t="shared" si="11"/>
        <v>-2.5302392874231093E-4</v>
      </c>
    </row>
    <row r="29" spans="1:23" x14ac:dyDescent="0.25">
      <c r="H29">
        <f>_xlfn.COVARIANCE.S($I$3:$I$21,H3:H21)</f>
        <v>1.2237846205907647E-4</v>
      </c>
      <c r="I29">
        <f t="shared" ref="I29:L29" si="12">_xlfn.COVARIANCE.S($I$3:$I$21,I3:I21)</f>
        <v>1.223278209310725E-3</v>
      </c>
      <c r="J29">
        <f t="shared" si="12"/>
        <v>-1.0642696717067462E-4</v>
      </c>
      <c r="K29">
        <f t="shared" si="12"/>
        <v>1.6827996105447346E-4</v>
      </c>
      <c r="L29">
        <f t="shared" si="12"/>
        <v>-1.3539415363570724E-5</v>
      </c>
    </row>
    <row r="30" spans="1:23" x14ac:dyDescent="0.25">
      <c r="H30">
        <f>_xlfn.COVARIANCE.S($J$3:$J$21,H3:H21)</f>
        <v>2.5715775576645863E-4</v>
      </c>
      <c r="I30">
        <f t="shared" ref="I30:L30" si="13">_xlfn.COVARIANCE.S($J$3:$J$21,I3:I21)</f>
        <v>-1.0642696717067462E-4</v>
      </c>
      <c r="J30">
        <f t="shared" si="13"/>
        <v>1.0714046291855396E-3</v>
      </c>
      <c r="K30">
        <f t="shared" si="13"/>
        <v>2.0327785300413735E-4</v>
      </c>
      <c r="L30">
        <f t="shared" si="13"/>
        <v>-1.495228661303189E-3</v>
      </c>
    </row>
    <row r="31" spans="1:23" x14ac:dyDescent="0.25">
      <c r="H31">
        <f>_xlfn.COVARIANCE.S($K$3:$K$21,H3:H21)</f>
        <v>1.9027708453487211E-4</v>
      </c>
      <c r="I31">
        <f t="shared" ref="I31:L31" si="14">_xlfn.COVARIANCE.S($K$3:$K$21,I3:I21)</f>
        <v>1.6827996105447346E-4</v>
      </c>
      <c r="J31">
        <f t="shared" si="14"/>
        <v>2.0327785300413735E-4</v>
      </c>
      <c r="K31">
        <f t="shared" si="14"/>
        <v>3.2954153790590404E-4</v>
      </c>
      <c r="L31">
        <f t="shared" si="14"/>
        <v>-2.6015727910692552E-4</v>
      </c>
    </row>
    <row r="32" spans="1:23" x14ac:dyDescent="0.25">
      <c r="H32">
        <f>_xlfn.COVARIANCE.S($L$3:$L$21,H3:H21)</f>
        <v>-2.5302392874231093E-4</v>
      </c>
      <c r="I32">
        <f t="shared" ref="I32:L32" si="15">_xlfn.COVARIANCE.S($L$3:$L$21,I3:I21)</f>
        <v>-1.3539415363570724E-5</v>
      </c>
      <c r="J32">
        <f t="shared" si="15"/>
        <v>-1.495228661303189E-3</v>
      </c>
      <c r="K32">
        <f t="shared" si="15"/>
        <v>-2.6015727910692552E-4</v>
      </c>
      <c r="L32">
        <f t="shared" si="15"/>
        <v>1.7556896333961423E-2</v>
      </c>
      <c r="R32" t="s">
        <v>42</v>
      </c>
      <c r="S32">
        <f t="array" ref="S32:W32">TRANSPOSE(O41:O45)</f>
        <v>0.5183361371067613</v>
      </c>
      <c r="T32">
        <v>9.1635004303178239E-2</v>
      </c>
      <c r="U32">
        <v>7.3795973918641955E-2</v>
      </c>
      <c r="V32">
        <v>0.28590352284181669</v>
      </c>
      <c r="W32">
        <v>3.0329361829601775E-2</v>
      </c>
    </row>
    <row r="33" spans="5:23" x14ac:dyDescent="0.25">
      <c r="O33" t="s">
        <v>40</v>
      </c>
      <c r="S33">
        <f>$O41*H28*S$32</f>
        <v>7.1767474387079267E-5</v>
      </c>
      <c r="T33">
        <f t="shared" ref="T33:W33" si="16">$O41*I28*T$32</f>
        <v>5.812699657090537E-6</v>
      </c>
      <c r="U33">
        <f t="shared" si="16"/>
        <v>9.8365721889023674E-6</v>
      </c>
      <c r="V33">
        <f t="shared" si="16"/>
        <v>2.8197946547778964E-5</v>
      </c>
      <c r="W33">
        <f t="shared" si="16"/>
        <v>-3.9777396547461252E-6</v>
      </c>
    </row>
    <row r="34" spans="5:23" x14ac:dyDescent="0.25">
      <c r="E34" t="s">
        <v>39</v>
      </c>
      <c r="H34">
        <f>2*H28</f>
        <v>5.3423788575001447E-4</v>
      </c>
      <c r="I34">
        <f t="shared" ref="I34:L34" si="17">2*I28</f>
        <v>2.4475692411815293E-4</v>
      </c>
      <c r="J34">
        <f t="shared" si="17"/>
        <v>5.1431551153291726E-4</v>
      </c>
      <c r="K34">
        <f t="shared" si="17"/>
        <v>3.8055416906974422E-4</v>
      </c>
      <c r="L34">
        <f t="shared" si="17"/>
        <v>-5.0604785748462186E-4</v>
      </c>
      <c r="M34">
        <v>1</v>
      </c>
      <c r="O34">
        <v>0</v>
      </c>
      <c r="S34">
        <f t="shared" ref="S34:S37" si="18">$O42*H29*S$32</f>
        <v>5.8126996570905362E-6</v>
      </c>
      <c r="T34">
        <f t="shared" ref="T34:T37" si="19">$O42*I29*T$32</f>
        <v>1.0271835335038505E-5</v>
      </c>
      <c r="U34">
        <f t="shared" ref="U34:U37" si="20">$O42*J29*U$32</f>
        <v>-7.1969048278668943E-7</v>
      </c>
      <c r="V34">
        <f t="shared" ref="V34:V37" si="21">$O42*K29*V$32</f>
        <v>4.4087280871397593E-6</v>
      </c>
      <c r="W34">
        <f t="shared" ref="W34:W37" si="22">$O42*L29*W$32</f>
        <v>-3.7629165632135608E-8</v>
      </c>
    </row>
    <row r="35" spans="5:23" x14ac:dyDescent="0.25">
      <c r="H35">
        <f t="shared" ref="H35:L35" si="23">2*H29</f>
        <v>2.4475692411815293E-4</v>
      </c>
      <c r="I35">
        <f t="shared" si="23"/>
        <v>2.4465564186214499E-3</v>
      </c>
      <c r="J35">
        <f t="shared" si="23"/>
        <v>-2.1285393434134923E-4</v>
      </c>
      <c r="K35">
        <f t="shared" si="23"/>
        <v>3.3655992210894693E-4</v>
      </c>
      <c r="L35">
        <f t="shared" si="23"/>
        <v>-2.7078830727141449E-5</v>
      </c>
      <c r="M35">
        <v>1</v>
      </c>
      <c r="O35">
        <v>0</v>
      </c>
      <c r="S35">
        <f t="shared" si="18"/>
        <v>9.8365721889023657E-6</v>
      </c>
      <c r="T35">
        <f t="shared" si="19"/>
        <v>-7.1969048278668943E-7</v>
      </c>
      <c r="U35">
        <f t="shared" si="20"/>
        <v>5.8347043641666609E-6</v>
      </c>
      <c r="V35">
        <f t="shared" si="21"/>
        <v>4.2888636593630385E-6</v>
      </c>
      <c r="W35">
        <f t="shared" si="22"/>
        <v>-3.3465980540986884E-6</v>
      </c>
    </row>
    <row r="36" spans="5:23" x14ac:dyDescent="0.25">
      <c r="H36">
        <f t="shared" ref="H36:L36" si="24">2*H30</f>
        <v>5.1431551153291726E-4</v>
      </c>
      <c r="I36">
        <f t="shared" si="24"/>
        <v>-2.1285393434134923E-4</v>
      </c>
      <c r="J36">
        <f t="shared" si="24"/>
        <v>2.1428092583710792E-3</v>
      </c>
      <c r="K36">
        <f t="shared" si="24"/>
        <v>4.065557060082747E-4</v>
      </c>
      <c r="L36">
        <f t="shared" si="24"/>
        <v>-2.990457322606378E-3</v>
      </c>
      <c r="M36">
        <v>1</v>
      </c>
      <c r="O36">
        <v>0</v>
      </c>
      <c r="S36">
        <f t="shared" si="18"/>
        <v>2.8197946547778964E-5</v>
      </c>
      <c r="T36">
        <f t="shared" si="19"/>
        <v>4.4087280871397593E-6</v>
      </c>
      <c r="U36">
        <f t="shared" si="20"/>
        <v>4.2888636593630385E-6</v>
      </c>
      <c r="V36">
        <f t="shared" si="21"/>
        <v>2.6936996973693855E-5</v>
      </c>
      <c r="W36">
        <f t="shared" si="22"/>
        <v>-2.2558943719036324E-6</v>
      </c>
    </row>
    <row r="37" spans="5:23" x14ac:dyDescent="0.25">
      <c r="H37">
        <f t="shared" ref="H37:L37" si="25">2*H31</f>
        <v>3.8055416906974422E-4</v>
      </c>
      <c r="I37">
        <f t="shared" si="25"/>
        <v>3.3655992210894693E-4</v>
      </c>
      <c r="J37">
        <f t="shared" si="25"/>
        <v>4.065557060082747E-4</v>
      </c>
      <c r="K37">
        <f t="shared" si="25"/>
        <v>6.5908307581180809E-4</v>
      </c>
      <c r="L37">
        <f t="shared" si="25"/>
        <v>-5.2031455821385103E-4</v>
      </c>
      <c r="M37">
        <v>1</v>
      </c>
      <c r="O37">
        <v>0</v>
      </c>
      <c r="S37">
        <f t="shared" si="18"/>
        <v>-3.9777396547461252E-6</v>
      </c>
      <c r="T37">
        <f t="shared" si="19"/>
        <v>-3.7629165632135608E-8</v>
      </c>
      <c r="U37">
        <f t="shared" si="20"/>
        <v>-3.3465980540986884E-6</v>
      </c>
      <c r="V37">
        <f t="shared" si="21"/>
        <v>-2.2558943719036324E-6</v>
      </c>
      <c r="W37">
        <f t="shared" si="22"/>
        <v>1.6150065548814826E-5</v>
      </c>
    </row>
    <row r="38" spans="5:23" x14ac:dyDescent="0.25">
      <c r="H38">
        <f t="shared" ref="H38:L38" si="26">2*H32</f>
        <v>-5.0604785748462186E-4</v>
      </c>
      <c r="I38">
        <f t="shared" si="26"/>
        <v>-2.7078830727141449E-5</v>
      </c>
      <c r="J38">
        <f t="shared" si="26"/>
        <v>-2.990457322606378E-3</v>
      </c>
      <c r="K38">
        <f t="shared" si="26"/>
        <v>-5.2031455821385103E-4</v>
      </c>
      <c r="L38">
        <f t="shared" si="26"/>
        <v>3.5113792667922847E-2</v>
      </c>
      <c r="M38">
        <v>1</v>
      </c>
      <c r="O38">
        <v>0</v>
      </c>
    </row>
    <row r="39" spans="5:23" x14ac:dyDescent="0.25"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O39">
        <v>1</v>
      </c>
    </row>
    <row r="40" spans="5:23" x14ac:dyDescent="0.25">
      <c r="O40" t="s">
        <v>42</v>
      </c>
      <c r="R40" t="s">
        <v>44</v>
      </c>
      <c r="S40" t="s">
        <v>45</v>
      </c>
      <c r="T40" t="s">
        <v>46</v>
      </c>
      <c r="U40" t="s">
        <v>47</v>
      </c>
    </row>
    <row r="41" spans="5:23" x14ac:dyDescent="0.25">
      <c r="F41" t="s">
        <v>41</v>
      </c>
      <c r="H41">
        <f t="array" ref="H41:M46">MINVERSE(H34:M39)</f>
        <v>3135.6882083703035</v>
      </c>
      <c r="I41">
        <v>-308.35835458325045</v>
      </c>
      <c r="J41">
        <v>-723.9039686146341</v>
      </c>
      <c r="K41">
        <v>-2041.7118413424741</v>
      </c>
      <c r="L41">
        <v>-61.714043829944949</v>
      </c>
      <c r="M41">
        <v>0.5183361371067613</v>
      </c>
      <c r="O41">
        <f t="array" ref="O41:O46">MMULT(H41:M46,O34:O39)</f>
        <v>0.5183361371067613</v>
      </c>
      <c r="R41">
        <f>SUMPRODUCT(S32:W32,H22:L22)</f>
        <v>8.628929007636876E-3</v>
      </c>
      <c r="S41">
        <f>SUM(S33:W37)</f>
        <v>2.1537559343100791E-4</v>
      </c>
      <c r="T41">
        <f>S41^0.5</f>
        <v>1.4675680339630183E-2</v>
      </c>
      <c r="U41">
        <f>R41/T41</f>
        <v>0.58797471789674582</v>
      </c>
    </row>
    <row r="42" spans="5:23" x14ac:dyDescent="0.25">
      <c r="H42">
        <v>-308.35835458325039</v>
      </c>
      <c r="I42">
        <v>450.25179432127908</v>
      </c>
      <c r="J42">
        <v>127.26548605981263</v>
      </c>
      <c r="K42">
        <v>-269.30058503039265</v>
      </c>
      <c r="L42">
        <v>0.14165923255146501</v>
      </c>
      <c r="M42">
        <v>9.1635004303178239E-2</v>
      </c>
      <c r="O42">
        <v>9.1635004303178239E-2</v>
      </c>
      <c r="R42" t="s">
        <v>55</v>
      </c>
      <c r="S42">
        <f>SUMPRODUCT(S32:W32,H24:L24)</f>
        <v>-0.25492993502355293</v>
      </c>
    </row>
    <row r="43" spans="5:23" x14ac:dyDescent="0.25">
      <c r="H43">
        <v>-723.90396861463398</v>
      </c>
      <c r="I43">
        <v>127.26548605981267</v>
      </c>
      <c r="J43">
        <v>713.63629452489499</v>
      </c>
      <c r="K43">
        <v>-162.92413142857876</v>
      </c>
      <c r="L43">
        <v>45.926319458505432</v>
      </c>
      <c r="M43">
        <v>7.3795973918641955E-2</v>
      </c>
      <c r="O43">
        <v>7.3795973918641955E-2</v>
      </c>
      <c r="R43" t="s">
        <v>56</v>
      </c>
      <c r="S43">
        <f>S42^2*M23</f>
        <v>2.0227090679673302E-5</v>
      </c>
    </row>
    <row r="44" spans="5:23" x14ac:dyDescent="0.25">
      <c r="H44">
        <v>-2041.7118413424744</v>
      </c>
      <c r="I44">
        <v>-269.30058503039271</v>
      </c>
      <c r="J44">
        <v>-162.92413142857885</v>
      </c>
      <c r="K44">
        <v>2488.7087035467766</v>
      </c>
      <c r="L44">
        <v>-14.772145745330851</v>
      </c>
      <c r="M44">
        <v>0.28590352284181669</v>
      </c>
      <c r="O44">
        <v>0.28590352284181669</v>
      </c>
      <c r="R44" t="s">
        <v>57</v>
      </c>
      <c r="S44">
        <f>S41-S43</f>
        <v>1.9514850275133462E-4</v>
      </c>
    </row>
    <row r="45" spans="5:23" x14ac:dyDescent="0.25">
      <c r="H45">
        <v>-61.714043829944764</v>
      </c>
      <c r="I45">
        <v>0.14165923255144136</v>
      </c>
      <c r="J45">
        <v>45.926319458505311</v>
      </c>
      <c r="K45">
        <v>-14.772145745330869</v>
      </c>
      <c r="L45">
        <v>30.418210884218901</v>
      </c>
      <c r="M45">
        <v>3.0329361829601775E-2</v>
      </c>
      <c r="O45">
        <v>3.0329361829601775E-2</v>
      </c>
    </row>
    <row r="46" spans="5:23" x14ac:dyDescent="0.25">
      <c r="H46">
        <v>0.51833613710676074</v>
      </c>
      <c r="I46">
        <v>9.163500430317828E-2</v>
      </c>
      <c r="J46">
        <v>7.3795973918642122E-2</v>
      </c>
      <c r="K46">
        <v>0.28590352284181697</v>
      </c>
      <c r="L46">
        <v>3.0329361829601789E-2</v>
      </c>
      <c r="M46">
        <v>-4.3075118686201577E-4</v>
      </c>
      <c r="N46" t="s">
        <v>43</v>
      </c>
      <c r="O46">
        <v>-4.3075118686201577E-4</v>
      </c>
    </row>
    <row r="47" spans="5:23" x14ac:dyDescent="0.25">
      <c r="O47">
        <f>SUM(O41:O45)</f>
        <v>1</v>
      </c>
    </row>
    <row r="50" spans="4:23" x14ac:dyDescent="0.25">
      <c r="E50" t="s">
        <v>48</v>
      </c>
      <c r="R50" t="s">
        <v>54</v>
      </c>
      <c r="S50">
        <f t="array" ref="S50:W50">TRANSPOSE(P59:P63)</f>
        <v>1.2810049451959147</v>
      </c>
      <c r="T50">
        <v>0.17455900969646654</v>
      </c>
      <c r="U50">
        <v>0.34904995344054507</v>
      </c>
      <c r="V50">
        <v>-0.83714090102789929</v>
      </c>
      <c r="W50">
        <v>3.2526992694973056E-2</v>
      </c>
    </row>
    <row r="51" spans="4:23" x14ac:dyDescent="0.25">
      <c r="G51" t="s">
        <v>49</v>
      </c>
      <c r="O51" t="s">
        <v>40</v>
      </c>
      <c r="S51">
        <f>$P59*H52*S$50</f>
        <v>4.3833515191365102E-4</v>
      </c>
      <c r="T51">
        <f t="shared" ref="T51:W51" si="27">$P59*I52*T$50</f>
        <v>2.7365164729589154E-5</v>
      </c>
      <c r="U51">
        <f t="shared" si="27"/>
        <v>1.1498416021468791E-4</v>
      </c>
      <c r="V51">
        <f t="shared" si="27"/>
        <v>-2.0404965083434959E-4</v>
      </c>
      <c r="W51">
        <f t="shared" si="27"/>
        <v>-1.0542808383749549E-5</v>
      </c>
    </row>
    <row r="52" spans="4:23" x14ac:dyDescent="0.25">
      <c r="D52" t="s">
        <v>50</v>
      </c>
      <c r="H52">
        <f>H28</f>
        <v>2.6711894287500724E-4</v>
      </c>
      <c r="I52">
        <f t="shared" ref="I52:L52" si="28">I28</f>
        <v>1.2237846205907647E-4</v>
      </c>
      <c r="J52">
        <f t="shared" si="28"/>
        <v>2.5715775576645863E-4</v>
      </c>
      <c r="K52">
        <f t="shared" si="28"/>
        <v>1.9027708453487211E-4</v>
      </c>
      <c r="L52">
        <f t="shared" si="28"/>
        <v>-2.5302392874231093E-4</v>
      </c>
      <c r="O52">
        <f>D53-$B$25</f>
        <v>1.129188568964311E-2</v>
      </c>
      <c r="S52">
        <f t="shared" ref="S52:S55" si="29">$P60*H53*S$50</f>
        <v>2.7365164729589154E-5</v>
      </c>
      <c r="T52">
        <f t="shared" ref="T52:T55" si="30">$P60*I53*T$50</f>
        <v>3.7274324213958234E-5</v>
      </c>
      <c r="U52">
        <f t="shared" ref="U52:U55" si="31">$P60*J53*U$50</f>
        <v>-6.4845753363427748E-6</v>
      </c>
      <c r="V52">
        <f t="shared" ref="V52:V55" si="32">$P60*K53*V$50</f>
        <v>-2.4590832603988758E-5</v>
      </c>
      <c r="W52">
        <f t="shared" ref="W52:W55" si="33">$P60*L53*W$50</f>
        <v>-7.6875170738777332E-8</v>
      </c>
    </row>
    <row r="53" spans="4:23" x14ac:dyDescent="0.25">
      <c r="D53">
        <f t="array" ref="D53:D57">TRANSPOSE(H22:L22)</f>
        <v>1.1410933308690729E-2</v>
      </c>
      <c r="H53">
        <f t="shared" ref="H53:L53" si="34">H29</f>
        <v>1.2237846205907647E-4</v>
      </c>
      <c r="I53">
        <f t="shared" si="34"/>
        <v>1.223278209310725E-3</v>
      </c>
      <c r="J53">
        <f t="shared" si="34"/>
        <v>-1.0642696717067462E-4</v>
      </c>
      <c r="K53">
        <f t="shared" si="34"/>
        <v>1.6827996105447346E-4</v>
      </c>
      <c r="L53">
        <f t="shared" si="34"/>
        <v>-1.3539415363570724E-5</v>
      </c>
      <c r="O53">
        <f t="shared" ref="O53:O56" si="35">D54-$B$25</f>
        <v>7.579903243843342E-3</v>
      </c>
      <c r="S53">
        <f t="shared" si="29"/>
        <v>1.1498416021468791E-4</v>
      </c>
      <c r="T53">
        <f t="shared" si="30"/>
        <v>-6.4845753363427756E-6</v>
      </c>
      <c r="U53">
        <f t="shared" si="31"/>
        <v>1.3053551511546912E-4</v>
      </c>
      <c r="V53">
        <f t="shared" si="32"/>
        <v>-5.939860024011828E-5</v>
      </c>
      <c r="W53">
        <f t="shared" si="33"/>
        <v>-1.6976146318644089E-5</v>
      </c>
    </row>
    <row r="54" spans="4:23" x14ac:dyDescent="0.25">
      <c r="D54">
        <v>7.6989508628909614E-3</v>
      </c>
      <c r="H54">
        <f t="shared" ref="H54:L54" si="36">H30</f>
        <v>2.5715775576645863E-4</v>
      </c>
      <c r="I54">
        <f t="shared" si="36"/>
        <v>-1.0642696717067462E-4</v>
      </c>
      <c r="J54">
        <f t="shared" si="36"/>
        <v>1.0714046291855396E-3</v>
      </c>
      <c r="K54">
        <f t="shared" si="36"/>
        <v>2.0327785300413735E-4</v>
      </c>
      <c r="L54">
        <f t="shared" si="36"/>
        <v>-1.495228661303189E-3</v>
      </c>
      <c r="O54">
        <f t="shared" si="35"/>
        <v>1.8412855588711981E-2</v>
      </c>
      <c r="S54">
        <f t="shared" si="29"/>
        <v>-2.0404965083434956E-4</v>
      </c>
      <c r="T54">
        <f t="shared" si="30"/>
        <v>-2.4590832603988758E-5</v>
      </c>
      <c r="U54">
        <f t="shared" si="31"/>
        <v>-5.939860024011828E-5</v>
      </c>
      <c r="V54">
        <f t="shared" si="32"/>
        <v>2.3094432062077016E-4</v>
      </c>
      <c r="W54">
        <f t="shared" si="33"/>
        <v>7.0839984119421968E-6</v>
      </c>
    </row>
    <row r="55" spans="4:23" x14ac:dyDescent="0.25">
      <c r="D55">
        <v>1.85319032077596E-2</v>
      </c>
      <c r="H55">
        <f t="shared" ref="H55:L55" si="37">H31</f>
        <v>1.9027708453487211E-4</v>
      </c>
      <c r="I55">
        <f t="shared" si="37"/>
        <v>1.6827996105447346E-4</v>
      </c>
      <c r="J55">
        <f t="shared" si="37"/>
        <v>2.0327785300413735E-4</v>
      </c>
      <c r="K55">
        <f t="shared" si="37"/>
        <v>3.2954153790590404E-4</v>
      </c>
      <c r="L55">
        <f t="shared" si="37"/>
        <v>-2.6015727910692552E-4</v>
      </c>
      <c r="O55">
        <f t="shared" si="35"/>
        <v>2.3604344987125893E-3</v>
      </c>
      <c r="S55">
        <f t="shared" si="29"/>
        <v>-1.0542808383749551E-5</v>
      </c>
      <c r="T55">
        <f t="shared" si="30"/>
        <v>-7.6875170738777332E-8</v>
      </c>
      <c r="U55">
        <f t="shared" si="31"/>
        <v>-1.6976146318644089E-5</v>
      </c>
      <c r="V55">
        <f t="shared" si="32"/>
        <v>7.0839984119421976E-6</v>
      </c>
      <c r="W55">
        <f t="shared" si="33"/>
        <v>1.8575288561381476E-5</v>
      </c>
    </row>
    <row r="56" spans="4:23" x14ac:dyDescent="0.25">
      <c r="D56">
        <v>2.4794821177602081E-3</v>
      </c>
      <c r="H56">
        <f t="shared" ref="H56:L56" si="38">H32</f>
        <v>-2.5302392874231093E-4</v>
      </c>
      <c r="I56">
        <f t="shared" si="38"/>
        <v>-1.3539415363570724E-5</v>
      </c>
      <c r="J56">
        <f t="shared" si="38"/>
        <v>-1.495228661303189E-3</v>
      </c>
      <c r="K56">
        <f t="shared" si="38"/>
        <v>-2.6015727910692552E-4</v>
      </c>
      <c r="L56">
        <f t="shared" si="38"/>
        <v>1.7556896333961423E-2</v>
      </c>
      <c r="O56">
        <f t="shared" si="35"/>
        <v>-2.3523949040263952E-3</v>
      </c>
    </row>
    <row r="57" spans="4:23" x14ac:dyDescent="0.25">
      <c r="D57">
        <v>-2.2333472849787764E-3</v>
      </c>
    </row>
    <row r="58" spans="4:23" x14ac:dyDescent="0.25">
      <c r="O58" t="s">
        <v>52</v>
      </c>
      <c r="P58" t="s">
        <v>54</v>
      </c>
      <c r="R58" t="s">
        <v>44</v>
      </c>
      <c r="S58" t="s">
        <v>45</v>
      </c>
      <c r="T58" t="s">
        <v>46</v>
      </c>
      <c r="U58" t="s">
        <v>47</v>
      </c>
    </row>
    <row r="59" spans="4:23" x14ac:dyDescent="0.25">
      <c r="G59" t="s">
        <v>51</v>
      </c>
      <c r="H59">
        <f t="array" ref="H59:L63">MINVERSE(H52:L56)</f>
        <v>7518.8360139526922</v>
      </c>
      <c r="I59">
        <v>-396.18227721153579</v>
      </c>
      <c r="J59">
        <v>-1270.2060119337109</v>
      </c>
      <c r="K59">
        <v>-3395.3506970032468</v>
      </c>
      <c r="L59">
        <v>-50.435581864635928</v>
      </c>
      <c r="N59">
        <v>1</v>
      </c>
      <c r="O59">
        <f t="array" ref="O59:O63">MMULT(H59:L63,O52:O56)</f>
        <v>50.614835080213176</v>
      </c>
      <c r="P59">
        <f>O59/$O$64</f>
        <v>1.2810049451959147</v>
      </c>
      <c r="R59">
        <f>SUMPRODUCT(P59:P63,D53:D57)</f>
        <v>2.0281623222926596E-2</v>
      </c>
      <c r="S59">
        <f>SUM(S51:W55)</f>
        <v>5.1029226936180497E-4</v>
      </c>
      <c r="T59">
        <f>S59^0.5</f>
        <v>2.2589649606884234E-2</v>
      </c>
      <c r="U59">
        <f>R59/T59</f>
        <v>0.89782814589322968</v>
      </c>
    </row>
    <row r="60" spans="4:23" x14ac:dyDescent="0.25">
      <c r="H60">
        <v>-396.1822772115359</v>
      </c>
      <c r="I60">
        <v>939.49117251813482</v>
      </c>
      <c r="J60">
        <v>285.92865409401389</v>
      </c>
      <c r="K60">
        <v>-416.95892579091134</v>
      </c>
      <c r="L60">
        <v>13.187432424786495</v>
      </c>
      <c r="N60">
        <v>2</v>
      </c>
      <c r="O60">
        <v>6.8971439342888212</v>
      </c>
      <c r="P60">
        <f t="shared" ref="P60:P63" si="39">O60/$O$64</f>
        <v>0.17455900969646654</v>
      </c>
      <c r="R60" t="s">
        <v>58</v>
      </c>
      <c r="S60">
        <f>SUMPRODUCT(S50:W50,H24:L24)</f>
        <v>-0.36831598148766609</v>
      </c>
    </row>
    <row r="61" spans="4:23" x14ac:dyDescent="0.25">
      <c r="H61">
        <v>-1270.2060119337107</v>
      </c>
      <c r="I61">
        <v>285.92865409401384</v>
      </c>
      <c r="J61">
        <v>1452.5579321095429</v>
      </c>
      <c r="K61">
        <v>-227.88670380222601</v>
      </c>
      <c r="L61">
        <v>102.24464647409401</v>
      </c>
      <c r="N61">
        <v>3</v>
      </c>
      <c r="O61">
        <v>13.791598459010867</v>
      </c>
      <c r="P61">
        <f t="shared" si="39"/>
        <v>0.34904995344054507</v>
      </c>
      <c r="R61" t="s">
        <v>56</v>
      </c>
      <c r="S61">
        <f>S60^2*M23</f>
        <v>4.222142414018684E-5</v>
      </c>
    </row>
    <row r="62" spans="4:23" x14ac:dyDescent="0.25">
      <c r="H62">
        <v>-3395.3506970032468</v>
      </c>
      <c r="I62">
        <v>-416.95892579091139</v>
      </c>
      <c r="J62">
        <v>-227.88670380222607</v>
      </c>
      <c r="K62">
        <v>5356.9442748839174</v>
      </c>
      <c r="L62">
        <v>10.716869277329284</v>
      </c>
      <c r="N62">
        <v>4</v>
      </c>
      <c r="O62">
        <v>-33.07695946321887</v>
      </c>
      <c r="P62">
        <f t="shared" si="39"/>
        <v>-0.83714090102789929</v>
      </c>
      <c r="R62" t="s">
        <v>57</v>
      </c>
      <c r="S62">
        <f>S59-S61</f>
        <v>4.6807084522161813E-4</v>
      </c>
    </row>
    <row r="63" spans="4:23" x14ac:dyDescent="0.25">
      <c r="H63">
        <v>-50.435581864635914</v>
      </c>
      <c r="I63">
        <v>13.187432424786486</v>
      </c>
      <c r="J63">
        <v>102.24464647409398</v>
      </c>
      <c r="K63">
        <v>10.716869277329302</v>
      </c>
      <c r="L63">
        <v>65.107426548213681</v>
      </c>
      <c r="N63">
        <v>5</v>
      </c>
      <c r="O63">
        <v>1.2852006364890107</v>
      </c>
      <c r="P63">
        <f t="shared" si="39"/>
        <v>3.2526992694973056E-2</v>
      </c>
    </row>
    <row r="64" spans="4:23" x14ac:dyDescent="0.25">
      <c r="N64" t="s">
        <v>53</v>
      </c>
      <c r="O64">
        <f>SUM(O59:O63)</f>
        <v>39.511818646782999</v>
      </c>
      <c r="P64">
        <f>SUM(P59:P63)</f>
        <v>1.0000000000000002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2023-04-04T16:08:20Z</dcterms:created>
  <dcterms:modified xsi:type="dcterms:W3CDTF">2023-04-04T17:15:43Z</dcterms:modified>
</cp:coreProperties>
</file>