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560" windowHeight="8115" activeTab="3"/>
  </bookViews>
  <sheets>
    <sheet name="List1" sheetId="1" r:id="rId1"/>
    <sheet name="List2" sheetId="2" r:id="rId2"/>
    <sheet name="2016" sheetId="3" r:id="rId3"/>
    <sheet name="2015-2012" sheetId="4" r:id="rId4"/>
    <sheet name="CF" sheetId="5" r:id="rId5"/>
  </sheets>
  <calcPr calcId="145621"/>
</workbook>
</file>

<file path=xl/calcChain.xml><?xml version="1.0" encoding="utf-8"?>
<calcChain xmlns="http://schemas.openxmlformats.org/spreadsheetml/2006/main">
  <c r="I14" i="4" l="1"/>
  <c r="I13" i="4"/>
  <c r="B370" i="4" l="1"/>
  <c r="D370" i="4"/>
  <c r="E370" i="4"/>
  <c r="F370" i="4"/>
  <c r="C370" i="4"/>
  <c r="B285" i="4"/>
  <c r="C364" i="4" s="1"/>
  <c r="C365" i="4" s="1"/>
  <c r="C283" i="4"/>
  <c r="D283" i="4"/>
  <c r="E283" i="4"/>
  <c r="B283" i="4"/>
  <c r="C284" i="4"/>
  <c r="D284" i="4"/>
  <c r="E284" i="4"/>
  <c r="B284" i="4"/>
  <c r="D369" i="4"/>
  <c r="E369" i="4"/>
  <c r="F369" i="4"/>
  <c r="C369" i="4"/>
  <c r="B121" i="3"/>
  <c r="B369" i="4"/>
  <c r="B87" i="3"/>
  <c r="D368" i="4"/>
  <c r="E368" i="4"/>
  <c r="F368" i="4"/>
  <c r="B368" i="4"/>
  <c r="C368" i="4"/>
  <c r="B367" i="4"/>
  <c r="D367" i="4"/>
  <c r="E367" i="4"/>
  <c r="F367" i="4"/>
  <c r="C367" i="4"/>
  <c r="D365" i="4"/>
  <c r="E365" i="4"/>
  <c r="F365" i="4"/>
  <c r="B365" i="4"/>
  <c r="B364" i="4"/>
  <c r="D364" i="4"/>
  <c r="E364" i="4"/>
  <c r="F364" i="4"/>
  <c r="C357" i="4"/>
  <c r="D357" i="4"/>
  <c r="E357" i="4"/>
  <c r="F357" i="4"/>
  <c r="B357" i="4"/>
  <c r="C356" i="4"/>
  <c r="D356" i="4"/>
  <c r="E356" i="4"/>
  <c r="F356" i="4"/>
  <c r="B356" i="4"/>
  <c r="D348" i="4"/>
  <c r="E348" i="4"/>
  <c r="F348" i="4"/>
  <c r="C348" i="4"/>
  <c r="B119" i="3"/>
  <c r="B355" i="4"/>
  <c r="D355" i="4"/>
  <c r="E355" i="4"/>
  <c r="F355" i="4"/>
  <c r="C355" i="4"/>
  <c r="B353" i="4"/>
  <c r="D353" i="4"/>
  <c r="E353" i="4"/>
  <c r="F353" i="4"/>
  <c r="C353" i="4"/>
  <c r="C349" i="4" l="1"/>
  <c r="D349" i="4"/>
  <c r="E349" i="4"/>
  <c r="F349" i="4"/>
  <c r="B349" i="4"/>
  <c r="B118" i="3"/>
  <c r="D347" i="4"/>
  <c r="E347" i="4"/>
  <c r="F347" i="4"/>
  <c r="C347" i="4"/>
  <c r="B117" i="3"/>
  <c r="B73" i="3"/>
  <c r="D346" i="4"/>
  <c r="E346" i="4"/>
  <c r="F346" i="4"/>
  <c r="C346" i="4"/>
  <c r="B344" i="4"/>
  <c r="D344" i="4"/>
  <c r="E344" i="4"/>
  <c r="F344" i="4"/>
  <c r="C344" i="4"/>
  <c r="C340" i="4"/>
  <c r="D340" i="4"/>
  <c r="E340" i="4"/>
  <c r="B340" i="4"/>
  <c r="B115" i="3"/>
  <c r="B114" i="3"/>
  <c r="C339" i="4"/>
  <c r="D339" i="4"/>
  <c r="E339" i="4"/>
  <c r="B339" i="4"/>
  <c r="C338" i="4"/>
  <c r="D338" i="4"/>
  <c r="E338" i="4"/>
  <c r="B338" i="4"/>
  <c r="B113" i="3"/>
  <c r="D331" i="4"/>
  <c r="E331" i="4"/>
  <c r="F331" i="4"/>
  <c r="C331" i="4"/>
  <c r="B331" i="4"/>
  <c r="D332" i="4"/>
  <c r="E332" i="4"/>
  <c r="F332" i="4"/>
  <c r="C332" i="4"/>
  <c r="B332" i="4"/>
  <c r="D335" i="4"/>
  <c r="E335" i="4"/>
  <c r="F335" i="4"/>
  <c r="C335" i="4"/>
  <c r="B335" i="4"/>
  <c r="B111" i="3"/>
  <c r="D336" i="4"/>
  <c r="E336" i="4"/>
  <c r="F336" i="4"/>
  <c r="C336" i="4"/>
  <c r="B334" i="4"/>
  <c r="D334" i="4"/>
  <c r="E334" i="4"/>
  <c r="F334" i="4"/>
  <c r="C334" i="4"/>
  <c r="D329" i="4"/>
  <c r="E329" i="4"/>
  <c r="F329" i="4"/>
  <c r="C329" i="4"/>
  <c r="B329" i="4"/>
  <c r="D330" i="4"/>
  <c r="E330" i="4"/>
  <c r="F330" i="4"/>
  <c r="C330" i="4"/>
  <c r="B330" i="4"/>
  <c r="B326" i="4"/>
  <c r="B324" i="4"/>
  <c r="D326" i="4"/>
  <c r="E326" i="4"/>
  <c r="F326" i="4"/>
  <c r="C326" i="4"/>
  <c r="D324" i="4"/>
  <c r="E324" i="4"/>
  <c r="F324" i="4"/>
  <c r="C324" i="4"/>
  <c r="D327" i="4"/>
  <c r="E327" i="4"/>
  <c r="F327" i="4"/>
  <c r="C327" i="4"/>
  <c r="D325" i="4"/>
  <c r="E325" i="4"/>
  <c r="F325" i="4"/>
  <c r="C325" i="4"/>
  <c r="B327" i="4"/>
  <c r="B325" i="4"/>
  <c r="C322" i="4"/>
  <c r="D322" i="4"/>
  <c r="E322" i="4"/>
  <c r="B322" i="4"/>
  <c r="C320" i="4"/>
  <c r="D320" i="4"/>
  <c r="E320" i="4"/>
  <c r="B320" i="4"/>
  <c r="C318" i="4"/>
  <c r="D318" i="4"/>
  <c r="E318" i="4"/>
  <c r="B318" i="4"/>
  <c r="D321" i="4"/>
  <c r="E321" i="4"/>
  <c r="C321" i="4"/>
  <c r="D319" i="4"/>
  <c r="E319" i="4"/>
  <c r="C319" i="4"/>
  <c r="D317" i="4"/>
  <c r="E317" i="4"/>
  <c r="C317" i="4"/>
  <c r="D312" i="4" l="1"/>
  <c r="E312" i="4"/>
  <c r="F312" i="4"/>
  <c r="C312" i="4"/>
  <c r="B312" i="4"/>
  <c r="B308" i="4"/>
  <c r="B108" i="3"/>
  <c r="C309" i="4"/>
  <c r="D309" i="4"/>
  <c r="E309" i="4"/>
  <c r="B309" i="4"/>
  <c r="D308" i="4"/>
  <c r="E308" i="4"/>
  <c r="F308" i="4"/>
  <c r="C308" i="4"/>
  <c r="C305" i="4"/>
  <c r="D305" i="4"/>
  <c r="E305" i="4"/>
  <c r="B305" i="4"/>
  <c r="C304" i="4"/>
  <c r="D304" i="4"/>
  <c r="E304" i="4"/>
  <c r="B304" i="4"/>
  <c r="B107" i="3"/>
  <c r="B106" i="3" l="1"/>
  <c r="B105" i="3"/>
  <c r="B103" i="3"/>
  <c r="B102" i="3"/>
  <c r="B101" i="3"/>
  <c r="B100" i="3"/>
  <c r="B92" i="3"/>
  <c r="B99" i="3"/>
  <c r="B98" i="3"/>
  <c r="B95" i="3"/>
  <c r="B94" i="3"/>
  <c r="B93" i="3"/>
  <c r="B91" i="3"/>
  <c r="B90" i="3"/>
  <c r="D287" i="4"/>
  <c r="E287" i="4"/>
  <c r="C287" i="4"/>
  <c r="B287" i="4"/>
  <c r="B88" i="3"/>
  <c r="B86" i="3"/>
  <c r="B84" i="3"/>
  <c r="B83" i="3"/>
  <c r="B82" i="3"/>
  <c r="B80" i="3"/>
  <c r="B79" i="3"/>
  <c r="B78" i="3"/>
  <c r="B77" i="3"/>
  <c r="B76" i="3"/>
  <c r="B75" i="3"/>
  <c r="B71" i="3"/>
  <c r="B72" i="3"/>
  <c r="B70" i="3"/>
  <c r="B69" i="3"/>
  <c r="B68" i="3"/>
  <c r="C303" i="4" l="1"/>
  <c r="D303" i="4"/>
  <c r="E303" i="4"/>
  <c r="B303" i="4"/>
  <c r="C302" i="4"/>
  <c r="D302" i="4"/>
  <c r="E302" i="4"/>
  <c r="B302" i="4"/>
  <c r="C300" i="4" l="1"/>
  <c r="D300" i="4"/>
  <c r="E300" i="4"/>
  <c r="B300" i="4"/>
  <c r="C299" i="4"/>
  <c r="D299" i="4"/>
  <c r="E299" i="4"/>
  <c r="B299" i="4"/>
  <c r="C298" i="4"/>
  <c r="D298" i="4"/>
  <c r="E298" i="4"/>
  <c r="B298" i="4"/>
  <c r="B288" i="4"/>
  <c r="C297" i="4"/>
  <c r="D297" i="4"/>
  <c r="E297" i="4"/>
  <c r="B297" i="4"/>
  <c r="C296" i="4"/>
  <c r="D296" i="4"/>
  <c r="E296" i="4"/>
  <c r="B296" i="4"/>
  <c r="C295" i="4"/>
  <c r="D295" i="4"/>
  <c r="E295" i="4"/>
  <c r="B295" i="4"/>
  <c r="C292" i="4"/>
  <c r="D292" i="4"/>
  <c r="E292" i="4"/>
  <c r="B292" i="4"/>
  <c r="C291" i="4"/>
  <c r="D291" i="4"/>
  <c r="E291" i="4"/>
  <c r="B291" i="4"/>
  <c r="C290" i="4"/>
  <c r="D290" i="4"/>
  <c r="E290" i="4"/>
  <c r="B290" i="4"/>
  <c r="C289" i="4"/>
  <c r="D289" i="4"/>
  <c r="E289" i="4"/>
  <c r="B289" i="4"/>
  <c r="C288" i="4"/>
  <c r="D288" i="4"/>
  <c r="E288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13" i="4"/>
  <c r="C285" i="4" l="1"/>
  <c r="D285" i="4"/>
  <c r="E285" i="4"/>
  <c r="C281" i="4"/>
  <c r="D281" i="4"/>
  <c r="E281" i="4"/>
  <c r="B281" i="4"/>
  <c r="C280" i="4"/>
  <c r="D280" i="4"/>
  <c r="E280" i="4"/>
  <c r="B280" i="4"/>
  <c r="C279" i="4"/>
  <c r="D279" i="4"/>
  <c r="E279" i="4"/>
  <c r="B279" i="4"/>
  <c r="C275" i="4" l="1"/>
  <c r="D275" i="4"/>
  <c r="E275" i="4"/>
  <c r="B275" i="4"/>
  <c r="C277" i="4"/>
  <c r="D277" i="4"/>
  <c r="E277" i="4"/>
  <c r="B277" i="4"/>
  <c r="Y206" i="4"/>
  <c r="Z206" i="4"/>
  <c r="AA206" i="4"/>
  <c r="X206" i="4"/>
  <c r="C276" i="4"/>
  <c r="D276" i="4"/>
  <c r="E276" i="4"/>
  <c r="B276" i="4"/>
  <c r="C274" i="4"/>
  <c r="D274" i="4"/>
  <c r="E274" i="4"/>
  <c r="B274" i="4"/>
  <c r="B273" i="4"/>
  <c r="C273" i="4"/>
  <c r="D273" i="4"/>
  <c r="E273" i="4"/>
  <c r="C272" i="4"/>
  <c r="D272" i="4"/>
  <c r="E272" i="4"/>
  <c r="B272" i="4"/>
  <c r="C270" i="4"/>
  <c r="D270" i="4"/>
  <c r="E270" i="4"/>
  <c r="B270" i="4"/>
  <c r="C269" i="4"/>
  <c r="D269" i="4"/>
  <c r="E269" i="4"/>
  <c r="B269" i="4"/>
  <c r="C268" i="4"/>
  <c r="D268" i="4"/>
  <c r="E268" i="4"/>
  <c r="B268" i="4"/>
  <c r="C267" i="4"/>
  <c r="D267" i="4"/>
  <c r="E267" i="4"/>
  <c r="B267" i="4"/>
  <c r="C266" i="4"/>
  <c r="D266" i="4"/>
  <c r="E266" i="4"/>
  <c r="C265" i="4"/>
  <c r="D265" i="4"/>
  <c r="E265" i="4"/>
  <c r="B266" i="4"/>
  <c r="B265" i="4"/>
  <c r="X203" i="4"/>
  <c r="G263" i="4" l="1"/>
  <c r="F263" i="4"/>
  <c r="T14" i="4" l="1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S13" i="4"/>
  <c r="T13" i="4"/>
  <c r="R13" i="4"/>
  <c r="T263" i="4"/>
  <c r="S26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03" i="4"/>
  <c r="Y203" i="4"/>
  <c r="Z203" i="4"/>
  <c r="AA20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L13" i="4"/>
  <c r="K13" i="4"/>
  <c r="J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</calcChain>
</file>

<file path=xl/sharedStrings.xml><?xml version="1.0" encoding="utf-8"?>
<sst xmlns="http://schemas.openxmlformats.org/spreadsheetml/2006/main" count="2236" uniqueCount="791">
  <si>
    <t>Položka</t>
  </si>
  <si>
    <t>Zkratka</t>
  </si>
  <si>
    <t>Interní kód</t>
  </si>
  <si>
    <t>1. finanční výkaz</t>
  </si>
  <si>
    <t>Typ výkazu</t>
  </si>
  <si>
    <t>Účetní závěrka dle CAS pro podnikatele od r. 2016</t>
  </si>
  <si>
    <t>Název subjektu</t>
  </si>
  <si>
    <t>Plzeňský Prazdroj, a. s.</t>
  </si>
  <si>
    <t>IČ</t>
  </si>
  <si>
    <t>45357366</t>
  </si>
  <si>
    <t>Období</t>
  </si>
  <si>
    <t>2016/4Q</t>
  </si>
  <si>
    <t>Měna</t>
  </si>
  <si>
    <t>Česká koruna</t>
  </si>
  <si>
    <t>Jednotky</t>
  </si>
  <si>
    <t>Úroveň (zobrazená/dostupná)</t>
  </si>
  <si>
    <t>3</t>
  </si>
  <si>
    <t>Konsolidace</t>
  </si>
  <si>
    <t>Ne</t>
  </si>
  <si>
    <t>Audit</t>
  </si>
  <si>
    <t>Ano</t>
  </si>
  <si>
    <t>Schváleno</t>
  </si>
  <si>
    <t/>
  </si>
  <si>
    <t>Podtyp</t>
  </si>
  <si>
    <t>Řádná</t>
  </si>
  <si>
    <t>AKTIVA CELKEM</t>
  </si>
  <si>
    <t>fi_1201</t>
  </si>
  <si>
    <t>Pohledávky za upsaný základní kapitál</t>
  </si>
  <si>
    <t>A.</t>
  </si>
  <si>
    <t>fi_1203</t>
  </si>
  <si>
    <t>Dlouhodobý majetek</t>
  </si>
  <si>
    <t>B.</t>
  </si>
  <si>
    <t>fi_1205</t>
  </si>
  <si>
    <t>Dlouhodobý nehmotný majetek</t>
  </si>
  <si>
    <t>B.I.</t>
  </si>
  <si>
    <t>fi_1206</t>
  </si>
  <si>
    <t>Dlouhodobý hmotný majetek</t>
  </si>
  <si>
    <t>B.II.</t>
  </si>
  <si>
    <t>fi_1218</t>
  </si>
  <si>
    <t>Dlouhodobý finanční majetek</t>
  </si>
  <si>
    <t>B.III.</t>
  </si>
  <si>
    <t>fi_1230</t>
  </si>
  <si>
    <t>Oběžná aktiva</t>
  </si>
  <si>
    <t>C.</t>
  </si>
  <si>
    <t>fi_1240</t>
  </si>
  <si>
    <t>Zásoby</t>
  </si>
  <si>
    <t>C.I.</t>
  </si>
  <si>
    <t>fi_1242</t>
  </si>
  <si>
    <t>Pohledávky</t>
  </si>
  <si>
    <t>fi_105354</t>
  </si>
  <si>
    <t>Dlouhodobé pohledávky</t>
  </si>
  <si>
    <t>C.II.</t>
  </si>
  <si>
    <t>fi_1251</t>
  </si>
  <si>
    <t>Krátkodobé pohledávky</t>
  </si>
  <si>
    <t>C.III.</t>
  </si>
  <si>
    <t>fi_1259</t>
  </si>
  <si>
    <t>Krátkodobý finanční majetek</t>
  </si>
  <si>
    <t>C.IV.</t>
  </si>
  <si>
    <t>fi_1270</t>
  </si>
  <si>
    <t>Peněžní prostředky</t>
  </si>
  <si>
    <t>fi_105359</t>
  </si>
  <si>
    <t>Časové rozlišení</t>
  </si>
  <si>
    <t>D.</t>
  </si>
  <si>
    <t>fi_1279</t>
  </si>
  <si>
    <t>PASIVA CELKEM</t>
  </si>
  <si>
    <t>fi_1295</t>
  </si>
  <si>
    <t>Vlastní kapitál</t>
  </si>
  <si>
    <t>fi_1297</t>
  </si>
  <si>
    <t>Základní kapitál</t>
  </si>
  <si>
    <t>A.I.</t>
  </si>
  <si>
    <t>fi_1300</t>
  </si>
  <si>
    <t>Kapitálové fondy celkem</t>
  </si>
  <si>
    <t>A.II.</t>
  </si>
  <si>
    <t>fi_1306</t>
  </si>
  <si>
    <t>Rezervní fondy, nedělitelný fond a ostatní fondy ze zisku</t>
  </si>
  <si>
    <t>A.III.</t>
  </si>
  <si>
    <t>fi_1314</t>
  </si>
  <si>
    <t>Výsledek hospodaření minulých let</t>
  </si>
  <si>
    <t>A.IV.</t>
  </si>
  <si>
    <t>fi_1324</t>
  </si>
  <si>
    <t>Výsledek hospodaření běžného účetního období (+/-)</t>
  </si>
  <si>
    <t>A.V.</t>
  </si>
  <si>
    <t>fi_1331</t>
  </si>
  <si>
    <t>Rozhodnuto o zálohách na podílu na zisku</t>
  </si>
  <si>
    <t>A.V.2.</t>
  </si>
  <si>
    <t>fi_105277</t>
  </si>
  <si>
    <t>Cizí zdroje</t>
  </si>
  <si>
    <t>fi_1343</t>
  </si>
  <si>
    <t>Rezervy</t>
  </si>
  <si>
    <t>fi_1344</t>
  </si>
  <si>
    <t>Závazky</t>
  </si>
  <si>
    <t>fi_105377</t>
  </si>
  <si>
    <t>Dlouhodobé závazky</t>
  </si>
  <si>
    <t>fi_1354</t>
  </si>
  <si>
    <t>Krátkodobé závazky</t>
  </si>
  <si>
    <t>fi_1366</t>
  </si>
  <si>
    <t>fi_1385</t>
  </si>
  <si>
    <t>Tržby za prodej vlastních výrobků a služeb</t>
  </si>
  <si>
    <t>II.1.</t>
  </si>
  <si>
    <t>fi_1511</t>
  </si>
  <si>
    <t>Tržby za prodej zboží</t>
  </si>
  <si>
    <t>I.</t>
  </si>
  <si>
    <t>fi_1506</t>
  </si>
  <si>
    <t>Výkonová spotřeba</t>
  </si>
  <si>
    <t>fi_1514</t>
  </si>
  <si>
    <t>Změna stavu zásob vlastní činnosti</t>
  </si>
  <si>
    <t>II.2.</t>
  </si>
  <si>
    <t>fi_1512</t>
  </si>
  <si>
    <t>Aktivace</t>
  </si>
  <si>
    <t>II.3.</t>
  </si>
  <si>
    <t>fi_1513</t>
  </si>
  <si>
    <t>Osobní náklady</t>
  </si>
  <si>
    <t>fi_1518</t>
  </si>
  <si>
    <t>Odpisy dlouhodobého nehmotného a hmotného majetku</t>
  </si>
  <si>
    <t>E.</t>
  </si>
  <si>
    <t>fi_1525</t>
  </si>
  <si>
    <t>Ostatní provozní výnosy</t>
  </si>
  <si>
    <t>fi_105392</t>
  </si>
  <si>
    <t>Ostatní provozní náklady</t>
  </si>
  <si>
    <t>fi_105393</t>
  </si>
  <si>
    <t>Provozní výsledek hospodaření</t>
  </si>
  <si>
    <t>*</t>
  </si>
  <si>
    <t>fi_1545</t>
  </si>
  <si>
    <t>Výnosy z dlouhodobého finančního majetku</t>
  </si>
  <si>
    <t>VII.</t>
  </si>
  <si>
    <t>fi_1550</t>
  </si>
  <si>
    <t>Prodané cenné papíry a podíly</t>
  </si>
  <si>
    <t>J.</t>
  </si>
  <si>
    <t>fi_1549</t>
  </si>
  <si>
    <t>Výnosy z ostatního dlouhodobého finančního majetku</t>
  </si>
  <si>
    <t>VII.3.</t>
  </si>
  <si>
    <t>fi_1558</t>
  </si>
  <si>
    <t>Náklady z finančního majetku</t>
  </si>
  <si>
    <t>K.</t>
  </si>
  <si>
    <t>fi_24283</t>
  </si>
  <si>
    <t>Výnosové úroky</t>
  </si>
  <si>
    <t>X.</t>
  </si>
  <si>
    <t>fi_1564</t>
  </si>
  <si>
    <t>Změna stavu rezerv a opravných položek ve finanční oblasti</t>
  </si>
  <si>
    <t>M.</t>
  </si>
  <si>
    <t>fi_24854</t>
  </si>
  <si>
    <t>Nákladové úroky</t>
  </si>
  <si>
    <t>N.</t>
  </si>
  <si>
    <t>fi_1565</t>
  </si>
  <si>
    <t>Ostatní finanční výnosy</t>
  </si>
  <si>
    <t>XI.</t>
  </si>
  <si>
    <t>fi_1568</t>
  </si>
  <si>
    <t>Ostatní finanční náklady</t>
  </si>
  <si>
    <t>O.</t>
  </si>
  <si>
    <t>fi_1570</t>
  </si>
  <si>
    <t>Finanční výsledek hospodaření</t>
  </si>
  <si>
    <t>fi_1574</t>
  </si>
  <si>
    <t>Hospodářský výsledek před zdaněním</t>
  </si>
  <si>
    <t>fi_1600</t>
  </si>
  <si>
    <t>Daň z příjmu za běžnou činnost</t>
  </si>
  <si>
    <t>Q.</t>
  </si>
  <si>
    <t>fi_1577</t>
  </si>
  <si>
    <t>Výsledek hospodaření za běžnou činnost</t>
  </si>
  <si>
    <t>**</t>
  </si>
  <si>
    <t>fi_1579</t>
  </si>
  <si>
    <t>Převod podílu na výsledku hospodaření společníkům</t>
  </si>
  <si>
    <t>T.</t>
  </si>
  <si>
    <t>fi_1591</t>
  </si>
  <si>
    <t>Výsledek hospodaření za účetní období (+/-)</t>
  </si>
  <si>
    <t>***</t>
  </si>
  <si>
    <t>fi_1592</t>
  </si>
  <si>
    <t>* Čistý obrat za účetní období</t>
  </si>
  <si>
    <t>fi_105400</t>
  </si>
  <si>
    <t>2. finanční výkaz</t>
  </si>
  <si>
    <t>3. finanční výkaz</t>
  </si>
  <si>
    <t>4. finanční výkaz</t>
  </si>
  <si>
    <t>5. finanční výkaz</t>
  </si>
  <si>
    <t>6. finanční výkaz</t>
  </si>
  <si>
    <t>7. finanční výkaz</t>
  </si>
  <si>
    <t>8. finanční výkaz</t>
  </si>
  <si>
    <t>9. finanční výkaz</t>
  </si>
  <si>
    <t>10. finanční výkaz</t>
  </si>
  <si>
    <t>11. finanční výkaz</t>
  </si>
  <si>
    <t>12. finanční výkaz</t>
  </si>
  <si>
    <t>13. finanční výkaz</t>
  </si>
  <si>
    <t>Účetní závěrka dle CAS pro podnikatele od r. 2003</t>
  </si>
  <si>
    <t>2015/4Q</t>
  </si>
  <si>
    <t>2014/4Q</t>
  </si>
  <si>
    <t>2013/4Q</t>
  </si>
  <si>
    <t>2012/4Q</t>
  </si>
  <si>
    <t>2010/4Q</t>
  </si>
  <si>
    <t>2010/0Q</t>
  </si>
  <si>
    <t>2009/4Q</t>
  </si>
  <si>
    <t>2008/4Q</t>
  </si>
  <si>
    <t>2007/4Q</t>
  </si>
  <si>
    <t>2006/4Q</t>
  </si>
  <si>
    <t>2005/4Q</t>
  </si>
  <si>
    <t>2004/4Q</t>
  </si>
  <si>
    <t>2003/4Q</t>
  </si>
  <si>
    <t>5</t>
  </si>
  <si>
    <t>5/2</t>
  </si>
  <si>
    <t>Zahajovací</t>
  </si>
  <si>
    <t>Zřizovací výdaje</t>
  </si>
  <si>
    <t>B.I.1.</t>
  </si>
  <si>
    <t>fi_1209</t>
  </si>
  <si>
    <t>Nehmotné výsledky výzkumu a vývoje</t>
  </si>
  <si>
    <t>B.I.2.</t>
  </si>
  <si>
    <t>fi_1210</t>
  </si>
  <si>
    <t>Software</t>
  </si>
  <si>
    <t>B.I.3.</t>
  </si>
  <si>
    <t>fi_1211</t>
  </si>
  <si>
    <t>Ocenitelná práva</t>
  </si>
  <si>
    <t>B.I.4.</t>
  </si>
  <si>
    <t>fi_1212</t>
  </si>
  <si>
    <t>Goodwill</t>
  </si>
  <si>
    <t>B.I.5</t>
  </si>
  <si>
    <t>fi_24828</t>
  </si>
  <si>
    <t>Jiný dlouhodobý nehmotný majetek</t>
  </si>
  <si>
    <t>B.I.6.</t>
  </si>
  <si>
    <t>fi_1213</t>
  </si>
  <si>
    <t>Nedokončený dlouhodobý nehmotný majetek</t>
  </si>
  <si>
    <t>B.I.7.</t>
  </si>
  <si>
    <t>fi_1214</t>
  </si>
  <si>
    <t>Poskytnuté zálohy na dlouhodobý nehmotný majetek</t>
  </si>
  <si>
    <t>B.I.8.</t>
  </si>
  <si>
    <t>fi_1215</t>
  </si>
  <si>
    <t>Pozemky</t>
  </si>
  <si>
    <t>B.II.1.</t>
  </si>
  <si>
    <t>fi_1220</t>
  </si>
  <si>
    <t>Stavby</t>
  </si>
  <si>
    <t>B.II.2.</t>
  </si>
  <si>
    <t>fi_1221</t>
  </si>
  <si>
    <t>Samostatné movité věci a soubory movitých věcí</t>
  </si>
  <si>
    <t>B.II.3.</t>
  </si>
  <si>
    <t>fi_1222</t>
  </si>
  <si>
    <t>Pěstitelské celky trvalých porostů</t>
  </si>
  <si>
    <t>B.II.4.</t>
  </si>
  <si>
    <t>fi_1224</t>
  </si>
  <si>
    <t>Základní stádo a tažná zvířata</t>
  </si>
  <si>
    <t>B.II.5.</t>
  </si>
  <si>
    <t>fi_1225</t>
  </si>
  <si>
    <t>Jiný dlouhodobý hmotný majetek</t>
  </si>
  <si>
    <t>B.II.6.</t>
  </si>
  <si>
    <t>fi_1226</t>
  </si>
  <si>
    <t>Nedokončený  dlouhodobý hmotný majetek</t>
  </si>
  <si>
    <t>B.II.7.</t>
  </si>
  <si>
    <t>fi_1227</t>
  </si>
  <si>
    <t>Poskytnuté zálohy na dlouhodobý hmotný majetek</t>
  </si>
  <si>
    <t>B.II.8.</t>
  </si>
  <si>
    <t>fi_1228</t>
  </si>
  <si>
    <t>Oceňovací rozdíl k nabytému majetku</t>
  </si>
  <si>
    <t>B.II.9.</t>
  </si>
  <si>
    <t>fi_1229</t>
  </si>
  <si>
    <t>Podíly v ovládaných a řízených osobách</t>
  </si>
  <si>
    <t>B.III.1.</t>
  </si>
  <si>
    <t>fi_1231</t>
  </si>
  <si>
    <t>Podíly v účetních jednotkách pod podstatným vlivem</t>
  </si>
  <si>
    <t>B.III.2.</t>
  </si>
  <si>
    <t>fi_1232</t>
  </si>
  <si>
    <t>Ostatní dlouhodobé cenné papíry a podíly</t>
  </si>
  <si>
    <t>B.III.3.</t>
  </si>
  <si>
    <t>fi_1233</t>
  </si>
  <si>
    <t>Půjčky a úvěry ovládaným a řízeným osobám a účetním jednotkám pod podst. vlivem</t>
  </si>
  <si>
    <t>B.III.4.</t>
  </si>
  <si>
    <t>fi_1234</t>
  </si>
  <si>
    <t>Jiný dlouhodobý finanční majetek</t>
  </si>
  <si>
    <t>B.III.5.</t>
  </si>
  <si>
    <t>fi_1235</t>
  </si>
  <si>
    <t>Pořizovaný dlouhodobý finanční majetek</t>
  </si>
  <si>
    <t>B.III.6.</t>
  </si>
  <si>
    <t>fi_24274</t>
  </si>
  <si>
    <t>Poskytnuté zálohy na dlouhodobý finanční majetek</t>
  </si>
  <si>
    <t>B.III.7.</t>
  </si>
  <si>
    <t>fi_24275</t>
  </si>
  <si>
    <t>Materiál</t>
  </si>
  <si>
    <t>C.I.1.</t>
  </si>
  <si>
    <t>fi_1243</t>
  </si>
  <si>
    <t>Nedokončená výroba a polotovary</t>
  </si>
  <si>
    <t>C.I.2.</t>
  </si>
  <si>
    <t>fi_1244</t>
  </si>
  <si>
    <t>Výrobky</t>
  </si>
  <si>
    <t>C.I.3.</t>
  </si>
  <si>
    <t>fi_1245</t>
  </si>
  <si>
    <t>Zvířata</t>
  </si>
  <si>
    <t>C.I.4.</t>
  </si>
  <si>
    <t>fi_1246</t>
  </si>
  <si>
    <t>Zboží</t>
  </si>
  <si>
    <t>C.I.5.</t>
  </si>
  <si>
    <t>fi_1247</t>
  </si>
  <si>
    <t>Poskytnuté zálohy na zásoby</t>
  </si>
  <si>
    <t>C.I.6.</t>
  </si>
  <si>
    <t>fi_1248</t>
  </si>
  <si>
    <t>Pohledávky z obchodních vztahů</t>
  </si>
  <si>
    <t>C.II.1.</t>
  </si>
  <si>
    <t>fi_1253</t>
  </si>
  <si>
    <t>Pohledávky v podnicích s rozhodujícím vlivem</t>
  </si>
  <si>
    <t>C.II.2.</t>
  </si>
  <si>
    <t>fi_1255</t>
  </si>
  <si>
    <t>Pohledávky v podnicích s podstatným vlivem</t>
  </si>
  <si>
    <t>C.II.3.</t>
  </si>
  <si>
    <t>fi_1256</t>
  </si>
  <si>
    <t>Pohledávky za společníky, členy družstva a za účastníky sdružení</t>
  </si>
  <si>
    <t>C.II.4.</t>
  </si>
  <si>
    <t>fi_1254</t>
  </si>
  <si>
    <t>Dlouhodobé poskytnuté zálohy</t>
  </si>
  <si>
    <t>C.II.5.</t>
  </si>
  <si>
    <t>fi_105112</t>
  </si>
  <si>
    <t>Dohadné účty aktivní</t>
  </si>
  <si>
    <t>C.II.6.</t>
  </si>
  <si>
    <t>fi_24829</t>
  </si>
  <si>
    <t>Jiné pohledávky</t>
  </si>
  <si>
    <t>C.II.7.</t>
  </si>
  <si>
    <t>fi_1257</t>
  </si>
  <si>
    <t>Odložená daňová pohledávka</t>
  </si>
  <si>
    <t>C.II.8.</t>
  </si>
  <si>
    <t>fi_24830</t>
  </si>
  <si>
    <t>C.III.1.</t>
  </si>
  <si>
    <t>fi_1261</t>
  </si>
  <si>
    <t>C.III.2.</t>
  </si>
  <si>
    <t>fi_1267</t>
  </si>
  <si>
    <t>C.III.3.</t>
  </si>
  <si>
    <t>fi_1268</t>
  </si>
  <si>
    <t>C.III.4.</t>
  </si>
  <si>
    <t>fi_1262</t>
  </si>
  <si>
    <t>Sociální zabezpečení a zdravotní pojištění</t>
  </si>
  <si>
    <t>C.III.5.</t>
  </si>
  <si>
    <t>fi_1263</t>
  </si>
  <si>
    <t>Stát - daňové pohledávky</t>
  </si>
  <si>
    <t>C.III.6.</t>
  </si>
  <si>
    <t>fi_1264</t>
  </si>
  <si>
    <t>Ostatní poskytnuté zálohy</t>
  </si>
  <si>
    <t>C.III.7.</t>
  </si>
  <si>
    <t>fi_24831</t>
  </si>
  <si>
    <t>C.III.8.</t>
  </si>
  <si>
    <t>fi_24832</t>
  </si>
  <si>
    <t>C.III.9.</t>
  </si>
  <si>
    <t>fi_1269</t>
  </si>
  <si>
    <t>Peníze</t>
  </si>
  <si>
    <t>C.IV.1.</t>
  </si>
  <si>
    <t>fi_1271</t>
  </si>
  <si>
    <t>Účty v bankách</t>
  </si>
  <si>
    <t>C.IV.2.</t>
  </si>
  <si>
    <t>fi_1273</t>
  </si>
  <si>
    <t>Krátkodobé cenné papíry a podíly</t>
  </si>
  <si>
    <t>C.IV.3.</t>
  </si>
  <si>
    <t>fi_1274</t>
  </si>
  <si>
    <t>Pořizovaný krátkodobý finanční majetek</t>
  </si>
  <si>
    <t>C.IV.4</t>
  </si>
  <si>
    <t>fi_24271</t>
  </si>
  <si>
    <t>Náklady příštích období</t>
  </si>
  <si>
    <t>D.I.1.</t>
  </si>
  <si>
    <t>fi_24833</t>
  </si>
  <si>
    <t>Komplexní náklady příštích období</t>
  </si>
  <si>
    <t>D.I.2.</t>
  </si>
  <si>
    <t>fi_24834</t>
  </si>
  <si>
    <t>Příjmy příštích období</t>
  </si>
  <si>
    <t>D.I.3.</t>
  </si>
  <si>
    <t>fi_1282</t>
  </si>
  <si>
    <t>AKTIVA CELKEM - BRUTTO</t>
  </si>
  <si>
    <t>fi_1202</t>
  </si>
  <si>
    <t>Pohledávky za upsaný základní kapitál - brutto</t>
  </si>
  <si>
    <t>fi_1913</t>
  </si>
  <si>
    <t>Dlouhodobý majetek-brutto</t>
  </si>
  <si>
    <t>fi_1914</t>
  </si>
  <si>
    <t>Dlouhodobý nehmotný majetek - brutto</t>
  </si>
  <si>
    <t>fi_1915</t>
  </si>
  <si>
    <t>Zřizovací výdaje - brutto</t>
  </si>
  <si>
    <t>fi_1916</t>
  </si>
  <si>
    <t>Nehmotné výsledky výzkumu a vývoje-brutto</t>
  </si>
  <si>
    <t>fi_1917</t>
  </si>
  <si>
    <t>Software - brutto</t>
  </si>
  <si>
    <t>fi_1918</t>
  </si>
  <si>
    <t>Ocenitelná práva - brutto</t>
  </si>
  <si>
    <t>fi_1919</t>
  </si>
  <si>
    <t>Goodwill - brutto</t>
  </si>
  <si>
    <t>B.I.5.</t>
  </si>
  <si>
    <t>fi_24835</t>
  </si>
  <si>
    <t>Jiný dlouhodobý nehmotný majetek - brutto</t>
  </si>
  <si>
    <t>fi_1920</t>
  </si>
  <si>
    <t>Nedokončený dlouhodobý nehmotný majetek - brutto</t>
  </si>
  <si>
    <t>fi_1921</t>
  </si>
  <si>
    <t>Poskytnuté zálohy na dlouhodobý nehmotný majetek - brutto</t>
  </si>
  <si>
    <t>fi_1922</t>
  </si>
  <si>
    <t>Dlouhodobý hmotný majetek - brutto</t>
  </si>
  <si>
    <t>fi_1923</t>
  </si>
  <si>
    <t>Pozemky - brutto</t>
  </si>
  <si>
    <t>fi_1924</t>
  </si>
  <si>
    <t>Stavby - brutto</t>
  </si>
  <si>
    <t>fi_1925</t>
  </si>
  <si>
    <t>Samostatné movité věci a soubory movitých věcí - brutto</t>
  </si>
  <si>
    <t>fi_1926</t>
  </si>
  <si>
    <t>Pěstitelské celky trvalých porostů - brutto</t>
  </si>
  <si>
    <t>fi_1927</t>
  </si>
  <si>
    <t>Základní stádo a tažná zvířata - brutto</t>
  </si>
  <si>
    <t>fi_1928</t>
  </si>
  <si>
    <t>Jiný dlouhodobý hmotný majetek - brutto</t>
  </si>
  <si>
    <t>fi_1929</t>
  </si>
  <si>
    <t>Nedokončený  dlouhodobý hmotný majetek - brutto</t>
  </si>
  <si>
    <t>fi_1930</t>
  </si>
  <si>
    <t>Poskytnuté zálohy na dlouhodobý hmotný majetek - brutto</t>
  </si>
  <si>
    <t>fi_1931</t>
  </si>
  <si>
    <t>Oceňovací rozdíl k nabytému majetku - brutto</t>
  </si>
  <si>
    <t>fi_1932</t>
  </si>
  <si>
    <t>Dlouhodobý finanční majetek - brutto</t>
  </si>
  <si>
    <t>fi_1933</t>
  </si>
  <si>
    <t>Podíly v ovládaných a řízených osobách - brutto</t>
  </si>
  <si>
    <t>fi_1934</t>
  </si>
  <si>
    <t>Podíly v účetních jednotkách pod podstatným vlivem - brutto</t>
  </si>
  <si>
    <t>fi_1935</t>
  </si>
  <si>
    <t>Ostatní dlouhodobé cenné papíry a podíly - brutto</t>
  </si>
  <si>
    <t>fi_1936</t>
  </si>
  <si>
    <t>Půjčky a úvěry ovládaným a řízeným osobám a účetním jednotkám pod podst. Vlivem - brutto</t>
  </si>
  <si>
    <t>fi_1937</t>
  </si>
  <si>
    <t>Jiný dlouhodobý finanční majetek - brutto</t>
  </si>
  <si>
    <t>fi_1938</t>
  </si>
  <si>
    <t>Pořizovaný dlouhodobý finanční majetek - brutto</t>
  </si>
  <si>
    <t>fi_24488</t>
  </si>
  <si>
    <t>Poskytnuté zálohy na dlouhodobý finanční majetek - brutto</t>
  </si>
  <si>
    <t>fi_24501</t>
  </si>
  <si>
    <t>Oběžná aktiva - brutto</t>
  </si>
  <si>
    <t>fi_1939</t>
  </si>
  <si>
    <t>Zásoby - brutto</t>
  </si>
  <si>
    <t>fi_1940</t>
  </si>
  <si>
    <t>Materiál - brutto</t>
  </si>
  <si>
    <t>fi_1941</t>
  </si>
  <si>
    <t>Nedokončená výroba a polotovary - brutto</t>
  </si>
  <si>
    <t>fi_1942</t>
  </si>
  <si>
    <t>Výrobky - brutto</t>
  </si>
  <si>
    <t>fi_1943</t>
  </si>
  <si>
    <t>Zvířata - brutto</t>
  </si>
  <si>
    <t>fi_1944</t>
  </si>
  <si>
    <t>Zboží - brutto</t>
  </si>
  <si>
    <t>fi_1945</t>
  </si>
  <si>
    <t>Poskytnuté zálohy na zásoby - brutto</t>
  </si>
  <si>
    <t>fi_1946</t>
  </si>
  <si>
    <t>Dlouhodobé pohledávky - brutto</t>
  </si>
  <si>
    <t>fi_1947</t>
  </si>
  <si>
    <t>Pohledávky z obchodních vztahů - brutto</t>
  </si>
  <si>
    <t>fi_1948</t>
  </si>
  <si>
    <t>Pohledávky za ovládanými a řízenými osobami - brutto</t>
  </si>
  <si>
    <t>fi_1950</t>
  </si>
  <si>
    <t>Pohledávky za účetními jednotkami pod podstatným vlivem - brutto</t>
  </si>
  <si>
    <t>fi_1951</t>
  </si>
  <si>
    <t>Pohledávky za společníky, členy družstva a za účastníky sdružení - brutto</t>
  </si>
  <si>
    <t>fi_1949</t>
  </si>
  <si>
    <t>Dlouhodobé poskytnuté zálohy - brutto</t>
  </si>
  <si>
    <t>fi_105278</t>
  </si>
  <si>
    <t>Dohadné účty aktivní - brutto</t>
  </si>
  <si>
    <t>fi_24836</t>
  </si>
  <si>
    <t>Jiné pohledávky - brutto</t>
  </si>
  <si>
    <t>fi_1952</t>
  </si>
  <si>
    <t>Odložená daňová pohledávka - brutto</t>
  </si>
  <si>
    <t>fi_24837</t>
  </si>
  <si>
    <t>Krátkodobé pohledávky - brutto</t>
  </si>
  <si>
    <t>fi_1953</t>
  </si>
  <si>
    <t>fi_1954</t>
  </si>
  <si>
    <t>fi_1959</t>
  </si>
  <si>
    <t>fi_1960</t>
  </si>
  <si>
    <t>fi_1955</t>
  </si>
  <si>
    <t>Sociální zabezpečení a zdravotní pojištění - brutto</t>
  </si>
  <si>
    <t>fi_1956</t>
  </si>
  <si>
    <t>Stát - daňové pohledávky - brutto</t>
  </si>
  <si>
    <t>fi_1957</t>
  </si>
  <si>
    <t>Ostatní poskytnuté zálohy - brutto</t>
  </si>
  <si>
    <t>fi_24838</t>
  </si>
  <si>
    <t>fi_24839</t>
  </si>
  <si>
    <t>Jiné pohledávky-brutto</t>
  </si>
  <si>
    <t>fi_1961</t>
  </si>
  <si>
    <t>Krátkodobý finanční majetek - brutto</t>
  </si>
  <si>
    <t>fi_1962</t>
  </si>
  <si>
    <t>Peníze - brutto</t>
  </si>
  <si>
    <t>fi_1963</t>
  </si>
  <si>
    <t>Účty v bankách - brutto</t>
  </si>
  <si>
    <t>fi_1964</t>
  </si>
  <si>
    <t>Krátkodobé cenné papíry a podíly - brutto</t>
  </si>
  <si>
    <t>fi_1965</t>
  </si>
  <si>
    <t>Pořizovaný krátkodobý finanční majetek - brutto</t>
  </si>
  <si>
    <t>C.IV.4.</t>
  </si>
  <si>
    <t>fi_24489</t>
  </si>
  <si>
    <t>Časové rozlišení - brutto</t>
  </si>
  <si>
    <t>D.I.</t>
  </si>
  <si>
    <t>fi_1967</t>
  </si>
  <si>
    <t>Náklady příštích období - brutto</t>
  </si>
  <si>
    <t>fi_24840</t>
  </si>
  <si>
    <t>Komplexní náklady příštích období - brutto</t>
  </si>
  <si>
    <t>fi_24841</t>
  </si>
  <si>
    <t>Příjmy příštích období - brutto</t>
  </si>
  <si>
    <t>fi_1969</t>
  </si>
  <si>
    <t>A.I.1.</t>
  </si>
  <si>
    <t>fi_1301</t>
  </si>
  <si>
    <t>Vlastní akcie a vlastní obchodní podíly</t>
  </si>
  <si>
    <t>A.I.2.</t>
  </si>
  <si>
    <t>fi_1305</t>
  </si>
  <si>
    <t>Změny základního kapitálu</t>
  </si>
  <si>
    <t>A.I.3.</t>
  </si>
  <si>
    <t>fi_24277</t>
  </si>
  <si>
    <t>Emisní ážio</t>
  </si>
  <si>
    <t>A.II.1.</t>
  </si>
  <si>
    <t>fi_1309</t>
  </si>
  <si>
    <t>Ostatní kapitálové fondy</t>
  </si>
  <si>
    <t>A.II.2.</t>
  </si>
  <si>
    <t>fi_1311</t>
  </si>
  <si>
    <t>Oceňovací rozdíly z přecenění majetku a závazků</t>
  </si>
  <si>
    <t>A.II.3.</t>
  </si>
  <si>
    <t>fi_1312</t>
  </si>
  <si>
    <t>Oceňovací rozdíly z přecenění při přeměnách</t>
  </si>
  <si>
    <t>A.II.4.</t>
  </si>
  <si>
    <t>fi_1313</t>
  </si>
  <si>
    <t>Rozdíly z přeměn obchodních korporací</t>
  </si>
  <si>
    <t>A.II.5.</t>
  </si>
  <si>
    <t>fi_105113</t>
  </si>
  <si>
    <t>Rozdíly z ocenění při přeměnách obchodních korporací</t>
  </si>
  <si>
    <t>A.II.6.</t>
  </si>
  <si>
    <t>fi_105114</t>
  </si>
  <si>
    <t>Zákonný rezervní fond</t>
  </si>
  <si>
    <t>A.III.1.</t>
  </si>
  <si>
    <t>fi_1318</t>
  </si>
  <si>
    <t>Statutární fond a ostatní fondy</t>
  </si>
  <si>
    <t>A.III.2.</t>
  </si>
  <si>
    <t>fi_1321</t>
  </si>
  <si>
    <t>Nerozdělený zisk minulých let</t>
  </si>
  <si>
    <t>A.IV.1.</t>
  </si>
  <si>
    <t>fi_1325</t>
  </si>
  <si>
    <t>Neuhrazená ztráta minulých let</t>
  </si>
  <si>
    <t>A.IV.2.</t>
  </si>
  <si>
    <t>fi_1329</t>
  </si>
  <si>
    <t>Jiný výsledek hospodaření minulých let</t>
  </si>
  <si>
    <t>A.IV.3.</t>
  </si>
  <si>
    <t>fi_105115</t>
  </si>
  <si>
    <t>Rezervy podle zvláštních právních předpisů</t>
  </si>
  <si>
    <t>fi_24842</t>
  </si>
  <si>
    <t>Rezerva na důchody a podobné závazky</t>
  </si>
  <si>
    <t>fi_24843</t>
  </si>
  <si>
    <t>Rezerva na daň z příjmů</t>
  </si>
  <si>
    <t>fi_24844</t>
  </si>
  <si>
    <t>Ostatní rezervy</t>
  </si>
  <si>
    <t>fi_1350</t>
  </si>
  <si>
    <t>Závazky z obchodních vztahů</t>
  </si>
  <si>
    <t>fi_25024</t>
  </si>
  <si>
    <t>Závazky k podnikům s rozhodujícím vlivem</t>
  </si>
  <si>
    <t>fi_1357</t>
  </si>
  <si>
    <t>Závazky k podnikům s podstatným vlivem</t>
  </si>
  <si>
    <t>fi_1358</t>
  </si>
  <si>
    <t>Závazky ke společníkům, členům družstva a k účastníkům sdružení</t>
  </si>
  <si>
    <t>fi_25025</t>
  </si>
  <si>
    <t>Dlouhodobé přijaté zálohy</t>
  </si>
  <si>
    <t>fi_1359</t>
  </si>
  <si>
    <t>Vydané dluhopisy - dlouhodobé</t>
  </si>
  <si>
    <t>fi_24845</t>
  </si>
  <si>
    <t>Dlouhodobé směnky k úhradě</t>
  </si>
  <si>
    <t>fi_1362</t>
  </si>
  <si>
    <t>Dohadné účty pasivní</t>
  </si>
  <si>
    <t>fi_25026</t>
  </si>
  <si>
    <t>Jiné dlouhodobé závazky</t>
  </si>
  <si>
    <t>fi_1363</t>
  </si>
  <si>
    <t>Odložený daňový závazek</t>
  </si>
  <si>
    <t>B.II.10.</t>
  </si>
  <si>
    <t>fi_1373</t>
  </si>
  <si>
    <t>fi_25027</t>
  </si>
  <si>
    <t>fi_1374</t>
  </si>
  <si>
    <t>fi_1375</t>
  </si>
  <si>
    <t>fi_1369</t>
  </si>
  <si>
    <t>Závazky k zaměstnancům</t>
  </si>
  <si>
    <t>fi_1370</t>
  </si>
  <si>
    <t>Závazky ze sociálního zabezpečení a zdravotního pojištění</t>
  </si>
  <si>
    <t>fi_1371</t>
  </si>
  <si>
    <t>Stát - daňové závazky a dotace</t>
  </si>
  <si>
    <t>fi_1372</t>
  </si>
  <si>
    <t>Krátkodobé přijaté zálohy</t>
  </si>
  <si>
    <t>B.III.8.</t>
  </si>
  <si>
    <t>fi_24846</t>
  </si>
  <si>
    <t>Vydané dluhopisy - krátkodobé</t>
  </si>
  <si>
    <t>B.III.9.</t>
  </si>
  <si>
    <t>fi_24847</t>
  </si>
  <si>
    <t>B.III.10.</t>
  </si>
  <si>
    <t>fi_25029</t>
  </si>
  <si>
    <t>Jiné závazky</t>
  </si>
  <si>
    <t>B.III.11.</t>
  </si>
  <si>
    <t>fi_1376</t>
  </si>
  <si>
    <t>Bankovní úvěry a výpomoci</t>
  </si>
  <si>
    <t>B.IV.</t>
  </si>
  <si>
    <t>fi_1378</t>
  </si>
  <si>
    <t>Bankovní úvěry dlouhodobé</t>
  </si>
  <si>
    <t>B.IV.1.</t>
  </si>
  <si>
    <t>fi_1379</t>
  </si>
  <si>
    <t>Krátkodobé bankovní úvěry</t>
  </si>
  <si>
    <t>B.IV.2.</t>
  </si>
  <si>
    <t>fi_24848</t>
  </si>
  <si>
    <t>Krátkodobé finanční výpomoci</t>
  </si>
  <si>
    <t>B.IV.3.</t>
  </si>
  <si>
    <t>fi_1381</t>
  </si>
  <si>
    <t>Výdaje příštích období</t>
  </si>
  <si>
    <t>fi_1386</t>
  </si>
  <si>
    <t>Výnosy příštích období</t>
  </si>
  <si>
    <t>fi_1388</t>
  </si>
  <si>
    <t>Náklady vynaložené na prodané zboží</t>
  </si>
  <si>
    <t>fi_1508</t>
  </si>
  <si>
    <t>Obchodní marže</t>
  </si>
  <si>
    <t>+</t>
  </si>
  <si>
    <t>fi_1509</t>
  </si>
  <si>
    <t>Výkony</t>
  </si>
  <si>
    <t>II.</t>
  </si>
  <si>
    <t>fi_1510</t>
  </si>
  <si>
    <t>Spotřeba materiálu a energie</t>
  </si>
  <si>
    <t>B.1.</t>
  </si>
  <si>
    <t>fi_1515</t>
  </si>
  <si>
    <t>Služby</t>
  </si>
  <si>
    <t>B.2.</t>
  </si>
  <si>
    <t>fi_1516</t>
  </si>
  <si>
    <t>Přidaná hodnota</t>
  </si>
  <si>
    <t>fi_1517</t>
  </si>
  <si>
    <t>Mzdové náklady</t>
  </si>
  <si>
    <t>C.1.</t>
  </si>
  <si>
    <t>fi_1520</t>
  </si>
  <si>
    <t>Odměny členům orgánů společnosti a družstva</t>
  </si>
  <si>
    <t>C.2.</t>
  </si>
  <si>
    <t>fi_1521</t>
  </si>
  <si>
    <t>Náklady na sociální zabezpečení a zdravotní pojištění</t>
  </si>
  <si>
    <t>C.3.</t>
  </si>
  <si>
    <t>fi_1522</t>
  </si>
  <si>
    <t>Sociální náklady</t>
  </si>
  <si>
    <t>C.4.</t>
  </si>
  <si>
    <t>fi_1523</t>
  </si>
  <si>
    <t>Daně a poplatky</t>
  </si>
  <si>
    <t>fi_1524</t>
  </si>
  <si>
    <t>Tržby z prodeje dlouhodobého majetku a materiálu</t>
  </si>
  <si>
    <t>III.</t>
  </si>
  <si>
    <t>fi_1528</t>
  </si>
  <si>
    <t>Tržby z prodeje dlouhodobého majetku</t>
  </si>
  <si>
    <t>III.1.</t>
  </si>
  <si>
    <t>fi_24849</t>
  </si>
  <si>
    <t>Tržby z prodeje materiálu</t>
  </si>
  <si>
    <t>III.2.</t>
  </si>
  <si>
    <t>fi_24850</t>
  </si>
  <si>
    <t>Zůstatková cena prodaného dlouhodobého majetku a materiálu</t>
  </si>
  <si>
    <t>F.</t>
  </si>
  <si>
    <t>fi_1529</t>
  </si>
  <si>
    <t>Zůstatková cena prodaného dlouhodobého majetku</t>
  </si>
  <si>
    <t>F.1.</t>
  </si>
  <si>
    <t>fi_24851</t>
  </si>
  <si>
    <t>Prodaný materiál</t>
  </si>
  <si>
    <t>F.2.</t>
  </si>
  <si>
    <t>fi_24852</t>
  </si>
  <si>
    <t>Změna stavu rezerv a opravných položek v provozní oblasti a komplexních nákladů přístích období</t>
  </si>
  <si>
    <t>G.</t>
  </si>
  <si>
    <t>fi_24853</t>
  </si>
  <si>
    <t>Jiné provozní výnosy</t>
  </si>
  <si>
    <t>IV.</t>
  </si>
  <si>
    <t>fi_1535</t>
  </si>
  <si>
    <t>Jiné provozní náklady</t>
  </si>
  <si>
    <t>H.</t>
  </si>
  <si>
    <t>fi_1538</t>
  </si>
  <si>
    <t>Převod provozních výnosů</t>
  </si>
  <si>
    <t>V.</t>
  </si>
  <si>
    <t>fi_1542</t>
  </si>
  <si>
    <t>Převod provozních nákladů</t>
  </si>
  <si>
    <t>fi_1544</t>
  </si>
  <si>
    <t>Tržby z prodeje cenných papírů a podílů</t>
  </si>
  <si>
    <t>VI.</t>
  </si>
  <si>
    <t>fi_1548</t>
  </si>
  <si>
    <t>Výnosy z podílu v ovládaných a řízených osobách a v účetních jednotkách pod podstatným vlivem</t>
  </si>
  <si>
    <t>VII.1.</t>
  </si>
  <si>
    <t>fi_1552</t>
  </si>
  <si>
    <t>Výnosy z ostatních dlouhodobých CP a podílů</t>
  </si>
  <si>
    <t>VII.2.</t>
  </si>
  <si>
    <t>fi_1553</t>
  </si>
  <si>
    <t>Výnosy z krátkodobého finančního majetku</t>
  </si>
  <si>
    <t>VIII.</t>
  </si>
  <si>
    <t>fi_1559</t>
  </si>
  <si>
    <t>Výnosy z přecenění cenných papírů a derivátů</t>
  </si>
  <si>
    <t>IX.</t>
  </si>
  <si>
    <t>fi_24284</t>
  </si>
  <si>
    <t>Náklady z přecenění cenných papírů a derivátů</t>
  </si>
  <si>
    <t>L.</t>
  </si>
  <si>
    <t>fi_24285</t>
  </si>
  <si>
    <t>Převod finančních výnosů</t>
  </si>
  <si>
    <t>XII.</t>
  </si>
  <si>
    <t>fi_1572</t>
  </si>
  <si>
    <t>Převod finančních nákladů</t>
  </si>
  <si>
    <t>P.</t>
  </si>
  <si>
    <t>fi_1573</t>
  </si>
  <si>
    <t>splatná za běž.činnost</t>
  </si>
  <si>
    <t>Q.1.</t>
  </si>
  <si>
    <t>fi_1690</t>
  </si>
  <si>
    <t>odložená za běž. činnost</t>
  </si>
  <si>
    <t>Q.2.</t>
  </si>
  <si>
    <t>fi_1692</t>
  </si>
  <si>
    <t>Mimořádné výnosy</t>
  </si>
  <si>
    <t>XIII.</t>
  </si>
  <si>
    <t>fi_1582</t>
  </si>
  <si>
    <t>Mimořádné náklady</t>
  </si>
  <si>
    <t>R.</t>
  </si>
  <si>
    <t>fi_1584</t>
  </si>
  <si>
    <t>Daň z příjmů z mimořádné činnosti</t>
  </si>
  <si>
    <t>S.</t>
  </si>
  <si>
    <t>fi_1586</t>
  </si>
  <si>
    <t>splatná za mim.činnost</t>
  </si>
  <si>
    <t>S.1.</t>
  </si>
  <si>
    <t>fi_1691</t>
  </si>
  <si>
    <t>odložená za mim. činnost</t>
  </si>
  <si>
    <t>S.2.</t>
  </si>
  <si>
    <t>fi_1693</t>
  </si>
  <si>
    <t>Mimořádný výsledek hospodaření</t>
  </si>
  <si>
    <t>fi_1588</t>
  </si>
  <si>
    <t>vertikální analýza (VZZ k celkovám výnosům)</t>
  </si>
  <si>
    <t>výnosy celkem</t>
  </si>
  <si>
    <t>horizontální analýza (meziroční)</t>
  </si>
  <si>
    <t>absolutně</t>
  </si>
  <si>
    <t>v %</t>
  </si>
  <si>
    <t>ROE (ČZ/VK)</t>
  </si>
  <si>
    <t>ROA (EBIT/A)</t>
  </si>
  <si>
    <t>ROICE (EBITDA/(VK+DCZ))</t>
  </si>
  <si>
    <t>ROS (ČZ/T)</t>
  </si>
  <si>
    <t>čisté ziskové rozpětí (ČZ/V)</t>
  </si>
  <si>
    <t>ROS (EBIT/T)</t>
  </si>
  <si>
    <t>Obrat celkových aktiv</t>
  </si>
  <si>
    <t>Doba obratu zásob</t>
  </si>
  <si>
    <t>Doba obratu pohledávek</t>
  </si>
  <si>
    <t>Podíl personálních nákladů na obratu</t>
  </si>
  <si>
    <t>Podíl pers. nákladů na celkových nákladech</t>
  </si>
  <si>
    <t>náklady celkem</t>
  </si>
  <si>
    <t>Doba obratu závazků</t>
  </si>
  <si>
    <t>Míra zadluženosti VK (CZ/VK)</t>
  </si>
  <si>
    <t>Míra celkové zadluženosti (VK/A)</t>
  </si>
  <si>
    <t>Úrokové krytí (EBIT/NU)</t>
  </si>
  <si>
    <t>L1</t>
  </si>
  <si>
    <t>L2</t>
  </si>
  <si>
    <t>L3</t>
  </si>
  <si>
    <t>ČPK</t>
  </si>
  <si>
    <t>Podíl ČPK na dlouhodobých zdrojích</t>
  </si>
  <si>
    <t>Obrat ČPK</t>
  </si>
  <si>
    <t>Rentabilita tržeb z ČPK</t>
  </si>
  <si>
    <t>podíl ČPK na celkovém majetku</t>
  </si>
  <si>
    <t>rentabilita ČPK (ČZ/ČPK)</t>
  </si>
  <si>
    <t>CF celkem</t>
  </si>
  <si>
    <t>CF z provozní činnosti</t>
  </si>
  <si>
    <t>výnostnost celkového kapitálu z provozního CF</t>
  </si>
  <si>
    <t>výnostnost vlastního kapitálu z CF celkem</t>
  </si>
  <si>
    <t>rentabilita obratu (tržeb) z CF celkem</t>
  </si>
  <si>
    <t>krátkodobá likvidita z CF (CF celkem/kr. závazky)</t>
  </si>
  <si>
    <t>úrokové krytí z CF celkem</t>
  </si>
  <si>
    <t>stupeň oddlužení z CF celkem (CF celkem/cizí zdroje)</t>
  </si>
  <si>
    <t>Finanční páka (A/VK)</t>
  </si>
  <si>
    <t>ROA (ČZ/A)</t>
  </si>
  <si>
    <t>rd (nákladové úroky/UCZ</t>
  </si>
  <si>
    <t>rd (nákladové úroky/UCZ)</t>
  </si>
  <si>
    <t>rd*(1-d)*(D/V)</t>
  </si>
  <si>
    <t>WACC</t>
  </si>
  <si>
    <t>WACC*P</t>
  </si>
  <si>
    <t>X1 (UZ/A * nákladové úroky)</t>
  </si>
  <si>
    <t>alternativní náklady</t>
  </si>
  <si>
    <t>pyramidový rozklad ROE</t>
  </si>
  <si>
    <t>2016/2015</t>
  </si>
  <si>
    <t>2015/2014</t>
  </si>
  <si>
    <t>2014/2013</t>
  </si>
  <si>
    <t>2013/2012</t>
  </si>
  <si>
    <t>Iroe</t>
  </si>
  <si>
    <t>Iros</t>
  </si>
  <si>
    <t>Iroe/ros</t>
  </si>
  <si>
    <t>Iroe/oa</t>
  </si>
  <si>
    <t>Iroe/paka</t>
  </si>
  <si>
    <t>rozdil ROE</t>
  </si>
  <si>
    <t>Ioa</t>
  </si>
  <si>
    <t>Ipaka</t>
  </si>
  <si>
    <t>EVA capm</t>
  </si>
  <si>
    <t>eva capm</t>
  </si>
  <si>
    <t>EVA stavebnice</t>
  </si>
  <si>
    <t>eva stavebnice</t>
  </si>
  <si>
    <t>EVA roe capm</t>
  </si>
  <si>
    <t>eva roe capm</t>
  </si>
  <si>
    <t>EVA roe stavebnice</t>
  </si>
  <si>
    <t>eva roe stavebnice</t>
  </si>
  <si>
    <r>
      <t>r</t>
    </r>
    <r>
      <rPr>
        <vertAlign val="subscript"/>
        <sz val="11"/>
        <rFont val="Times New Roman"/>
        <family val="1"/>
        <charset val="238"/>
      </rPr>
      <t>e</t>
    </r>
    <r>
      <rPr>
        <sz val="11"/>
        <rFont val="Times New Roman"/>
        <family val="1"/>
        <charset val="238"/>
      </rPr>
      <t xml:space="preserve"> (z CAPM)</t>
    </r>
  </si>
  <si>
    <t>alternativní náklady z CAPM</t>
  </si>
  <si>
    <t>alternativní náklady ze stavebnice</t>
  </si>
  <si>
    <t>re ze stavebnice</t>
  </si>
  <si>
    <t>WACC stavebnice</t>
  </si>
  <si>
    <t>re stavebnice</t>
  </si>
  <si>
    <t>R2 ((dluhy celkem - pen.prostr)./provozCF)</t>
  </si>
  <si>
    <t>R3 (ROA z EBT)</t>
  </si>
  <si>
    <t>R4 (CF v % provozních výnosů)</t>
  </si>
  <si>
    <t>Index bonity</t>
  </si>
  <si>
    <t>x2</t>
  </si>
  <si>
    <t>x1</t>
  </si>
  <si>
    <t>x3</t>
  </si>
  <si>
    <t>x4</t>
  </si>
  <si>
    <t>x5</t>
  </si>
  <si>
    <t>x6</t>
  </si>
  <si>
    <t>Bi</t>
  </si>
  <si>
    <t>Altman</t>
  </si>
  <si>
    <t>Z</t>
  </si>
  <si>
    <t>IN01</t>
  </si>
  <si>
    <t>provozní marže ((provoz. HV+odpisy)/trzby)</t>
  </si>
  <si>
    <t>krytí odpisů ((provoz. HV + odpisy)/odpisy)</t>
  </si>
  <si>
    <t>pohotová likvidita</t>
  </si>
  <si>
    <t>provozní rentabilita aktiv ((PHV+odpisy)/aktiva)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</si>
</sst>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0.0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vertAlign val="subscript"/>
      <sz val="1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wrapText="1"/>
    </xf>
    <xf numFmtId="3" fontId="19" fillId="0" borderId="10" xfId="0" applyNumberFormat="1" applyFont="1" applyBorder="1" applyAlignment="1">
      <alignment horizontal="right"/>
    </xf>
    <xf numFmtId="2" fontId="0" fillId="0" borderId="0" xfId="0" applyNumberFormat="1"/>
    <xf numFmtId="0" fontId="20" fillId="0" borderId="0" xfId="0" applyFont="1"/>
    <xf numFmtId="3" fontId="0" fillId="0" borderId="0" xfId="0" applyNumberFormat="1"/>
    <xf numFmtId="0" fontId="18" fillId="33" borderId="11" xfId="0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wrapText="1"/>
    </xf>
    <xf numFmtId="3" fontId="19" fillId="0" borderId="11" xfId="0" applyNumberFormat="1" applyFont="1" applyBorder="1" applyAlignment="1">
      <alignment horizontal="right"/>
    </xf>
    <xf numFmtId="0" fontId="18" fillId="33" borderId="12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wrapText="1"/>
    </xf>
    <xf numFmtId="3" fontId="19" fillId="0" borderId="12" xfId="0" applyNumberFormat="1" applyFont="1" applyBorder="1" applyAlignment="1">
      <alignment horizontal="right"/>
    </xf>
    <xf numFmtId="0" fontId="0" fillId="0" borderId="13" xfId="0" applyBorder="1"/>
    <xf numFmtId="2" fontId="0" fillId="0" borderId="13" xfId="0" applyNumberFormat="1" applyBorder="1"/>
    <xf numFmtId="0" fontId="18" fillId="33" borderId="0" xfId="0" applyFont="1" applyFill="1" applyBorder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20" fillId="0" borderId="0" xfId="0" applyNumberFormat="1" applyFont="1"/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164" fontId="21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166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pane xSplit="3" ySplit="11" topLeftCell="D12" activePane="bottomRight" state="frozen"/>
      <selection pane="topRight" activeCell="D1" sqref="D1"/>
      <selection pane="bottomLeft" activeCell="A10" sqref="A10"/>
      <selection pane="bottomRight" sqref="A1:D66"/>
    </sheetView>
  </sheetViews>
  <sheetFormatPr defaultRowHeight="12.75" x14ac:dyDescent="0.2"/>
  <cols>
    <col min="1" max="1" width="35.28515625" customWidth="1"/>
    <col min="2" max="3" width="14.28515625" customWidth="1"/>
    <col min="4" max="4" width="22.855468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24" x14ac:dyDescent="0.2">
      <c r="A2" s="2" t="s">
        <v>4</v>
      </c>
      <c r="B2" s="2"/>
      <c r="C2" s="2"/>
      <c r="D2" s="2" t="s">
        <v>5</v>
      </c>
    </row>
    <row r="3" spans="1:4" x14ac:dyDescent="0.2">
      <c r="A3" s="2" t="s">
        <v>6</v>
      </c>
      <c r="B3" s="2"/>
      <c r="C3" s="2"/>
      <c r="D3" s="2" t="s">
        <v>7</v>
      </c>
    </row>
    <row r="4" spans="1:4" x14ac:dyDescent="0.2">
      <c r="A4" s="2" t="s">
        <v>8</v>
      </c>
      <c r="B4" s="2"/>
      <c r="C4" s="2"/>
      <c r="D4" s="2" t="s">
        <v>9</v>
      </c>
    </row>
    <row r="5" spans="1:4" x14ac:dyDescent="0.2">
      <c r="A5" s="2" t="s">
        <v>10</v>
      </c>
      <c r="B5" s="2"/>
      <c r="C5" s="2"/>
      <c r="D5" s="2" t="s">
        <v>11</v>
      </c>
    </row>
    <row r="6" spans="1:4" x14ac:dyDescent="0.2">
      <c r="A6" s="2" t="s">
        <v>12</v>
      </c>
      <c r="B6" s="2"/>
      <c r="C6" s="2"/>
      <c r="D6" s="2" t="s">
        <v>13</v>
      </c>
    </row>
    <row r="7" spans="1:4" x14ac:dyDescent="0.2">
      <c r="A7" s="2" t="s">
        <v>14</v>
      </c>
      <c r="B7" s="2"/>
      <c r="C7" s="2"/>
      <c r="D7" s="2">
        <v>1000</v>
      </c>
    </row>
    <row r="8" spans="1:4" x14ac:dyDescent="0.2">
      <c r="A8" s="2" t="s">
        <v>15</v>
      </c>
      <c r="B8" s="2"/>
      <c r="C8" s="2"/>
      <c r="D8" s="2" t="s">
        <v>16</v>
      </c>
    </row>
    <row r="9" spans="1:4" x14ac:dyDescent="0.2">
      <c r="A9" s="2" t="s">
        <v>17</v>
      </c>
      <c r="B9" s="2"/>
      <c r="C9" s="2"/>
      <c r="D9" s="2" t="s">
        <v>18</v>
      </c>
    </row>
    <row r="10" spans="1:4" x14ac:dyDescent="0.2">
      <c r="A10" s="2" t="s">
        <v>19</v>
      </c>
      <c r="B10" s="2"/>
      <c r="C10" s="2"/>
      <c r="D10" s="2" t="s">
        <v>20</v>
      </c>
    </row>
    <row r="11" spans="1:4" x14ac:dyDescent="0.2">
      <c r="A11" s="2" t="s">
        <v>21</v>
      </c>
      <c r="B11" s="2"/>
      <c r="C11" s="2"/>
      <c r="D11" s="2" t="s">
        <v>22</v>
      </c>
    </row>
    <row r="12" spans="1:4" x14ac:dyDescent="0.2">
      <c r="A12" s="2" t="s">
        <v>23</v>
      </c>
      <c r="B12" s="2"/>
      <c r="C12" s="2"/>
      <c r="D12" s="2" t="s">
        <v>24</v>
      </c>
    </row>
    <row r="13" spans="1:4" x14ac:dyDescent="0.2">
      <c r="A13" s="1" t="s">
        <v>25</v>
      </c>
      <c r="B13" s="2" t="s">
        <v>22</v>
      </c>
      <c r="C13" s="2" t="s">
        <v>26</v>
      </c>
      <c r="D13" s="3">
        <v>15766000</v>
      </c>
    </row>
    <row r="14" spans="1:4" x14ac:dyDescent="0.2">
      <c r="A14" s="1" t="s">
        <v>27</v>
      </c>
      <c r="B14" s="2" t="s">
        <v>28</v>
      </c>
      <c r="C14" s="2" t="s">
        <v>29</v>
      </c>
      <c r="D14" s="3"/>
    </row>
    <row r="15" spans="1:4" x14ac:dyDescent="0.2">
      <c r="A15" s="1" t="s">
        <v>30</v>
      </c>
      <c r="B15" s="2" t="s">
        <v>31</v>
      </c>
      <c r="C15" s="2" t="s">
        <v>32</v>
      </c>
      <c r="D15" s="3">
        <v>10778000</v>
      </c>
    </row>
    <row r="16" spans="1:4" x14ac:dyDescent="0.2">
      <c r="A16" s="1" t="s">
        <v>33</v>
      </c>
      <c r="B16" s="2" t="s">
        <v>34</v>
      </c>
      <c r="C16" s="2" t="s">
        <v>35</v>
      </c>
      <c r="D16" s="3">
        <v>1087000</v>
      </c>
    </row>
    <row r="17" spans="1:4" x14ac:dyDescent="0.2">
      <c r="A17" s="1" t="s">
        <v>36</v>
      </c>
      <c r="B17" s="2" t="s">
        <v>37</v>
      </c>
      <c r="C17" s="2" t="s">
        <v>38</v>
      </c>
      <c r="D17" s="3">
        <v>9680000</v>
      </c>
    </row>
    <row r="18" spans="1:4" x14ac:dyDescent="0.2">
      <c r="A18" s="1" t="s">
        <v>39</v>
      </c>
      <c r="B18" s="2" t="s">
        <v>40</v>
      </c>
      <c r="C18" s="2" t="s">
        <v>41</v>
      </c>
      <c r="D18" s="3">
        <v>11000</v>
      </c>
    </row>
    <row r="19" spans="1:4" x14ac:dyDescent="0.2">
      <c r="A19" s="1" t="s">
        <v>42</v>
      </c>
      <c r="B19" s="2" t="s">
        <v>43</v>
      </c>
      <c r="C19" s="2" t="s">
        <v>44</v>
      </c>
      <c r="D19" s="3">
        <v>3982000</v>
      </c>
    </row>
    <row r="20" spans="1:4" x14ac:dyDescent="0.2">
      <c r="A20" s="1" t="s">
        <v>45</v>
      </c>
      <c r="B20" s="2" t="s">
        <v>46</v>
      </c>
      <c r="C20" s="2" t="s">
        <v>47</v>
      </c>
      <c r="D20" s="3">
        <v>1134000</v>
      </c>
    </row>
    <row r="21" spans="1:4" x14ac:dyDescent="0.2">
      <c r="A21" s="1" t="s">
        <v>48</v>
      </c>
      <c r="B21" s="2" t="s">
        <v>22</v>
      </c>
      <c r="C21" s="2" t="s">
        <v>49</v>
      </c>
      <c r="D21" s="3">
        <v>2522000</v>
      </c>
    </row>
    <row r="22" spans="1:4" x14ac:dyDescent="0.2">
      <c r="A22" s="1" t="s">
        <v>50</v>
      </c>
      <c r="B22" s="2" t="s">
        <v>51</v>
      </c>
      <c r="C22" s="2" t="s">
        <v>52</v>
      </c>
      <c r="D22" s="3"/>
    </row>
    <row r="23" spans="1:4" x14ac:dyDescent="0.2">
      <c r="A23" s="1" t="s">
        <v>53</v>
      </c>
      <c r="B23" s="2" t="s">
        <v>54</v>
      </c>
      <c r="C23" s="2" t="s">
        <v>55</v>
      </c>
      <c r="D23" s="3">
        <v>2522000</v>
      </c>
    </row>
    <row r="24" spans="1:4" x14ac:dyDescent="0.2">
      <c r="A24" s="1" t="s">
        <v>56</v>
      </c>
      <c r="B24" s="2" t="s">
        <v>57</v>
      </c>
      <c r="C24" s="2" t="s">
        <v>58</v>
      </c>
      <c r="D24" s="3"/>
    </row>
    <row r="25" spans="1:4" x14ac:dyDescent="0.2">
      <c r="A25" s="1" t="s">
        <v>59</v>
      </c>
      <c r="B25" s="2" t="s">
        <v>22</v>
      </c>
      <c r="C25" s="2" t="s">
        <v>60</v>
      </c>
      <c r="D25" s="3">
        <v>326000</v>
      </c>
    </row>
    <row r="26" spans="1:4" x14ac:dyDescent="0.2">
      <c r="A26" s="1" t="s">
        <v>61</v>
      </c>
      <c r="B26" s="2" t="s">
        <v>62</v>
      </c>
      <c r="C26" s="2" t="s">
        <v>63</v>
      </c>
      <c r="D26" s="3">
        <v>1006000</v>
      </c>
    </row>
    <row r="27" spans="1:4" x14ac:dyDescent="0.2">
      <c r="A27" s="1" t="s">
        <v>64</v>
      </c>
      <c r="B27" s="2" t="s">
        <v>22</v>
      </c>
      <c r="C27" s="2" t="s">
        <v>65</v>
      </c>
      <c r="D27" s="3">
        <v>15766000</v>
      </c>
    </row>
    <row r="28" spans="1:4" x14ac:dyDescent="0.2">
      <c r="A28" s="1" t="s">
        <v>66</v>
      </c>
      <c r="B28" s="2" t="s">
        <v>28</v>
      </c>
      <c r="C28" s="2" t="s">
        <v>67</v>
      </c>
      <c r="D28" s="3">
        <v>5881000</v>
      </c>
    </row>
    <row r="29" spans="1:4" x14ac:dyDescent="0.2">
      <c r="A29" s="1" t="s">
        <v>68</v>
      </c>
      <c r="B29" s="2" t="s">
        <v>69</v>
      </c>
      <c r="C29" s="2" t="s">
        <v>70</v>
      </c>
      <c r="D29" s="3">
        <v>2000000</v>
      </c>
    </row>
    <row r="30" spans="1:4" x14ac:dyDescent="0.2">
      <c r="A30" s="1" t="s">
        <v>71</v>
      </c>
      <c r="B30" s="2" t="s">
        <v>72</v>
      </c>
      <c r="C30" s="2" t="s">
        <v>73</v>
      </c>
      <c r="D30" s="3">
        <v>3000</v>
      </c>
    </row>
    <row r="31" spans="1:4" x14ac:dyDescent="0.2">
      <c r="A31" s="1" t="s">
        <v>74</v>
      </c>
      <c r="B31" s="2" t="s">
        <v>75</v>
      </c>
      <c r="C31" s="2" t="s">
        <v>76</v>
      </c>
      <c r="D31" s="3"/>
    </row>
    <row r="32" spans="1:4" x14ac:dyDescent="0.2">
      <c r="A32" s="1" t="s">
        <v>77</v>
      </c>
      <c r="B32" s="2" t="s">
        <v>78</v>
      </c>
      <c r="C32" s="2" t="s">
        <v>79</v>
      </c>
      <c r="D32" s="3">
        <v>11000</v>
      </c>
    </row>
    <row r="33" spans="1:4" x14ac:dyDescent="0.2">
      <c r="A33" s="1" t="s">
        <v>80</v>
      </c>
      <c r="B33" s="2" t="s">
        <v>81</v>
      </c>
      <c r="C33" s="2" t="s">
        <v>82</v>
      </c>
      <c r="D33" s="3">
        <v>3867000</v>
      </c>
    </row>
    <row r="34" spans="1:4" x14ac:dyDescent="0.2">
      <c r="A34" s="1" t="s">
        <v>83</v>
      </c>
      <c r="B34" s="2" t="s">
        <v>84</v>
      </c>
      <c r="C34" s="2" t="s">
        <v>85</v>
      </c>
      <c r="D34" s="3"/>
    </row>
    <row r="35" spans="1:4" x14ac:dyDescent="0.2">
      <c r="A35" s="1" t="s">
        <v>86</v>
      </c>
      <c r="B35" s="2" t="s">
        <v>31</v>
      </c>
      <c r="C35" s="2" t="s">
        <v>87</v>
      </c>
      <c r="D35" s="3">
        <v>9884000</v>
      </c>
    </row>
    <row r="36" spans="1:4" x14ac:dyDescent="0.2">
      <c r="A36" s="1" t="s">
        <v>88</v>
      </c>
      <c r="B36" s="2" t="s">
        <v>34</v>
      </c>
      <c r="C36" s="2" t="s">
        <v>89</v>
      </c>
      <c r="D36" s="3">
        <v>515000</v>
      </c>
    </row>
    <row r="37" spans="1:4" x14ac:dyDescent="0.2">
      <c r="A37" s="1" t="s">
        <v>90</v>
      </c>
      <c r="B37" s="2" t="s">
        <v>22</v>
      </c>
      <c r="C37" s="2" t="s">
        <v>91</v>
      </c>
      <c r="D37" s="3">
        <v>9369000</v>
      </c>
    </row>
    <row r="38" spans="1:4" x14ac:dyDescent="0.2">
      <c r="A38" s="1" t="s">
        <v>92</v>
      </c>
      <c r="B38" s="2" t="s">
        <v>37</v>
      </c>
      <c r="C38" s="2" t="s">
        <v>93</v>
      </c>
      <c r="D38" s="3">
        <v>4802000</v>
      </c>
    </row>
    <row r="39" spans="1:4" x14ac:dyDescent="0.2">
      <c r="A39" s="1" t="s">
        <v>94</v>
      </c>
      <c r="B39" s="2" t="s">
        <v>40</v>
      </c>
      <c r="C39" s="2" t="s">
        <v>95</v>
      </c>
      <c r="D39" s="3">
        <v>4567000</v>
      </c>
    </row>
    <row r="40" spans="1:4" x14ac:dyDescent="0.2">
      <c r="A40" s="1" t="s">
        <v>61</v>
      </c>
      <c r="B40" s="2" t="s">
        <v>43</v>
      </c>
      <c r="C40" s="2" t="s">
        <v>96</v>
      </c>
      <c r="D40" s="3">
        <v>1000</v>
      </c>
    </row>
    <row r="41" spans="1:4" x14ac:dyDescent="0.2">
      <c r="A41" s="1" t="s">
        <v>97</v>
      </c>
      <c r="B41" s="2" t="s">
        <v>98</v>
      </c>
      <c r="C41" s="2" t="s">
        <v>99</v>
      </c>
      <c r="D41" s="3">
        <v>14592000</v>
      </c>
    </row>
    <row r="42" spans="1:4" x14ac:dyDescent="0.2">
      <c r="A42" s="1" t="s">
        <v>100</v>
      </c>
      <c r="B42" s="2" t="s">
        <v>101</v>
      </c>
      <c r="C42" s="2" t="s">
        <v>102</v>
      </c>
      <c r="D42" s="3">
        <v>298000</v>
      </c>
    </row>
    <row r="43" spans="1:4" x14ac:dyDescent="0.2">
      <c r="A43" s="1" t="s">
        <v>103</v>
      </c>
      <c r="B43" s="2" t="s">
        <v>31</v>
      </c>
      <c r="C43" s="2" t="s">
        <v>104</v>
      </c>
      <c r="D43" s="3">
        <v>7636000</v>
      </c>
    </row>
    <row r="44" spans="1:4" x14ac:dyDescent="0.2">
      <c r="A44" s="1" t="s">
        <v>105</v>
      </c>
      <c r="B44" s="2" t="s">
        <v>106</v>
      </c>
      <c r="C44" s="2" t="s">
        <v>107</v>
      </c>
      <c r="D44" s="3">
        <v>-43000</v>
      </c>
    </row>
    <row r="45" spans="1:4" x14ac:dyDescent="0.2">
      <c r="A45" s="1" t="s">
        <v>108</v>
      </c>
      <c r="B45" s="2" t="s">
        <v>109</v>
      </c>
      <c r="C45" s="2" t="s">
        <v>110</v>
      </c>
      <c r="D45" s="3">
        <v>-74000</v>
      </c>
    </row>
    <row r="46" spans="1:4" x14ac:dyDescent="0.2">
      <c r="A46" s="1" t="s">
        <v>111</v>
      </c>
      <c r="B46" s="2" t="s">
        <v>43</v>
      </c>
      <c r="C46" s="2" t="s">
        <v>112</v>
      </c>
      <c r="D46" s="3">
        <v>1623000</v>
      </c>
    </row>
    <row r="47" spans="1:4" x14ac:dyDescent="0.2">
      <c r="A47" s="1" t="s">
        <v>113</v>
      </c>
      <c r="B47" s="2" t="s">
        <v>114</v>
      </c>
      <c r="C47" s="2" t="s">
        <v>115</v>
      </c>
      <c r="D47" s="3">
        <v>1675000</v>
      </c>
    </row>
    <row r="48" spans="1:4" x14ac:dyDescent="0.2">
      <c r="A48" s="1" t="s">
        <v>116</v>
      </c>
      <c r="B48" s="2" t="s">
        <v>22</v>
      </c>
      <c r="C48" s="2" t="s">
        <v>117</v>
      </c>
      <c r="D48" s="3">
        <v>1065000</v>
      </c>
    </row>
    <row r="49" spans="1:4" x14ac:dyDescent="0.2">
      <c r="A49" s="1" t="s">
        <v>118</v>
      </c>
      <c r="B49" s="2" t="s">
        <v>22</v>
      </c>
      <c r="C49" s="2" t="s">
        <v>119</v>
      </c>
      <c r="D49" s="3">
        <v>221000</v>
      </c>
    </row>
    <row r="50" spans="1:4" x14ac:dyDescent="0.2">
      <c r="A50" s="1" t="s">
        <v>120</v>
      </c>
      <c r="B50" s="2" t="s">
        <v>121</v>
      </c>
      <c r="C50" s="2" t="s">
        <v>122</v>
      </c>
      <c r="D50" s="3">
        <v>4917000</v>
      </c>
    </row>
    <row r="51" spans="1:4" x14ac:dyDescent="0.2">
      <c r="A51" s="1" t="s">
        <v>123</v>
      </c>
      <c r="B51" s="2" t="s">
        <v>124</v>
      </c>
      <c r="C51" s="2" t="s">
        <v>125</v>
      </c>
      <c r="D51" s="3"/>
    </row>
    <row r="52" spans="1:4" x14ac:dyDescent="0.2">
      <c r="A52" s="1" t="s">
        <v>126</v>
      </c>
      <c r="B52" s="2" t="s">
        <v>127</v>
      </c>
      <c r="C52" s="2" t="s">
        <v>128</v>
      </c>
      <c r="D52" s="3"/>
    </row>
    <row r="53" spans="1:4" x14ac:dyDescent="0.2">
      <c r="A53" s="1" t="s">
        <v>129</v>
      </c>
      <c r="B53" s="2" t="s">
        <v>130</v>
      </c>
      <c r="C53" s="2" t="s">
        <v>131</v>
      </c>
      <c r="D53" s="3"/>
    </row>
    <row r="54" spans="1:4" x14ac:dyDescent="0.2">
      <c r="A54" s="1" t="s">
        <v>132</v>
      </c>
      <c r="B54" s="2" t="s">
        <v>133</v>
      </c>
      <c r="C54" s="2" t="s">
        <v>134</v>
      </c>
      <c r="D54" s="3"/>
    </row>
    <row r="55" spans="1:4" x14ac:dyDescent="0.2">
      <c r="A55" s="1" t="s">
        <v>135</v>
      </c>
      <c r="B55" s="2" t="s">
        <v>136</v>
      </c>
      <c r="C55" s="2" t="s">
        <v>137</v>
      </c>
      <c r="D55" s="3"/>
    </row>
    <row r="56" spans="1:4" x14ac:dyDescent="0.2">
      <c r="A56" s="1" t="s">
        <v>138</v>
      </c>
      <c r="B56" s="2" t="s">
        <v>139</v>
      </c>
      <c r="C56" s="2" t="s">
        <v>140</v>
      </c>
      <c r="D56" s="3"/>
    </row>
    <row r="57" spans="1:4" x14ac:dyDescent="0.2">
      <c r="A57" s="1" t="s">
        <v>141</v>
      </c>
      <c r="B57" s="2" t="s">
        <v>142</v>
      </c>
      <c r="C57" s="2" t="s">
        <v>143</v>
      </c>
      <c r="D57" s="3">
        <v>99000</v>
      </c>
    </row>
    <row r="58" spans="1:4" x14ac:dyDescent="0.2">
      <c r="A58" s="1" t="s">
        <v>144</v>
      </c>
      <c r="B58" s="2" t="s">
        <v>145</v>
      </c>
      <c r="C58" s="2" t="s">
        <v>146</v>
      </c>
      <c r="D58" s="3">
        <v>7000</v>
      </c>
    </row>
    <row r="59" spans="1:4" x14ac:dyDescent="0.2">
      <c r="A59" s="1" t="s">
        <v>147</v>
      </c>
      <c r="B59" s="2" t="s">
        <v>148</v>
      </c>
      <c r="C59" s="2" t="s">
        <v>149</v>
      </c>
      <c r="D59" s="3">
        <v>1000</v>
      </c>
    </row>
    <row r="60" spans="1:4" x14ac:dyDescent="0.2">
      <c r="A60" s="1" t="s">
        <v>150</v>
      </c>
      <c r="B60" s="2" t="s">
        <v>121</v>
      </c>
      <c r="C60" s="2" t="s">
        <v>151</v>
      </c>
      <c r="D60" s="3">
        <v>-93000</v>
      </c>
    </row>
    <row r="61" spans="1:4" x14ac:dyDescent="0.2">
      <c r="A61" s="1" t="s">
        <v>152</v>
      </c>
      <c r="B61" s="2" t="s">
        <v>22</v>
      </c>
      <c r="C61" s="2" t="s">
        <v>153</v>
      </c>
      <c r="D61" s="3">
        <v>4824000</v>
      </c>
    </row>
    <row r="62" spans="1:4" x14ac:dyDescent="0.2">
      <c r="A62" s="1" t="s">
        <v>154</v>
      </c>
      <c r="B62" s="2" t="s">
        <v>155</v>
      </c>
      <c r="C62" s="2" t="s">
        <v>156</v>
      </c>
      <c r="D62" s="3">
        <v>957000</v>
      </c>
    </row>
    <row r="63" spans="1:4" x14ac:dyDescent="0.2">
      <c r="A63" s="1" t="s">
        <v>157</v>
      </c>
      <c r="B63" s="2" t="s">
        <v>158</v>
      </c>
      <c r="C63" s="2" t="s">
        <v>159</v>
      </c>
      <c r="D63" s="3">
        <v>3867000</v>
      </c>
    </row>
    <row r="64" spans="1:4" x14ac:dyDescent="0.2">
      <c r="A64" s="1" t="s">
        <v>160</v>
      </c>
      <c r="B64" s="2" t="s">
        <v>161</v>
      </c>
      <c r="C64" s="2" t="s">
        <v>162</v>
      </c>
      <c r="D64" s="3"/>
    </row>
    <row r="65" spans="1:4" x14ac:dyDescent="0.2">
      <c r="A65" s="1" t="s">
        <v>163</v>
      </c>
      <c r="B65" s="2" t="s">
        <v>164</v>
      </c>
      <c r="C65" s="2" t="s">
        <v>165</v>
      </c>
      <c r="D65" s="3">
        <v>3867000</v>
      </c>
    </row>
    <row r="66" spans="1:4" x14ac:dyDescent="0.2">
      <c r="A66" s="1" t="s">
        <v>166</v>
      </c>
      <c r="B66" s="2" t="s">
        <v>22</v>
      </c>
      <c r="C66" s="2" t="s">
        <v>167</v>
      </c>
      <c r="D66" s="3">
        <v>15962000</v>
      </c>
    </row>
  </sheetData>
  <pageMargins left="0.78740157499999996" right="0.78740157499999996" top="0.984251969" bottom="0.984251969" header="0.4921259845" footer="0.4921259845"/>
  <pageSetup orientation="portrait" horizontalDpi="200" verticalDpi="20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opLeftCell="A227" workbookViewId="0">
      <selection sqref="A1:G263"/>
    </sheetView>
  </sheetViews>
  <sheetFormatPr defaultRowHeight="12.75" x14ac:dyDescent="0.2"/>
  <cols>
    <col min="1" max="16" width="12.28515625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168</v>
      </c>
      <c r="F1" s="1" t="s">
        <v>169</v>
      </c>
      <c r="G1" s="1" t="s">
        <v>170</v>
      </c>
      <c r="H1" s="1" t="s">
        <v>171</v>
      </c>
      <c r="I1" s="1" t="s">
        <v>172</v>
      </c>
      <c r="J1" s="1" t="s">
        <v>173</v>
      </c>
      <c r="K1" s="1" t="s">
        <v>174</v>
      </c>
      <c r="L1" s="1" t="s">
        <v>175</v>
      </c>
      <c r="M1" s="1" t="s">
        <v>176</v>
      </c>
      <c r="N1" s="1" t="s">
        <v>177</v>
      </c>
      <c r="O1" s="1" t="s">
        <v>178</v>
      </c>
      <c r="P1" s="1" t="s">
        <v>179</v>
      </c>
    </row>
    <row r="2" spans="1:16" ht="48" x14ac:dyDescent="0.2">
      <c r="A2" s="2" t="s">
        <v>4</v>
      </c>
      <c r="B2" s="2"/>
      <c r="C2" s="2"/>
      <c r="D2" s="2" t="s">
        <v>180</v>
      </c>
      <c r="E2" s="2" t="s">
        <v>180</v>
      </c>
      <c r="F2" s="2" t="s">
        <v>180</v>
      </c>
      <c r="G2" s="2" t="s">
        <v>180</v>
      </c>
      <c r="H2" s="2" t="s">
        <v>180</v>
      </c>
      <c r="I2" s="2" t="s">
        <v>180</v>
      </c>
      <c r="J2" s="2" t="s">
        <v>180</v>
      </c>
      <c r="K2" s="2" t="s">
        <v>180</v>
      </c>
      <c r="L2" s="2" t="s">
        <v>180</v>
      </c>
      <c r="M2" s="2" t="s">
        <v>180</v>
      </c>
      <c r="N2" s="2" t="s">
        <v>180</v>
      </c>
      <c r="O2" s="2" t="s">
        <v>180</v>
      </c>
      <c r="P2" s="2" t="s">
        <v>180</v>
      </c>
    </row>
    <row r="3" spans="1:16" ht="24" x14ac:dyDescent="0.2">
      <c r="A3" s="2" t="s">
        <v>6</v>
      </c>
      <c r="B3" s="2"/>
      <c r="C3" s="2"/>
      <c r="D3" s="2" t="s">
        <v>7</v>
      </c>
      <c r="E3" s="2" t="s">
        <v>7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7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7</v>
      </c>
    </row>
    <row r="4" spans="1:16" x14ac:dyDescent="0.2">
      <c r="A4" s="2" t="s">
        <v>8</v>
      </c>
      <c r="B4" s="2"/>
      <c r="C4" s="2"/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9</v>
      </c>
      <c r="N4" s="2" t="s">
        <v>9</v>
      </c>
      <c r="O4" s="2" t="s">
        <v>9</v>
      </c>
      <c r="P4" s="2" t="s">
        <v>9</v>
      </c>
    </row>
    <row r="5" spans="1:16" x14ac:dyDescent="0.2">
      <c r="A5" s="2" t="s">
        <v>10</v>
      </c>
      <c r="B5" s="2"/>
      <c r="C5" s="2"/>
      <c r="D5" s="2" t="s">
        <v>181</v>
      </c>
      <c r="E5" s="2" t="s">
        <v>182</v>
      </c>
      <c r="F5" s="2" t="s">
        <v>183</v>
      </c>
      <c r="G5" s="2" t="s">
        <v>184</v>
      </c>
      <c r="H5" s="2" t="s">
        <v>185</v>
      </c>
      <c r="I5" s="2" t="s">
        <v>186</v>
      </c>
      <c r="J5" s="2" t="s">
        <v>187</v>
      </c>
      <c r="K5" s="2" t="s">
        <v>188</v>
      </c>
      <c r="L5" s="2" t="s">
        <v>189</v>
      </c>
      <c r="M5" s="2" t="s">
        <v>190</v>
      </c>
      <c r="N5" s="2" t="s">
        <v>191</v>
      </c>
      <c r="O5" s="2" t="s">
        <v>192</v>
      </c>
      <c r="P5" s="2" t="s">
        <v>193</v>
      </c>
    </row>
    <row r="6" spans="1:16" x14ac:dyDescent="0.2">
      <c r="A6" s="2" t="s">
        <v>12</v>
      </c>
      <c r="B6" s="2"/>
      <c r="C6" s="2"/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</row>
    <row r="7" spans="1:16" x14ac:dyDescent="0.2">
      <c r="A7" s="2" t="s">
        <v>14</v>
      </c>
      <c r="B7" s="2"/>
      <c r="C7" s="2"/>
      <c r="D7" s="2">
        <v>1000</v>
      </c>
      <c r="E7" s="2">
        <v>1000</v>
      </c>
      <c r="F7" s="2">
        <v>1000</v>
      </c>
      <c r="G7" s="2">
        <v>1000</v>
      </c>
      <c r="H7" s="2">
        <v>1000</v>
      </c>
      <c r="I7" s="2">
        <v>1000</v>
      </c>
      <c r="J7" s="2">
        <v>1000</v>
      </c>
      <c r="K7" s="2">
        <v>1000</v>
      </c>
      <c r="L7" s="2">
        <v>1000</v>
      </c>
      <c r="M7" s="2">
        <v>1000</v>
      </c>
      <c r="N7" s="2">
        <v>1000</v>
      </c>
      <c r="O7" s="2">
        <v>1000</v>
      </c>
      <c r="P7" s="2">
        <v>1000</v>
      </c>
    </row>
    <row r="8" spans="1:16" ht="36" x14ac:dyDescent="0.2">
      <c r="A8" s="2" t="s">
        <v>15</v>
      </c>
      <c r="B8" s="2"/>
      <c r="C8" s="2"/>
      <c r="D8" s="2" t="s">
        <v>194</v>
      </c>
      <c r="E8" s="2" t="s">
        <v>194</v>
      </c>
      <c r="F8" s="2" t="s">
        <v>195</v>
      </c>
      <c r="G8" s="2" t="s">
        <v>195</v>
      </c>
      <c r="H8" s="2" t="s">
        <v>195</v>
      </c>
      <c r="I8" s="2" t="s">
        <v>194</v>
      </c>
      <c r="J8" s="2" t="s">
        <v>195</v>
      </c>
      <c r="K8" s="2" t="s">
        <v>195</v>
      </c>
      <c r="L8" s="2" t="s">
        <v>195</v>
      </c>
      <c r="M8" s="2" t="s">
        <v>195</v>
      </c>
      <c r="N8" s="2" t="s">
        <v>195</v>
      </c>
      <c r="O8" s="2" t="s">
        <v>195</v>
      </c>
      <c r="P8" s="2" t="s">
        <v>195</v>
      </c>
    </row>
    <row r="9" spans="1:16" x14ac:dyDescent="0.2">
      <c r="A9" s="2" t="s">
        <v>17</v>
      </c>
      <c r="B9" s="2"/>
      <c r="C9" s="2"/>
      <c r="D9" s="2" t="s">
        <v>18</v>
      </c>
      <c r="E9" s="2" t="s">
        <v>18</v>
      </c>
      <c r="F9" s="2" t="s">
        <v>18</v>
      </c>
      <c r="G9" s="2" t="s">
        <v>18</v>
      </c>
      <c r="H9" s="2" t="s">
        <v>18</v>
      </c>
      <c r="I9" s="2" t="s">
        <v>18</v>
      </c>
      <c r="J9" s="2" t="s">
        <v>18</v>
      </c>
      <c r="K9" s="2" t="s">
        <v>18</v>
      </c>
      <c r="L9" s="2" t="s">
        <v>18</v>
      </c>
      <c r="M9" s="2" t="s">
        <v>18</v>
      </c>
      <c r="N9" s="2" t="s">
        <v>18</v>
      </c>
      <c r="O9" s="2" t="s">
        <v>18</v>
      </c>
      <c r="P9" s="2" t="s">
        <v>18</v>
      </c>
    </row>
    <row r="10" spans="1:16" x14ac:dyDescent="0.2">
      <c r="A10" s="2" t="s">
        <v>19</v>
      </c>
      <c r="B10" s="2"/>
      <c r="C10" s="2"/>
      <c r="D10" s="2" t="s">
        <v>20</v>
      </c>
      <c r="E10" s="2" t="s">
        <v>20</v>
      </c>
      <c r="F10" s="2" t="s">
        <v>20</v>
      </c>
      <c r="G10" s="2" t="s">
        <v>20</v>
      </c>
      <c r="H10" s="2" t="s">
        <v>20</v>
      </c>
      <c r="I10" s="2" t="s">
        <v>20</v>
      </c>
      <c r="J10" s="2" t="s">
        <v>20</v>
      </c>
      <c r="K10" s="2" t="s">
        <v>20</v>
      </c>
      <c r="L10" s="2" t="s">
        <v>20</v>
      </c>
      <c r="M10" s="2" t="s">
        <v>18</v>
      </c>
      <c r="N10" s="2" t="s">
        <v>18</v>
      </c>
      <c r="O10" s="2" t="s">
        <v>20</v>
      </c>
      <c r="P10" s="2" t="s">
        <v>20</v>
      </c>
    </row>
    <row r="11" spans="1:16" x14ac:dyDescent="0.2">
      <c r="A11" s="2" t="s">
        <v>21</v>
      </c>
      <c r="B11" s="2"/>
      <c r="C11" s="2"/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s="2" t="s">
        <v>22</v>
      </c>
      <c r="J11" s="2" t="s">
        <v>22</v>
      </c>
      <c r="K11" s="2" t="s">
        <v>22</v>
      </c>
      <c r="L11" s="2" t="s">
        <v>22</v>
      </c>
      <c r="M11" s="2" t="s">
        <v>22</v>
      </c>
      <c r="N11" s="2" t="s">
        <v>22</v>
      </c>
      <c r="O11" s="2" t="s">
        <v>22</v>
      </c>
      <c r="P11" s="2" t="s">
        <v>22</v>
      </c>
    </row>
    <row r="12" spans="1:16" x14ac:dyDescent="0.2">
      <c r="A12" s="2" t="s">
        <v>23</v>
      </c>
      <c r="B12" s="2"/>
      <c r="C12" s="2"/>
      <c r="D12" s="2" t="s">
        <v>24</v>
      </c>
      <c r="E12" s="2" t="s">
        <v>24</v>
      </c>
      <c r="F12" s="2" t="s">
        <v>24</v>
      </c>
      <c r="G12" s="2" t="s">
        <v>24</v>
      </c>
      <c r="H12" s="2" t="s">
        <v>24</v>
      </c>
      <c r="I12" s="2" t="s">
        <v>196</v>
      </c>
      <c r="J12" s="2" t="s">
        <v>24</v>
      </c>
      <c r="K12" s="2" t="s">
        <v>24</v>
      </c>
      <c r="L12" s="2" t="s">
        <v>24</v>
      </c>
      <c r="M12" s="2" t="s">
        <v>24</v>
      </c>
      <c r="N12" s="2" t="s">
        <v>24</v>
      </c>
      <c r="O12" s="2" t="s">
        <v>24</v>
      </c>
      <c r="P12" s="2" t="s">
        <v>24</v>
      </c>
    </row>
    <row r="13" spans="1:16" x14ac:dyDescent="0.2">
      <c r="A13" s="1" t="s">
        <v>25</v>
      </c>
      <c r="B13" s="2" t="s">
        <v>22</v>
      </c>
      <c r="C13" s="2" t="s">
        <v>26</v>
      </c>
      <c r="D13" s="3">
        <v>14850000</v>
      </c>
      <c r="E13" s="3">
        <v>15312000</v>
      </c>
      <c r="F13" s="3">
        <v>15115000</v>
      </c>
      <c r="G13" s="3">
        <v>16350000</v>
      </c>
      <c r="H13" s="3">
        <v>17075000</v>
      </c>
      <c r="I13" s="3">
        <v>17797000</v>
      </c>
      <c r="J13" s="3">
        <v>18623000</v>
      </c>
      <c r="K13" s="3">
        <v>18999000</v>
      </c>
      <c r="L13" s="3">
        <v>19462681</v>
      </c>
      <c r="M13" s="3">
        <v>18041197</v>
      </c>
      <c r="N13" s="3">
        <v>16075529</v>
      </c>
      <c r="O13" s="3">
        <v>15707085</v>
      </c>
      <c r="P13" s="3">
        <v>15034951</v>
      </c>
    </row>
    <row r="14" spans="1:16" x14ac:dyDescent="0.2">
      <c r="A14" s="1" t="s">
        <v>27</v>
      </c>
      <c r="B14" s="2" t="s">
        <v>28</v>
      </c>
      <c r="C14" s="2" t="s">
        <v>29</v>
      </c>
      <c r="D14" s="3"/>
      <c r="E14" s="3"/>
      <c r="F14" s="3">
        <v>0</v>
      </c>
      <c r="G14" s="3">
        <v>0</v>
      </c>
      <c r="H14" s="3">
        <v>0</v>
      </c>
      <c r="I14" s="3"/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 x14ac:dyDescent="0.2">
      <c r="A15" s="1" t="s">
        <v>30</v>
      </c>
      <c r="B15" s="2" t="s">
        <v>31</v>
      </c>
      <c r="C15" s="2" t="s">
        <v>32</v>
      </c>
      <c r="D15" s="3">
        <v>11297000</v>
      </c>
      <c r="E15" s="3">
        <v>11590000</v>
      </c>
      <c r="F15" s="3">
        <v>11743000</v>
      </c>
      <c r="G15" s="3">
        <v>12387000</v>
      </c>
      <c r="H15" s="3">
        <v>13036000</v>
      </c>
      <c r="I15" s="3">
        <v>14027000</v>
      </c>
      <c r="J15" s="3">
        <v>14422000</v>
      </c>
      <c r="K15" s="3">
        <v>14791000</v>
      </c>
      <c r="L15" s="3">
        <v>15240918</v>
      </c>
      <c r="M15" s="3">
        <v>14388276</v>
      </c>
      <c r="N15" s="3">
        <v>13231519</v>
      </c>
      <c r="O15" s="3">
        <v>12896334</v>
      </c>
      <c r="P15" s="3">
        <v>12610528</v>
      </c>
    </row>
    <row r="16" spans="1:16" x14ac:dyDescent="0.2">
      <c r="A16" s="1" t="s">
        <v>33</v>
      </c>
      <c r="B16" s="2" t="s">
        <v>34</v>
      </c>
      <c r="C16" s="2" t="s">
        <v>35</v>
      </c>
      <c r="D16" s="3">
        <v>1227000</v>
      </c>
      <c r="E16" s="3">
        <v>1168000</v>
      </c>
      <c r="F16" s="3">
        <v>920000</v>
      </c>
      <c r="G16" s="3">
        <v>1007000</v>
      </c>
      <c r="H16" s="3">
        <v>996000</v>
      </c>
      <c r="I16" s="3">
        <v>984000</v>
      </c>
      <c r="J16" s="3">
        <v>984000</v>
      </c>
      <c r="K16" s="3">
        <v>1150000</v>
      </c>
      <c r="L16" s="3">
        <v>908020</v>
      </c>
      <c r="M16" s="3">
        <v>904335</v>
      </c>
      <c r="N16" s="3">
        <v>962366</v>
      </c>
      <c r="O16" s="3">
        <v>977066</v>
      </c>
      <c r="P16" s="3">
        <v>585548</v>
      </c>
    </row>
    <row r="17" spans="1:16" x14ac:dyDescent="0.2">
      <c r="A17" s="1" t="s">
        <v>197</v>
      </c>
      <c r="B17" s="2" t="s">
        <v>198</v>
      </c>
      <c r="C17" s="2" t="s">
        <v>199</v>
      </c>
      <c r="D17" s="3"/>
      <c r="E17" s="3"/>
      <c r="F17" s="3">
        <v>0</v>
      </c>
      <c r="G17" s="3">
        <v>4000</v>
      </c>
      <c r="H17" s="3">
        <v>0</v>
      </c>
      <c r="I17" s="3"/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x14ac:dyDescent="0.2">
      <c r="A18" s="1" t="s">
        <v>200</v>
      </c>
      <c r="B18" s="2" t="s">
        <v>201</v>
      </c>
      <c r="C18" s="2" t="s">
        <v>202</v>
      </c>
      <c r="D18" s="3">
        <v>1000</v>
      </c>
      <c r="E18" s="3"/>
      <c r="F18" s="3">
        <v>2000</v>
      </c>
      <c r="G18" s="3">
        <v>0</v>
      </c>
      <c r="H18" s="3">
        <v>0</v>
      </c>
      <c r="I18" s="3">
        <v>1000</v>
      </c>
      <c r="J18" s="3">
        <v>1000</v>
      </c>
      <c r="K18" s="3">
        <v>1000</v>
      </c>
      <c r="L18" s="3">
        <v>2046</v>
      </c>
      <c r="M18" s="3">
        <v>298</v>
      </c>
      <c r="N18" s="3">
        <v>586</v>
      </c>
      <c r="O18" s="3">
        <v>5122</v>
      </c>
      <c r="P18" s="3">
        <v>8228</v>
      </c>
    </row>
    <row r="19" spans="1:16" x14ac:dyDescent="0.2">
      <c r="A19" s="1" t="s">
        <v>203</v>
      </c>
      <c r="B19" s="2" t="s">
        <v>204</v>
      </c>
      <c r="C19" s="2" t="s">
        <v>205</v>
      </c>
      <c r="D19" s="3">
        <v>700000</v>
      </c>
      <c r="E19" s="3">
        <v>55000</v>
      </c>
      <c r="F19" s="3">
        <v>123000</v>
      </c>
      <c r="G19" s="3">
        <v>216000</v>
      </c>
      <c r="H19" s="3">
        <v>266000</v>
      </c>
      <c r="I19" s="3">
        <v>395000</v>
      </c>
      <c r="J19" s="3">
        <v>395000</v>
      </c>
      <c r="K19" s="3">
        <v>519000</v>
      </c>
      <c r="L19" s="3">
        <v>545169</v>
      </c>
      <c r="M19" s="3">
        <v>515992</v>
      </c>
      <c r="N19" s="3">
        <v>543574</v>
      </c>
      <c r="O19" s="3">
        <v>105684</v>
      </c>
      <c r="P19" s="3">
        <v>84523</v>
      </c>
    </row>
    <row r="20" spans="1:16" x14ac:dyDescent="0.2">
      <c r="A20" s="1" t="s">
        <v>206</v>
      </c>
      <c r="B20" s="2" t="s">
        <v>207</v>
      </c>
      <c r="C20" s="2" t="s">
        <v>208</v>
      </c>
      <c r="D20" s="3">
        <v>426000</v>
      </c>
      <c r="E20" s="3">
        <v>461000</v>
      </c>
      <c r="F20" s="3">
        <v>487000</v>
      </c>
      <c r="G20" s="3">
        <v>492000</v>
      </c>
      <c r="H20" s="3">
        <v>0</v>
      </c>
      <c r="I20" s="3"/>
      <c r="J20" s="3">
        <v>0</v>
      </c>
      <c r="K20" s="3">
        <v>0</v>
      </c>
      <c r="L20" s="3">
        <v>300019</v>
      </c>
      <c r="M20" s="3">
        <v>295307</v>
      </c>
      <c r="N20" s="3">
        <v>295632</v>
      </c>
      <c r="O20" s="3">
        <v>303163</v>
      </c>
      <c r="P20" s="3">
        <v>284594</v>
      </c>
    </row>
    <row r="21" spans="1:16" x14ac:dyDescent="0.2">
      <c r="A21" s="1" t="s">
        <v>209</v>
      </c>
      <c r="B21" s="2" t="s">
        <v>210</v>
      </c>
      <c r="C21" s="2" t="s">
        <v>211</v>
      </c>
      <c r="D21" s="3"/>
      <c r="E21" s="3"/>
      <c r="F21" s="3">
        <v>0</v>
      </c>
      <c r="G21" s="3">
        <v>0</v>
      </c>
      <c r="H21" s="3">
        <v>0</v>
      </c>
      <c r="I21" s="3"/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x14ac:dyDescent="0.2">
      <c r="A22" s="1" t="s">
        <v>212</v>
      </c>
      <c r="B22" s="2" t="s">
        <v>213</v>
      </c>
      <c r="C22" s="2" t="s">
        <v>214</v>
      </c>
      <c r="D22" s="3">
        <v>9000</v>
      </c>
      <c r="E22" s="3">
        <v>13000</v>
      </c>
      <c r="F22" s="3">
        <v>15000</v>
      </c>
      <c r="G22" s="3">
        <v>7000</v>
      </c>
      <c r="H22" s="3">
        <v>5000</v>
      </c>
      <c r="I22" s="3">
        <v>585000</v>
      </c>
      <c r="J22" s="3">
        <v>5000</v>
      </c>
      <c r="K22" s="3">
        <v>4000</v>
      </c>
      <c r="L22" s="3">
        <v>7</v>
      </c>
      <c r="M22" s="3">
        <v>358</v>
      </c>
      <c r="N22" s="3">
        <v>35953</v>
      </c>
      <c r="O22" s="3">
        <v>0</v>
      </c>
      <c r="P22" s="3">
        <v>78</v>
      </c>
    </row>
    <row r="23" spans="1:16" x14ac:dyDescent="0.2">
      <c r="A23" s="1" t="s">
        <v>215</v>
      </c>
      <c r="B23" s="2" t="s">
        <v>216</v>
      </c>
      <c r="C23" s="2" t="s">
        <v>217</v>
      </c>
      <c r="D23" s="3">
        <v>91000</v>
      </c>
      <c r="E23" s="3">
        <v>639000</v>
      </c>
      <c r="F23" s="3">
        <v>293000</v>
      </c>
      <c r="G23" s="3">
        <v>288000</v>
      </c>
      <c r="H23" s="3">
        <v>201000</v>
      </c>
      <c r="I23" s="3">
        <v>3000</v>
      </c>
      <c r="J23" s="3">
        <v>3000</v>
      </c>
      <c r="K23" s="3">
        <v>14000</v>
      </c>
      <c r="L23" s="3">
        <v>53310</v>
      </c>
      <c r="M23" s="3">
        <v>88572</v>
      </c>
      <c r="N23" s="3">
        <v>81472</v>
      </c>
      <c r="O23" s="3">
        <v>563097</v>
      </c>
      <c r="P23" s="3">
        <v>197753</v>
      </c>
    </row>
    <row r="24" spans="1:16" x14ac:dyDescent="0.2">
      <c r="A24" s="1" t="s">
        <v>218</v>
      </c>
      <c r="B24" s="2" t="s">
        <v>219</v>
      </c>
      <c r="C24" s="2" t="s">
        <v>220</v>
      </c>
      <c r="D24" s="3"/>
      <c r="E24" s="3"/>
      <c r="F24" s="3">
        <v>0</v>
      </c>
      <c r="G24" s="3">
        <v>0</v>
      </c>
      <c r="H24" s="3">
        <v>0</v>
      </c>
      <c r="I24" s="3"/>
      <c r="J24" s="3">
        <v>0</v>
      </c>
      <c r="K24" s="3">
        <v>3000</v>
      </c>
      <c r="L24" s="3">
        <v>7469</v>
      </c>
      <c r="M24" s="3">
        <v>3808</v>
      </c>
      <c r="N24" s="3">
        <v>5149</v>
      </c>
      <c r="O24" s="3">
        <v>0</v>
      </c>
      <c r="P24" s="3">
        <v>10372</v>
      </c>
    </row>
    <row r="25" spans="1:16" x14ac:dyDescent="0.2">
      <c r="A25" s="1" t="s">
        <v>36</v>
      </c>
      <c r="B25" s="2" t="s">
        <v>37</v>
      </c>
      <c r="C25" s="2" t="s">
        <v>38</v>
      </c>
      <c r="D25" s="3">
        <v>10059000</v>
      </c>
      <c r="E25" s="3">
        <v>10411000</v>
      </c>
      <c r="F25" s="3">
        <v>10812000</v>
      </c>
      <c r="G25" s="3">
        <v>11369000</v>
      </c>
      <c r="H25" s="3">
        <v>12030000</v>
      </c>
      <c r="I25" s="3">
        <v>13032000</v>
      </c>
      <c r="J25" s="3">
        <v>13033000</v>
      </c>
      <c r="K25" s="3">
        <v>13630000</v>
      </c>
      <c r="L25" s="3">
        <v>14221830</v>
      </c>
      <c r="M25" s="3">
        <v>13473013</v>
      </c>
      <c r="N25" s="3">
        <v>12258359</v>
      </c>
      <c r="O25" s="3">
        <v>11908453</v>
      </c>
      <c r="P25" s="3">
        <v>12013696</v>
      </c>
    </row>
    <row r="26" spans="1:16" x14ac:dyDescent="0.2">
      <c r="A26" s="1" t="s">
        <v>221</v>
      </c>
      <c r="B26" s="2" t="s">
        <v>222</v>
      </c>
      <c r="C26" s="2" t="s">
        <v>223</v>
      </c>
      <c r="D26" s="3">
        <v>287000</v>
      </c>
      <c r="E26" s="3">
        <v>287000</v>
      </c>
      <c r="F26" s="3">
        <v>288000</v>
      </c>
      <c r="G26" s="3">
        <v>287000</v>
      </c>
      <c r="H26" s="3">
        <v>287000</v>
      </c>
      <c r="I26" s="3">
        <v>287000</v>
      </c>
      <c r="J26" s="3">
        <v>287000</v>
      </c>
      <c r="K26" s="3">
        <v>289000</v>
      </c>
      <c r="L26" s="3">
        <v>284182</v>
      </c>
      <c r="M26" s="3">
        <v>278184</v>
      </c>
      <c r="N26" s="3">
        <v>281279</v>
      </c>
      <c r="O26" s="3">
        <v>309931</v>
      </c>
      <c r="P26" s="3">
        <v>310271</v>
      </c>
    </row>
    <row r="27" spans="1:16" x14ac:dyDescent="0.2">
      <c r="A27" s="1" t="s">
        <v>224</v>
      </c>
      <c r="B27" s="2" t="s">
        <v>225</v>
      </c>
      <c r="C27" s="2" t="s">
        <v>226</v>
      </c>
      <c r="D27" s="3">
        <v>3564000</v>
      </c>
      <c r="E27" s="3">
        <v>3461000</v>
      </c>
      <c r="F27" s="3">
        <v>3561000</v>
      </c>
      <c r="G27" s="3">
        <v>3625000</v>
      </c>
      <c r="H27" s="3">
        <v>3696000</v>
      </c>
      <c r="I27" s="3">
        <v>3845000</v>
      </c>
      <c r="J27" s="3">
        <v>3845000</v>
      </c>
      <c r="K27" s="3">
        <v>3804000</v>
      </c>
      <c r="L27" s="3">
        <v>3493246</v>
      </c>
      <c r="M27" s="3">
        <v>3409101</v>
      </c>
      <c r="N27" s="3">
        <v>2924707</v>
      </c>
      <c r="O27" s="3">
        <v>2946733</v>
      </c>
      <c r="P27" s="3">
        <v>2771056</v>
      </c>
    </row>
    <row r="28" spans="1:16" x14ac:dyDescent="0.2">
      <c r="A28" s="1" t="s">
        <v>227</v>
      </c>
      <c r="B28" s="2" t="s">
        <v>228</v>
      </c>
      <c r="C28" s="2" t="s">
        <v>229</v>
      </c>
      <c r="D28" s="3">
        <v>5397000</v>
      </c>
      <c r="E28" s="3">
        <v>5379000</v>
      </c>
      <c r="F28" s="3">
        <v>5382000</v>
      </c>
      <c r="G28" s="3">
        <v>5472000</v>
      </c>
      <c r="H28" s="3">
        <v>5649000</v>
      </c>
      <c r="I28" s="3">
        <v>5925000</v>
      </c>
      <c r="J28" s="3">
        <v>5926000</v>
      </c>
      <c r="K28" s="3">
        <v>6118000</v>
      </c>
      <c r="L28" s="3">
        <v>6057710</v>
      </c>
      <c r="M28" s="3">
        <v>5265315</v>
      </c>
      <c r="N28" s="3">
        <v>3821910</v>
      </c>
      <c r="O28" s="3">
        <v>3610002</v>
      </c>
      <c r="P28" s="3">
        <v>3319621</v>
      </c>
    </row>
    <row r="29" spans="1:16" x14ac:dyDescent="0.2">
      <c r="A29" s="1" t="s">
        <v>230</v>
      </c>
      <c r="B29" s="2" t="s">
        <v>231</v>
      </c>
      <c r="C29" s="2" t="s">
        <v>232</v>
      </c>
      <c r="D29" s="3"/>
      <c r="E29" s="3"/>
      <c r="F29" s="3">
        <v>0</v>
      </c>
      <c r="G29" s="3">
        <v>0</v>
      </c>
      <c r="H29" s="3">
        <v>0</v>
      </c>
      <c r="I29" s="3"/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">
      <c r="A30" s="1" t="s">
        <v>233</v>
      </c>
      <c r="B30" s="2" t="s">
        <v>234</v>
      </c>
      <c r="C30" s="2" t="s">
        <v>235</v>
      </c>
      <c r="D30" s="3"/>
      <c r="E30" s="3"/>
      <c r="F30" s="3">
        <v>0</v>
      </c>
      <c r="G30" s="3">
        <v>0</v>
      </c>
      <c r="H30" s="3">
        <v>0</v>
      </c>
      <c r="I30" s="3"/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x14ac:dyDescent="0.2">
      <c r="A31" s="1" t="s">
        <v>236</v>
      </c>
      <c r="B31" s="2" t="s">
        <v>237</v>
      </c>
      <c r="C31" s="2" t="s">
        <v>238</v>
      </c>
      <c r="D31" s="3">
        <v>4000</v>
      </c>
      <c r="E31" s="3">
        <v>4000</v>
      </c>
      <c r="F31" s="3">
        <v>4000</v>
      </c>
      <c r="G31" s="3">
        <v>4000</v>
      </c>
      <c r="H31" s="3">
        <v>4000</v>
      </c>
      <c r="I31" s="3">
        <v>4000</v>
      </c>
      <c r="J31" s="3">
        <v>4000</v>
      </c>
      <c r="K31" s="3">
        <v>4000</v>
      </c>
      <c r="L31" s="3">
        <v>3724</v>
      </c>
      <c r="M31" s="3">
        <v>3475</v>
      </c>
      <c r="N31" s="3">
        <v>2946</v>
      </c>
      <c r="O31" s="3">
        <v>2705</v>
      </c>
      <c r="P31" s="3">
        <v>2730</v>
      </c>
    </row>
    <row r="32" spans="1:16" x14ac:dyDescent="0.2">
      <c r="A32" s="1" t="s">
        <v>239</v>
      </c>
      <c r="B32" s="2" t="s">
        <v>240</v>
      </c>
      <c r="C32" s="2" t="s">
        <v>241</v>
      </c>
      <c r="D32" s="3">
        <v>202000</v>
      </c>
      <c r="E32" s="3">
        <v>308000</v>
      </c>
      <c r="F32" s="3">
        <v>235000</v>
      </c>
      <c r="G32" s="3">
        <v>260000</v>
      </c>
      <c r="H32" s="3">
        <v>282000</v>
      </c>
      <c r="I32" s="3">
        <v>94000</v>
      </c>
      <c r="J32" s="3">
        <v>94000</v>
      </c>
      <c r="K32" s="3">
        <v>138000</v>
      </c>
      <c r="L32" s="3">
        <v>695737</v>
      </c>
      <c r="M32" s="3">
        <v>357570</v>
      </c>
      <c r="N32" s="3">
        <v>445386</v>
      </c>
      <c r="O32" s="3">
        <v>232692</v>
      </c>
      <c r="P32" s="3">
        <v>435184</v>
      </c>
    </row>
    <row r="33" spans="1:16" x14ac:dyDescent="0.2">
      <c r="A33" s="1" t="s">
        <v>242</v>
      </c>
      <c r="B33" s="2" t="s">
        <v>243</v>
      </c>
      <c r="C33" s="2" t="s">
        <v>244</v>
      </c>
      <c r="D33" s="3">
        <v>32000</v>
      </c>
      <c r="E33" s="3">
        <v>17000</v>
      </c>
      <c r="F33" s="3">
        <v>5000</v>
      </c>
      <c r="G33" s="3">
        <v>2000</v>
      </c>
      <c r="H33" s="3">
        <v>11000</v>
      </c>
      <c r="I33" s="3">
        <v>12000</v>
      </c>
      <c r="J33" s="3">
        <v>12000</v>
      </c>
      <c r="K33" s="3">
        <v>29000</v>
      </c>
      <c r="L33" s="3">
        <v>57527</v>
      </c>
      <c r="M33" s="3">
        <v>147590</v>
      </c>
      <c r="N33" s="3">
        <v>388278</v>
      </c>
      <c r="O33" s="3">
        <v>30463</v>
      </c>
      <c r="P33" s="3">
        <v>16833</v>
      </c>
    </row>
    <row r="34" spans="1:16" x14ac:dyDescent="0.2">
      <c r="A34" s="1" t="s">
        <v>245</v>
      </c>
      <c r="B34" s="2" t="s">
        <v>246</v>
      </c>
      <c r="C34" s="2" t="s">
        <v>247</v>
      </c>
      <c r="D34" s="3">
        <v>573000</v>
      </c>
      <c r="E34" s="3">
        <v>955000</v>
      </c>
      <c r="F34" s="3">
        <v>1337000</v>
      </c>
      <c r="G34" s="3">
        <v>1719000</v>
      </c>
      <c r="H34" s="3">
        <v>2101000</v>
      </c>
      <c r="I34" s="3">
        <v>2865000</v>
      </c>
      <c r="J34" s="3">
        <v>2865000</v>
      </c>
      <c r="K34" s="3">
        <v>3248000</v>
      </c>
      <c r="L34" s="3">
        <v>3629704</v>
      </c>
      <c r="M34" s="3">
        <v>4011778</v>
      </c>
      <c r="N34" s="3">
        <v>4393853</v>
      </c>
      <c r="O34" s="3">
        <v>4775927</v>
      </c>
      <c r="P34" s="3">
        <v>5158001</v>
      </c>
    </row>
    <row r="35" spans="1:16" x14ac:dyDescent="0.2">
      <c r="A35" s="1" t="s">
        <v>39</v>
      </c>
      <c r="B35" s="2" t="s">
        <v>40</v>
      </c>
      <c r="C35" s="2" t="s">
        <v>41</v>
      </c>
      <c r="D35" s="3">
        <v>11000</v>
      </c>
      <c r="E35" s="3">
        <v>11000</v>
      </c>
      <c r="F35" s="3">
        <v>11000</v>
      </c>
      <c r="G35" s="3">
        <v>11000</v>
      </c>
      <c r="H35" s="3">
        <v>10000</v>
      </c>
      <c r="I35" s="3">
        <v>11000</v>
      </c>
      <c r="J35" s="3">
        <v>405000</v>
      </c>
      <c r="K35" s="3">
        <v>11000</v>
      </c>
      <c r="L35" s="3">
        <v>111068</v>
      </c>
      <c r="M35" s="3">
        <v>10928</v>
      </c>
      <c r="N35" s="3">
        <v>10794</v>
      </c>
      <c r="O35" s="3">
        <v>10815</v>
      </c>
      <c r="P35" s="3">
        <v>11284</v>
      </c>
    </row>
    <row r="36" spans="1:16" x14ac:dyDescent="0.2">
      <c r="A36" s="1" t="s">
        <v>248</v>
      </c>
      <c r="B36" s="2" t="s">
        <v>249</v>
      </c>
      <c r="C36" s="2" t="s">
        <v>250</v>
      </c>
      <c r="D36" s="3"/>
      <c r="E36" s="3"/>
      <c r="F36" s="3">
        <v>0</v>
      </c>
      <c r="G36" s="3">
        <v>0</v>
      </c>
      <c r="H36" s="3">
        <v>0</v>
      </c>
      <c r="I36" s="3"/>
      <c r="J36" s="3">
        <v>380000</v>
      </c>
      <c r="K36" s="3">
        <v>0</v>
      </c>
      <c r="L36" s="3">
        <v>100109</v>
      </c>
      <c r="M36" s="3">
        <v>0</v>
      </c>
      <c r="N36" s="3">
        <v>0</v>
      </c>
      <c r="O36" s="3">
        <v>0</v>
      </c>
      <c r="P36" s="3">
        <v>0</v>
      </c>
    </row>
    <row r="37" spans="1:16" x14ac:dyDescent="0.2">
      <c r="A37" s="1" t="s">
        <v>251</v>
      </c>
      <c r="B37" s="2" t="s">
        <v>252</v>
      </c>
      <c r="C37" s="2" t="s">
        <v>253</v>
      </c>
      <c r="D37" s="3">
        <v>11000</v>
      </c>
      <c r="E37" s="3">
        <v>11000</v>
      </c>
      <c r="F37" s="3">
        <v>11000</v>
      </c>
      <c r="G37" s="3">
        <v>0</v>
      </c>
      <c r="H37" s="3">
        <v>10000</v>
      </c>
      <c r="I37" s="3">
        <v>10000</v>
      </c>
      <c r="J37" s="3">
        <v>10000</v>
      </c>
      <c r="K37" s="3">
        <v>10000</v>
      </c>
      <c r="L37" s="3">
        <v>10365</v>
      </c>
      <c r="M37" s="3">
        <v>10709</v>
      </c>
      <c r="N37" s="3">
        <v>10556</v>
      </c>
      <c r="O37" s="3">
        <v>10556</v>
      </c>
      <c r="P37" s="3">
        <v>10538</v>
      </c>
    </row>
    <row r="38" spans="1:16" x14ac:dyDescent="0.2">
      <c r="A38" s="1" t="s">
        <v>254</v>
      </c>
      <c r="B38" s="2" t="s">
        <v>255</v>
      </c>
      <c r="C38" s="2" t="s">
        <v>256</v>
      </c>
      <c r="D38" s="3"/>
      <c r="E38" s="3"/>
      <c r="F38" s="3">
        <v>0</v>
      </c>
      <c r="G38" s="3">
        <v>11000</v>
      </c>
      <c r="H38" s="3">
        <v>0</v>
      </c>
      <c r="I38" s="3">
        <v>1000</v>
      </c>
      <c r="J38" s="3">
        <v>15000</v>
      </c>
      <c r="K38" s="3">
        <v>1000</v>
      </c>
      <c r="L38" s="3">
        <v>594</v>
      </c>
      <c r="M38" s="3">
        <v>219</v>
      </c>
      <c r="N38" s="3">
        <v>238</v>
      </c>
      <c r="O38" s="3">
        <v>0</v>
      </c>
      <c r="P38" s="3">
        <v>0</v>
      </c>
    </row>
    <row r="39" spans="1:16" x14ac:dyDescent="0.2">
      <c r="A39" s="1" t="s">
        <v>257</v>
      </c>
      <c r="B39" s="2" t="s">
        <v>258</v>
      </c>
      <c r="C39" s="2" t="s">
        <v>259</v>
      </c>
      <c r="D39" s="3"/>
      <c r="E39" s="3"/>
      <c r="F39" s="3">
        <v>0</v>
      </c>
      <c r="G39" s="3">
        <v>0</v>
      </c>
      <c r="H39" s="3">
        <v>0</v>
      </c>
      <c r="I39" s="3"/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x14ac:dyDescent="0.2">
      <c r="A40" s="1" t="s">
        <v>260</v>
      </c>
      <c r="B40" s="2" t="s">
        <v>261</v>
      </c>
      <c r="C40" s="2" t="s">
        <v>262</v>
      </c>
      <c r="D40" s="3"/>
      <c r="E40" s="3"/>
      <c r="F40" s="3">
        <v>0</v>
      </c>
      <c r="G40" s="3">
        <v>0</v>
      </c>
      <c r="H40" s="3">
        <v>0</v>
      </c>
      <c r="I40" s="3"/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259</v>
      </c>
      <c r="P40" s="3">
        <v>746</v>
      </c>
    </row>
    <row r="41" spans="1:16" x14ac:dyDescent="0.2">
      <c r="A41" s="1" t="s">
        <v>263</v>
      </c>
      <c r="B41" s="2" t="s">
        <v>264</v>
      </c>
      <c r="C41" s="2" t="s">
        <v>265</v>
      </c>
      <c r="D41" s="3"/>
      <c r="E41" s="3"/>
      <c r="F41" s="3">
        <v>0</v>
      </c>
      <c r="G41" s="3">
        <v>0</v>
      </c>
      <c r="H41" s="3">
        <v>0</v>
      </c>
      <c r="I41" s="3"/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x14ac:dyDescent="0.2">
      <c r="A42" s="1" t="s">
        <v>266</v>
      </c>
      <c r="B42" s="2" t="s">
        <v>267</v>
      </c>
      <c r="C42" s="2" t="s">
        <v>268</v>
      </c>
      <c r="D42" s="3"/>
      <c r="E42" s="3"/>
      <c r="F42" s="3">
        <v>0</v>
      </c>
      <c r="G42" s="3">
        <v>0</v>
      </c>
      <c r="H42" s="3">
        <v>0</v>
      </c>
      <c r="I42" s="3"/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x14ac:dyDescent="0.2">
      <c r="A43" s="1" t="s">
        <v>42</v>
      </c>
      <c r="B43" s="2" t="s">
        <v>43</v>
      </c>
      <c r="C43" s="2" t="s">
        <v>44</v>
      </c>
      <c r="D43" s="3">
        <v>2572000</v>
      </c>
      <c r="E43" s="3">
        <v>2740000</v>
      </c>
      <c r="F43" s="3">
        <v>2417000</v>
      </c>
      <c r="G43" s="3">
        <v>2934000</v>
      </c>
      <c r="H43" s="3">
        <v>2906000</v>
      </c>
      <c r="I43" s="3">
        <v>2593000</v>
      </c>
      <c r="J43" s="3">
        <v>2987000</v>
      </c>
      <c r="K43" s="3">
        <v>2996000</v>
      </c>
      <c r="L43" s="3">
        <v>2928569</v>
      </c>
      <c r="M43" s="3">
        <v>2515265</v>
      </c>
      <c r="N43" s="3">
        <v>2260938</v>
      </c>
      <c r="O43" s="3">
        <v>2336012</v>
      </c>
      <c r="P43" s="3">
        <v>1988329</v>
      </c>
    </row>
    <row r="44" spans="1:16" x14ac:dyDescent="0.2">
      <c r="A44" s="1" t="s">
        <v>45</v>
      </c>
      <c r="B44" s="2" t="s">
        <v>46</v>
      </c>
      <c r="C44" s="2" t="s">
        <v>47</v>
      </c>
      <c r="D44" s="3">
        <v>1115000</v>
      </c>
      <c r="E44" s="3">
        <v>1047000</v>
      </c>
      <c r="F44" s="3">
        <v>1538000</v>
      </c>
      <c r="G44" s="3">
        <v>1621000</v>
      </c>
      <c r="H44" s="3">
        <v>1724000</v>
      </c>
      <c r="I44" s="3">
        <v>1550000</v>
      </c>
      <c r="J44" s="3">
        <v>1555000</v>
      </c>
      <c r="K44" s="3">
        <v>1803000</v>
      </c>
      <c r="L44" s="3">
        <v>1819003</v>
      </c>
      <c r="M44" s="3">
        <v>1558912</v>
      </c>
      <c r="N44" s="3">
        <v>1267727</v>
      </c>
      <c r="O44" s="3">
        <v>1266819</v>
      </c>
      <c r="P44" s="3">
        <v>1064803</v>
      </c>
    </row>
    <row r="45" spans="1:16" x14ac:dyDescent="0.2">
      <c r="A45" s="1" t="s">
        <v>269</v>
      </c>
      <c r="B45" s="2" t="s">
        <v>270</v>
      </c>
      <c r="C45" s="2" t="s">
        <v>271</v>
      </c>
      <c r="D45" s="3">
        <v>495000</v>
      </c>
      <c r="E45" s="3">
        <v>458000</v>
      </c>
      <c r="F45" s="3">
        <v>929000</v>
      </c>
      <c r="G45" s="3">
        <v>958000</v>
      </c>
      <c r="H45" s="3">
        <v>1017000</v>
      </c>
      <c r="I45" s="3">
        <v>963000</v>
      </c>
      <c r="J45" s="3">
        <v>968000</v>
      </c>
      <c r="K45" s="3">
        <v>1141000</v>
      </c>
      <c r="L45" s="3">
        <v>1066423</v>
      </c>
      <c r="M45" s="3">
        <v>939435</v>
      </c>
      <c r="N45" s="3">
        <v>814908</v>
      </c>
      <c r="O45" s="3">
        <v>869297</v>
      </c>
      <c r="P45" s="3">
        <v>649465</v>
      </c>
    </row>
    <row r="46" spans="1:16" x14ac:dyDescent="0.2">
      <c r="A46" s="1" t="s">
        <v>272</v>
      </c>
      <c r="B46" s="2" t="s">
        <v>273</v>
      </c>
      <c r="C46" s="2" t="s">
        <v>274</v>
      </c>
      <c r="D46" s="3">
        <v>432000</v>
      </c>
      <c r="E46" s="3">
        <v>439000</v>
      </c>
      <c r="F46" s="3">
        <v>441000</v>
      </c>
      <c r="G46" s="3">
        <v>484000</v>
      </c>
      <c r="H46" s="3">
        <v>547000</v>
      </c>
      <c r="I46" s="3">
        <v>432000</v>
      </c>
      <c r="J46" s="3">
        <v>432000</v>
      </c>
      <c r="K46" s="3">
        <v>493000</v>
      </c>
      <c r="L46" s="3">
        <v>498123</v>
      </c>
      <c r="M46" s="3">
        <v>367914</v>
      </c>
      <c r="N46" s="3">
        <v>316822</v>
      </c>
      <c r="O46" s="3">
        <v>261970</v>
      </c>
      <c r="P46" s="3">
        <v>255396</v>
      </c>
    </row>
    <row r="47" spans="1:16" x14ac:dyDescent="0.2">
      <c r="A47" s="1" t="s">
        <v>275</v>
      </c>
      <c r="B47" s="2" t="s">
        <v>276</v>
      </c>
      <c r="C47" s="2" t="s">
        <v>277</v>
      </c>
      <c r="D47" s="3">
        <v>176000</v>
      </c>
      <c r="E47" s="3">
        <v>144000</v>
      </c>
      <c r="F47" s="3">
        <v>150000</v>
      </c>
      <c r="G47" s="3">
        <v>137000</v>
      </c>
      <c r="H47" s="3">
        <v>128000</v>
      </c>
      <c r="I47" s="3">
        <v>123000</v>
      </c>
      <c r="J47" s="3">
        <v>123000</v>
      </c>
      <c r="K47" s="3">
        <v>144000</v>
      </c>
      <c r="L47" s="3">
        <v>113632</v>
      </c>
      <c r="M47" s="3">
        <v>105898</v>
      </c>
      <c r="N47" s="3">
        <v>95321</v>
      </c>
      <c r="O47" s="3">
        <v>93543</v>
      </c>
      <c r="P47" s="3">
        <v>86942</v>
      </c>
    </row>
    <row r="48" spans="1:16" x14ac:dyDescent="0.2">
      <c r="A48" s="1" t="s">
        <v>278</v>
      </c>
      <c r="B48" s="2" t="s">
        <v>279</v>
      </c>
      <c r="C48" s="2" t="s">
        <v>280</v>
      </c>
      <c r="D48" s="3"/>
      <c r="E48" s="3"/>
      <c r="F48" s="3">
        <v>0</v>
      </c>
      <c r="G48" s="3">
        <v>0</v>
      </c>
      <c r="H48" s="3">
        <v>0</v>
      </c>
      <c r="I48" s="3"/>
      <c r="J48" s="3">
        <v>0</v>
      </c>
      <c r="K48" s="3">
        <v>0</v>
      </c>
      <c r="L48" s="3">
        <v>2</v>
      </c>
      <c r="M48" s="3">
        <v>2</v>
      </c>
      <c r="N48" s="3">
        <v>2</v>
      </c>
      <c r="O48" s="3">
        <v>2</v>
      </c>
      <c r="P48" s="3">
        <v>2</v>
      </c>
    </row>
    <row r="49" spans="1:16" x14ac:dyDescent="0.2">
      <c r="A49" s="1" t="s">
        <v>281</v>
      </c>
      <c r="B49" s="2" t="s">
        <v>282</v>
      </c>
      <c r="C49" s="2" t="s">
        <v>283</v>
      </c>
      <c r="D49" s="3">
        <v>12000</v>
      </c>
      <c r="E49" s="3">
        <v>6000</v>
      </c>
      <c r="F49" s="3">
        <v>18000</v>
      </c>
      <c r="G49" s="3">
        <v>42000</v>
      </c>
      <c r="H49" s="3">
        <v>32000</v>
      </c>
      <c r="I49" s="3">
        <v>12000</v>
      </c>
      <c r="J49" s="3">
        <v>12000</v>
      </c>
      <c r="K49" s="3">
        <v>24000</v>
      </c>
      <c r="L49" s="3">
        <v>79421</v>
      </c>
      <c r="M49" s="3">
        <v>50770</v>
      </c>
      <c r="N49" s="3">
        <v>33475</v>
      </c>
      <c r="O49" s="3">
        <v>36573</v>
      </c>
      <c r="P49" s="3">
        <v>41766</v>
      </c>
    </row>
    <row r="50" spans="1:16" x14ac:dyDescent="0.2">
      <c r="A50" s="1" t="s">
        <v>284</v>
      </c>
      <c r="B50" s="2" t="s">
        <v>285</v>
      </c>
      <c r="C50" s="2" t="s">
        <v>286</v>
      </c>
      <c r="D50" s="3"/>
      <c r="E50" s="3"/>
      <c r="F50" s="3">
        <v>0</v>
      </c>
      <c r="G50" s="3">
        <v>0</v>
      </c>
      <c r="H50" s="3">
        <v>0</v>
      </c>
      <c r="I50" s="3">
        <v>20000</v>
      </c>
      <c r="J50" s="3">
        <v>20000</v>
      </c>
      <c r="K50" s="3">
        <v>1000</v>
      </c>
      <c r="L50" s="3">
        <v>61402</v>
      </c>
      <c r="M50" s="3">
        <v>94893</v>
      </c>
      <c r="N50" s="3">
        <v>7199</v>
      </c>
      <c r="O50" s="3">
        <v>5434</v>
      </c>
      <c r="P50" s="3">
        <v>31232</v>
      </c>
    </row>
    <row r="51" spans="1:16" x14ac:dyDescent="0.2">
      <c r="A51" s="1" t="s">
        <v>50</v>
      </c>
      <c r="B51" s="2" t="s">
        <v>51</v>
      </c>
      <c r="C51" s="2" t="s">
        <v>52</v>
      </c>
      <c r="D51" s="3"/>
      <c r="E51" s="3"/>
      <c r="F51" s="3">
        <v>0</v>
      </c>
      <c r="G51" s="3">
        <v>0</v>
      </c>
      <c r="H51" s="3">
        <v>0</v>
      </c>
      <c r="I51" s="3"/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101</v>
      </c>
    </row>
    <row r="52" spans="1:16" x14ac:dyDescent="0.2">
      <c r="A52" s="1" t="s">
        <v>287</v>
      </c>
      <c r="B52" s="2" t="s">
        <v>288</v>
      </c>
      <c r="C52" s="2" t="s">
        <v>289</v>
      </c>
      <c r="D52" s="3"/>
      <c r="E52" s="3"/>
      <c r="F52" s="3">
        <v>0</v>
      </c>
      <c r="G52" s="3">
        <v>0</v>
      </c>
      <c r="H52" s="3">
        <v>0</v>
      </c>
      <c r="I52" s="3"/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 x14ac:dyDescent="0.2">
      <c r="A53" s="1" t="s">
        <v>290</v>
      </c>
      <c r="B53" s="2" t="s">
        <v>291</v>
      </c>
      <c r="C53" s="2" t="s">
        <v>292</v>
      </c>
      <c r="D53" s="3"/>
      <c r="E53" s="3"/>
      <c r="F53" s="3">
        <v>0</v>
      </c>
      <c r="G53" s="3">
        <v>0</v>
      </c>
      <c r="H53" s="3">
        <v>0</v>
      </c>
      <c r="I53" s="3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x14ac:dyDescent="0.2">
      <c r="A54" s="1" t="s">
        <v>293</v>
      </c>
      <c r="B54" s="2" t="s">
        <v>294</v>
      </c>
      <c r="C54" s="2" t="s">
        <v>295</v>
      </c>
      <c r="D54" s="3"/>
      <c r="E54" s="3"/>
      <c r="F54" s="3">
        <v>0</v>
      </c>
      <c r="G54" s="3">
        <v>0</v>
      </c>
      <c r="H54" s="3">
        <v>0</v>
      </c>
      <c r="I54" s="3"/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x14ac:dyDescent="0.2">
      <c r="A55" s="1" t="s">
        <v>296</v>
      </c>
      <c r="B55" s="2" t="s">
        <v>297</v>
      </c>
      <c r="C55" s="2" t="s">
        <v>298</v>
      </c>
      <c r="D55" s="3"/>
      <c r="E55" s="3"/>
      <c r="F55" s="3">
        <v>0</v>
      </c>
      <c r="G55" s="3">
        <v>0</v>
      </c>
      <c r="H55" s="3">
        <v>0</v>
      </c>
      <c r="I55" s="3"/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x14ac:dyDescent="0.2">
      <c r="A56" s="1" t="s">
        <v>299</v>
      </c>
      <c r="B56" s="2" t="s">
        <v>300</v>
      </c>
      <c r="C56" s="2" t="s">
        <v>301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1" t="s">
        <v>302</v>
      </c>
      <c r="B57" s="2" t="s">
        <v>303</v>
      </c>
      <c r="C57" s="2" t="s">
        <v>304</v>
      </c>
      <c r="D57" s="3"/>
      <c r="E57" s="3"/>
      <c r="F57" s="3">
        <v>0</v>
      </c>
      <c r="G57" s="3">
        <v>0</v>
      </c>
      <c r="H57" s="3">
        <v>0</v>
      </c>
      <c r="I57" s="3"/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</row>
    <row r="58" spans="1:16" x14ac:dyDescent="0.2">
      <c r="A58" s="1" t="s">
        <v>305</v>
      </c>
      <c r="B58" s="2" t="s">
        <v>306</v>
      </c>
      <c r="C58" s="2" t="s">
        <v>307</v>
      </c>
      <c r="D58" s="3"/>
      <c r="E58" s="3"/>
      <c r="F58" s="3">
        <v>0</v>
      </c>
      <c r="G58" s="3">
        <v>0</v>
      </c>
      <c r="H58" s="3">
        <v>0</v>
      </c>
      <c r="I58" s="3"/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101</v>
      </c>
    </row>
    <row r="59" spans="1:16" x14ac:dyDescent="0.2">
      <c r="A59" s="1" t="s">
        <v>308</v>
      </c>
      <c r="B59" s="2" t="s">
        <v>309</v>
      </c>
      <c r="C59" s="2" t="s">
        <v>310</v>
      </c>
      <c r="D59" s="3"/>
      <c r="E59" s="3"/>
      <c r="F59" s="3">
        <v>0</v>
      </c>
      <c r="G59" s="3">
        <v>0</v>
      </c>
      <c r="H59" s="3">
        <v>0</v>
      </c>
      <c r="I59" s="3"/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x14ac:dyDescent="0.2">
      <c r="A60" s="1" t="s">
        <v>53</v>
      </c>
      <c r="B60" s="2" t="s">
        <v>54</v>
      </c>
      <c r="C60" s="2" t="s">
        <v>55</v>
      </c>
      <c r="D60" s="3">
        <v>1408000</v>
      </c>
      <c r="E60" s="3">
        <v>1634000</v>
      </c>
      <c r="F60" s="3">
        <v>847000</v>
      </c>
      <c r="G60" s="3">
        <v>1269000</v>
      </c>
      <c r="H60" s="3">
        <v>1102000</v>
      </c>
      <c r="I60" s="3">
        <v>898000</v>
      </c>
      <c r="J60" s="3">
        <v>1187000</v>
      </c>
      <c r="K60" s="3">
        <v>1138000</v>
      </c>
      <c r="L60" s="3">
        <v>1043631</v>
      </c>
      <c r="M60" s="3">
        <v>905778</v>
      </c>
      <c r="N60" s="3">
        <v>940575</v>
      </c>
      <c r="O60" s="3">
        <v>868921</v>
      </c>
      <c r="P60" s="3">
        <v>853587</v>
      </c>
    </row>
    <row r="61" spans="1:16" x14ac:dyDescent="0.2">
      <c r="A61" s="1" t="s">
        <v>287</v>
      </c>
      <c r="B61" s="2" t="s">
        <v>311</v>
      </c>
      <c r="C61" s="2" t="s">
        <v>312</v>
      </c>
      <c r="D61" s="3">
        <v>1238000</v>
      </c>
      <c r="E61" s="3">
        <v>1252000</v>
      </c>
      <c r="F61" s="3">
        <v>652000</v>
      </c>
      <c r="G61" s="3">
        <v>1000000</v>
      </c>
      <c r="H61" s="3">
        <v>822000</v>
      </c>
      <c r="I61" s="3">
        <v>637000</v>
      </c>
      <c r="J61" s="3">
        <v>920000</v>
      </c>
      <c r="K61" s="3">
        <v>936000</v>
      </c>
      <c r="L61" s="3">
        <v>830031</v>
      </c>
      <c r="M61" s="3">
        <v>821975</v>
      </c>
      <c r="N61" s="3">
        <v>813013</v>
      </c>
      <c r="O61" s="3">
        <v>772540</v>
      </c>
      <c r="P61" s="3">
        <v>755704</v>
      </c>
    </row>
    <row r="62" spans="1:16" x14ac:dyDescent="0.2">
      <c r="A62" s="1" t="s">
        <v>290</v>
      </c>
      <c r="B62" s="2" t="s">
        <v>313</v>
      </c>
      <c r="C62" s="2" t="s">
        <v>314</v>
      </c>
      <c r="D62" s="3"/>
      <c r="E62" s="3">
        <v>6000</v>
      </c>
      <c r="F62" s="3">
        <v>1000</v>
      </c>
      <c r="G62" s="3">
        <v>81000</v>
      </c>
      <c r="H62" s="3">
        <v>0</v>
      </c>
      <c r="I62" s="3"/>
      <c r="J62" s="3">
        <v>0</v>
      </c>
      <c r="K62" s="3">
        <v>0</v>
      </c>
      <c r="L62" s="3">
        <v>0</v>
      </c>
      <c r="M62" s="3">
        <v>0</v>
      </c>
      <c r="N62" s="3">
        <v>21644</v>
      </c>
      <c r="O62" s="3">
        <v>0</v>
      </c>
      <c r="P62" s="3">
        <v>0</v>
      </c>
    </row>
    <row r="63" spans="1:16" x14ac:dyDescent="0.2">
      <c r="A63" s="1" t="s">
        <v>293</v>
      </c>
      <c r="B63" s="2" t="s">
        <v>315</v>
      </c>
      <c r="C63" s="2" t="s">
        <v>316</v>
      </c>
      <c r="D63" s="3"/>
      <c r="E63" s="3"/>
      <c r="F63" s="3">
        <v>0</v>
      </c>
      <c r="G63" s="3">
        <v>0</v>
      </c>
      <c r="H63" s="3">
        <v>0</v>
      </c>
      <c r="I63" s="3"/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</row>
    <row r="64" spans="1:16" x14ac:dyDescent="0.2">
      <c r="A64" s="1" t="s">
        <v>296</v>
      </c>
      <c r="B64" s="2" t="s">
        <v>317</v>
      </c>
      <c r="C64" s="2" t="s">
        <v>318</v>
      </c>
      <c r="D64" s="3"/>
      <c r="E64" s="3"/>
      <c r="F64" s="3">
        <v>0</v>
      </c>
      <c r="G64" s="3">
        <v>0</v>
      </c>
      <c r="H64" s="3">
        <v>0</v>
      </c>
      <c r="I64" s="3"/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</row>
    <row r="65" spans="1:16" x14ac:dyDescent="0.2">
      <c r="A65" s="1" t="s">
        <v>319</v>
      </c>
      <c r="B65" s="2" t="s">
        <v>320</v>
      </c>
      <c r="C65" s="2" t="s">
        <v>321</v>
      </c>
      <c r="D65" s="3"/>
      <c r="E65" s="3"/>
      <c r="F65" s="3">
        <v>0</v>
      </c>
      <c r="G65" s="3">
        <v>0</v>
      </c>
      <c r="H65" s="3">
        <v>0</v>
      </c>
      <c r="I65" s="3"/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</row>
    <row r="66" spans="1:16" x14ac:dyDescent="0.2">
      <c r="A66" s="1" t="s">
        <v>322</v>
      </c>
      <c r="B66" s="2" t="s">
        <v>323</v>
      </c>
      <c r="C66" s="2" t="s">
        <v>324</v>
      </c>
      <c r="D66" s="3"/>
      <c r="E66" s="3">
        <v>22000</v>
      </c>
      <c r="F66" s="3">
        <v>0</v>
      </c>
      <c r="G66" s="3">
        <v>20000</v>
      </c>
      <c r="H66" s="3">
        <v>159000</v>
      </c>
      <c r="I66" s="3">
        <v>62000</v>
      </c>
      <c r="J66" s="3">
        <v>61000</v>
      </c>
      <c r="K66" s="3">
        <v>24000</v>
      </c>
      <c r="L66" s="3">
        <v>65130</v>
      </c>
      <c r="M66" s="3">
        <v>0</v>
      </c>
      <c r="N66" s="3">
        <v>21101</v>
      </c>
      <c r="O66" s="3">
        <v>0</v>
      </c>
      <c r="P66" s="3">
        <v>1831</v>
      </c>
    </row>
    <row r="67" spans="1:16" x14ac:dyDescent="0.2">
      <c r="A67" s="1" t="s">
        <v>325</v>
      </c>
      <c r="B67" s="2" t="s">
        <v>326</v>
      </c>
      <c r="C67" s="2" t="s">
        <v>327</v>
      </c>
      <c r="D67" s="3">
        <v>35000</v>
      </c>
      <c r="E67" s="3">
        <v>32000</v>
      </c>
      <c r="F67" s="3">
        <v>53000</v>
      </c>
      <c r="G67" s="3">
        <v>43000</v>
      </c>
      <c r="H67" s="3">
        <v>35000</v>
      </c>
      <c r="I67" s="3">
        <v>142000</v>
      </c>
      <c r="J67" s="3">
        <v>144000</v>
      </c>
      <c r="K67" s="3">
        <v>106000</v>
      </c>
      <c r="L67" s="3">
        <v>43404</v>
      </c>
      <c r="M67" s="3">
        <v>0</v>
      </c>
      <c r="N67" s="3">
        <v>0</v>
      </c>
      <c r="O67" s="3">
        <v>0</v>
      </c>
      <c r="P67" s="3">
        <v>0</v>
      </c>
    </row>
    <row r="68" spans="1:16" x14ac:dyDescent="0.2">
      <c r="A68" s="1" t="s">
        <v>302</v>
      </c>
      <c r="B68" s="2" t="s">
        <v>328</v>
      </c>
      <c r="C68" s="2" t="s">
        <v>329</v>
      </c>
      <c r="D68" s="3">
        <v>120000</v>
      </c>
      <c r="E68" s="3">
        <v>173000</v>
      </c>
      <c r="F68" s="3">
        <v>98000</v>
      </c>
      <c r="G68" s="3">
        <v>88000</v>
      </c>
      <c r="H68" s="3">
        <v>75000</v>
      </c>
      <c r="I68" s="3">
        <v>52000</v>
      </c>
      <c r="J68" s="3">
        <v>56000</v>
      </c>
      <c r="K68" s="3">
        <v>65000</v>
      </c>
      <c r="L68" s="3">
        <v>96680</v>
      </c>
      <c r="M68" s="3">
        <v>70038</v>
      </c>
      <c r="N68" s="3">
        <v>66469</v>
      </c>
      <c r="O68" s="3">
        <v>84997</v>
      </c>
      <c r="P68" s="3">
        <v>80713</v>
      </c>
    </row>
    <row r="69" spans="1:16" x14ac:dyDescent="0.2">
      <c r="A69" s="1" t="s">
        <v>305</v>
      </c>
      <c r="B69" s="2" t="s">
        <v>330</v>
      </c>
      <c r="C69" s="2" t="s">
        <v>331</v>
      </c>
      <c r="D69" s="3">
        <v>15000</v>
      </c>
      <c r="E69" s="3">
        <v>149000</v>
      </c>
      <c r="F69" s="3">
        <v>43000</v>
      </c>
      <c r="G69" s="3">
        <v>37000</v>
      </c>
      <c r="H69" s="3">
        <v>11000</v>
      </c>
      <c r="I69" s="3">
        <v>5000</v>
      </c>
      <c r="J69" s="3">
        <v>6000</v>
      </c>
      <c r="K69" s="3">
        <v>7000</v>
      </c>
      <c r="L69" s="3">
        <v>8386</v>
      </c>
      <c r="M69" s="3">
        <v>13765</v>
      </c>
      <c r="N69" s="3">
        <v>18348</v>
      </c>
      <c r="O69" s="3">
        <v>11384</v>
      </c>
      <c r="P69" s="3">
        <v>15339</v>
      </c>
    </row>
    <row r="70" spans="1:16" x14ac:dyDescent="0.2">
      <c r="A70" s="1" t="s">
        <v>56</v>
      </c>
      <c r="B70" s="2" t="s">
        <v>57</v>
      </c>
      <c r="C70" s="2" t="s">
        <v>58</v>
      </c>
      <c r="D70" s="3">
        <v>49000</v>
      </c>
      <c r="E70" s="3">
        <v>59000</v>
      </c>
      <c r="F70" s="3">
        <v>32000</v>
      </c>
      <c r="G70" s="3">
        <v>44000</v>
      </c>
      <c r="H70" s="3">
        <v>80000</v>
      </c>
      <c r="I70" s="3">
        <v>145000</v>
      </c>
      <c r="J70" s="3">
        <v>245000</v>
      </c>
      <c r="K70" s="3">
        <v>55000</v>
      </c>
      <c r="L70" s="3">
        <v>65935</v>
      </c>
      <c r="M70" s="3">
        <v>50575</v>
      </c>
      <c r="N70" s="3">
        <v>52636</v>
      </c>
      <c r="O70" s="3">
        <v>200272</v>
      </c>
      <c r="P70" s="3">
        <v>69838</v>
      </c>
    </row>
    <row r="71" spans="1:16" x14ac:dyDescent="0.2">
      <c r="A71" s="1" t="s">
        <v>332</v>
      </c>
      <c r="B71" s="2" t="s">
        <v>333</v>
      </c>
      <c r="C71" s="2" t="s">
        <v>334</v>
      </c>
      <c r="D71" s="3">
        <v>48000</v>
      </c>
      <c r="E71" s="3">
        <v>56000</v>
      </c>
      <c r="F71" s="3">
        <v>30000</v>
      </c>
      <c r="G71" s="3">
        <v>38000</v>
      </c>
      <c r="H71" s="3">
        <v>38000</v>
      </c>
      <c r="I71" s="3">
        <v>44000</v>
      </c>
      <c r="J71" s="3">
        <v>44000</v>
      </c>
      <c r="K71" s="3">
        <v>43000</v>
      </c>
      <c r="L71" s="3">
        <v>40547</v>
      </c>
      <c r="M71" s="3">
        <v>41675</v>
      </c>
      <c r="N71" s="3">
        <v>48383</v>
      </c>
      <c r="O71" s="3">
        <v>45587</v>
      </c>
      <c r="P71" s="3">
        <v>28697</v>
      </c>
    </row>
    <row r="72" spans="1:16" x14ac:dyDescent="0.2">
      <c r="A72" s="1" t="s">
        <v>335</v>
      </c>
      <c r="B72" s="2" t="s">
        <v>336</v>
      </c>
      <c r="C72" s="2" t="s">
        <v>337</v>
      </c>
      <c r="D72" s="3">
        <v>1000</v>
      </c>
      <c r="E72" s="3">
        <v>3000</v>
      </c>
      <c r="F72" s="3">
        <v>2000</v>
      </c>
      <c r="G72" s="3">
        <v>6000</v>
      </c>
      <c r="H72" s="3">
        <v>42000</v>
      </c>
      <c r="I72" s="3">
        <v>101000</v>
      </c>
      <c r="J72" s="3">
        <v>201000</v>
      </c>
      <c r="K72" s="3">
        <v>12000</v>
      </c>
      <c r="L72" s="3">
        <v>25388</v>
      </c>
      <c r="M72" s="3">
        <v>8900</v>
      </c>
      <c r="N72" s="3">
        <v>4253</v>
      </c>
      <c r="O72" s="3">
        <v>154685</v>
      </c>
      <c r="P72" s="3">
        <v>41141</v>
      </c>
    </row>
    <row r="73" spans="1:16" x14ac:dyDescent="0.2">
      <c r="A73" s="1" t="s">
        <v>338</v>
      </c>
      <c r="B73" s="2" t="s">
        <v>339</v>
      </c>
      <c r="C73" s="2" t="s">
        <v>340</v>
      </c>
      <c r="D73" s="3"/>
      <c r="E73" s="3"/>
      <c r="F73" s="3">
        <v>0</v>
      </c>
      <c r="G73" s="3">
        <v>0</v>
      </c>
      <c r="H73" s="3">
        <v>0</v>
      </c>
      <c r="I73" s="3"/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x14ac:dyDescent="0.2">
      <c r="A74" s="1" t="s">
        <v>341</v>
      </c>
      <c r="B74" s="2" t="s">
        <v>342</v>
      </c>
      <c r="C74" s="2" t="s">
        <v>343</v>
      </c>
      <c r="D74" s="3"/>
      <c r="E74" s="3"/>
      <c r="F74" s="3">
        <v>0</v>
      </c>
      <c r="G74" s="3">
        <v>0</v>
      </c>
      <c r="H74" s="3">
        <v>0</v>
      </c>
      <c r="I74" s="3"/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x14ac:dyDescent="0.2">
      <c r="A75" s="1" t="s">
        <v>61</v>
      </c>
      <c r="B75" s="2" t="s">
        <v>62</v>
      </c>
      <c r="C75" s="2" t="s">
        <v>63</v>
      </c>
      <c r="D75" s="3">
        <v>981000</v>
      </c>
      <c r="E75" s="3">
        <v>982000</v>
      </c>
      <c r="F75" s="3">
        <v>955000</v>
      </c>
      <c r="G75" s="3">
        <v>1029000</v>
      </c>
      <c r="H75" s="3">
        <v>1133000</v>
      </c>
      <c r="I75" s="3">
        <v>1177000</v>
      </c>
      <c r="J75" s="3">
        <v>1214000</v>
      </c>
      <c r="K75" s="3">
        <v>1212000</v>
      </c>
      <c r="L75" s="3">
        <v>1293194</v>
      </c>
      <c r="M75" s="3">
        <v>1137656</v>
      </c>
      <c r="N75" s="3">
        <v>583072</v>
      </c>
      <c r="O75" s="3">
        <v>474739</v>
      </c>
      <c r="P75" s="3">
        <v>436094</v>
      </c>
    </row>
    <row r="76" spans="1:16" x14ac:dyDescent="0.2">
      <c r="A76" s="1" t="s">
        <v>344</v>
      </c>
      <c r="B76" s="2" t="s">
        <v>345</v>
      </c>
      <c r="C76" s="2" t="s">
        <v>346</v>
      </c>
      <c r="D76" s="3">
        <v>981000</v>
      </c>
      <c r="E76" s="3">
        <v>982000</v>
      </c>
      <c r="F76" s="3">
        <v>955000</v>
      </c>
      <c r="G76" s="3">
        <v>1029000</v>
      </c>
      <c r="H76" s="3">
        <v>1133000</v>
      </c>
      <c r="I76" s="3">
        <v>1177000</v>
      </c>
      <c r="J76" s="3">
        <v>1214000</v>
      </c>
      <c r="K76" s="3">
        <v>1212000</v>
      </c>
      <c r="L76" s="3">
        <v>1293190</v>
      </c>
      <c r="M76" s="3">
        <v>1137656</v>
      </c>
      <c r="N76" s="3">
        <v>583072</v>
      </c>
      <c r="O76" s="3">
        <v>474739</v>
      </c>
      <c r="P76" s="3">
        <v>436094</v>
      </c>
    </row>
    <row r="77" spans="1:16" x14ac:dyDescent="0.2">
      <c r="A77" s="1" t="s">
        <v>347</v>
      </c>
      <c r="B77" s="2" t="s">
        <v>348</v>
      </c>
      <c r="C77" s="2" t="s">
        <v>349</v>
      </c>
      <c r="D77" s="3"/>
      <c r="E77" s="3"/>
      <c r="F77" s="3">
        <v>0</v>
      </c>
      <c r="G77" s="3">
        <v>0</v>
      </c>
      <c r="H77" s="3">
        <v>0</v>
      </c>
      <c r="I77" s="3"/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x14ac:dyDescent="0.2">
      <c r="A78" s="1" t="s">
        <v>350</v>
      </c>
      <c r="B78" s="2" t="s">
        <v>351</v>
      </c>
      <c r="C78" s="2" t="s">
        <v>352</v>
      </c>
      <c r="D78" s="3"/>
      <c r="E78" s="3"/>
      <c r="F78" s="3">
        <v>0</v>
      </c>
      <c r="G78" s="3">
        <v>0</v>
      </c>
      <c r="H78" s="3">
        <v>0</v>
      </c>
      <c r="I78" s="3"/>
      <c r="J78" s="3">
        <v>0</v>
      </c>
      <c r="K78" s="3">
        <v>0</v>
      </c>
      <c r="L78" s="3">
        <v>4</v>
      </c>
      <c r="M78" s="3">
        <v>0</v>
      </c>
      <c r="N78" s="3">
        <v>0</v>
      </c>
      <c r="O78" s="3">
        <v>0</v>
      </c>
      <c r="P78" s="3">
        <v>0</v>
      </c>
    </row>
    <row r="79" spans="1:16" x14ac:dyDescent="0.2">
      <c r="A79" s="1" t="s">
        <v>353</v>
      </c>
      <c r="B79" s="2" t="s">
        <v>22</v>
      </c>
      <c r="C79" s="2" t="s">
        <v>354</v>
      </c>
      <c r="D79" s="3">
        <v>35205000</v>
      </c>
      <c r="E79" s="3">
        <v>34450000</v>
      </c>
      <c r="F79" s="3">
        <v>32943000</v>
      </c>
      <c r="G79" s="3">
        <v>33221000</v>
      </c>
      <c r="H79" s="3">
        <v>32875000</v>
      </c>
      <c r="I79" s="3"/>
      <c r="J79" s="3">
        <v>32882000</v>
      </c>
      <c r="K79" s="3">
        <v>32037000</v>
      </c>
      <c r="L79" s="3">
        <v>31461341</v>
      </c>
      <c r="M79" s="3">
        <v>29357997</v>
      </c>
      <c r="N79" s="3">
        <v>26795654</v>
      </c>
      <c r="O79" s="3">
        <v>25983306</v>
      </c>
      <c r="P79" s="3">
        <v>24775415</v>
      </c>
    </row>
    <row r="80" spans="1:16" x14ac:dyDescent="0.2">
      <c r="A80" s="1" t="s">
        <v>355</v>
      </c>
      <c r="B80" s="2" t="s">
        <v>28</v>
      </c>
      <c r="C80" s="2" t="s">
        <v>356</v>
      </c>
      <c r="D80" s="3"/>
      <c r="E80" s="3"/>
      <c r="F80" s="3">
        <v>0</v>
      </c>
      <c r="G80" s="3">
        <v>0</v>
      </c>
      <c r="H80" s="3">
        <v>0</v>
      </c>
      <c r="I80" s="3"/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x14ac:dyDescent="0.2">
      <c r="A81" s="1" t="s">
        <v>357</v>
      </c>
      <c r="B81" s="2" t="s">
        <v>31</v>
      </c>
      <c r="C81" s="2" t="s">
        <v>358</v>
      </c>
      <c r="D81" s="3">
        <v>31124000</v>
      </c>
      <c r="E81" s="3">
        <v>30230000</v>
      </c>
      <c r="F81" s="3">
        <v>29066000</v>
      </c>
      <c r="G81" s="3">
        <v>28720000</v>
      </c>
      <c r="H81" s="3">
        <v>28320000</v>
      </c>
      <c r="I81" s="3"/>
      <c r="J81" s="3">
        <v>28116000</v>
      </c>
      <c r="K81" s="3">
        <v>27252000</v>
      </c>
      <c r="L81" s="3">
        <v>26659480</v>
      </c>
      <c r="M81" s="3">
        <v>25117660</v>
      </c>
      <c r="N81" s="3">
        <v>23287300</v>
      </c>
      <c r="O81" s="3">
        <v>22429295</v>
      </c>
      <c r="P81" s="3">
        <v>21327477</v>
      </c>
    </row>
    <row r="82" spans="1:16" x14ac:dyDescent="0.2">
      <c r="A82" s="1" t="s">
        <v>359</v>
      </c>
      <c r="B82" s="2" t="s">
        <v>34</v>
      </c>
      <c r="C82" s="2" t="s">
        <v>360</v>
      </c>
      <c r="D82" s="3">
        <v>3028000</v>
      </c>
      <c r="E82" s="3">
        <v>2836000</v>
      </c>
      <c r="F82" s="3">
        <v>2479000</v>
      </c>
      <c r="G82" s="3">
        <v>2443000</v>
      </c>
      <c r="H82" s="3">
        <v>2312000</v>
      </c>
      <c r="I82" s="3"/>
      <c r="J82" s="3">
        <v>2072000</v>
      </c>
      <c r="K82" s="3">
        <v>2060000</v>
      </c>
      <c r="L82" s="3">
        <v>1638667</v>
      </c>
      <c r="M82" s="3">
        <v>1633572</v>
      </c>
      <c r="N82" s="3">
        <v>1545272</v>
      </c>
      <c r="O82" s="3">
        <v>1563438</v>
      </c>
      <c r="P82" s="3">
        <v>1088804</v>
      </c>
    </row>
    <row r="83" spans="1:16" x14ac:dyDescent="0.2">
      <c r="A83" s="1" t="s">
        <v>361</v>
      </c>
      <c r="B83" s="2" t="s">
        <v>198</v>
      </c>
      <c r="C83" s="2" t="s">
        <v>362</v>
      </c>
      <c r="D83" s="3"/>
      <c r="E83" s="3"/>
      <c r="F83" s="3">
        <v>0</v>
      </c>
      <c r="G83" s="3">
        <v>13000</v>
      </c>
      <c r="H83" s="3">
        <v>0</v>
      </c>
      <c r="I83" s="3"/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</row>
    <row r="84" spans="1:16" x14ac:dyDescent="0.2">
      <c r="A84" s="1" t="s">
        <v>363</v>
      </c>
      <c r="B84" s="2" t="s">
        <v>201</v>
      </c>
      <c r="C84" s="2" t="s">
        <v>364</v>
      </c>
      <c r="D84" s="3">
        <v>14000</v>
      </c>
      <c r="E84" s="3">
        <v>13000</v>
      </c>
      <c r="F84" s="3">
        <v>14000</v>
      </c>
      <c r="G84" s="3">
        <v>0</v>
      </c>
      <c r="H84" s="3">
        <v>8000</v>
      </c>
      <c r="I84" s="3"/>
      <c r="J84" s="3">
        <v>7000</v>
      </c>
      <c r="K84" s="3">
        <v>7000</v>
      </c>
      <c r="L84" s="3">
        <v>21357</v>
      </c>
      <c r="M84" s="3">
        <v>28998</v>
      </c>
      <c r="N84" s="3">
        <v>28590</v>
      </c>
      <c r="O84" s="3">
        <v>29820</v>
      </c>
      <c r="P84" s="3">
        <v>28496</v>
      </c>
    </row>
    <row r="85" spans="1:16" x14ac:dyDescent="0.2">
      <c r="A85" s="1" t="s">
        <v>365</v>
      </c>
      <c r="B85" s="2" t="s">
        <v>204</v>
      </c>
      <c r="C85" s="2" t="s">
        <v>366</v>
      </c>
      <c r="D85" s="3">
        <v>1973000</v>
      </c>
      <c r="E85" s="3">
        <v>1231000</v>
      </c>
      <c r="F85" s="3">
        <v>1236000</v>
      </c>
      <c r="G85" s="3">
        <v>1222000</v>
      </c>
      <c r="H85" s="3">
        <v>1190000</v>
      </c>
      <c r="I85" s="3"/>
      <c r="J85" s="3">
        <v>1187000</v>
      </c>
      <c r="K85" s="3">
        <v>1144000</v>
      </c>
      <c r="L85" s="3">
        <v>1052045</v>
      </c>
      <c r="M85" s="3">
        <v>1061402</v>
      </c>
      <c r="N85" s="3">
        <v>978906</v>
      </c>
      <c r="O85" s="3">
        <v>381515</v>
      </c>
      <c r="P85" s="3">
        <v>312545</v>
      </c>
    </row>
    <row r="86" spans="1:16" x14ac:dyDescent="0.2">
      <c r="A86" s="1" t="s">
        <v>367</v>
      </c>
      <c r="B86" s="2" t="s">
        <v>207</v>
      </c>
      <c r="C86" s="2" t="s">
        <v>368</v>
      </c>
      <c r="D86" s="3">
        <v>919000</v>
      </c>
      <c r="E86" s="3">
        <v>918000</v>
      </c>
      <c r="F86" s="3">
        <v>902000</v>
      </c>
      <c r="G86" s="3">
        <v>894000</v>
      </c>
      <c r="H86" s="3">
        <v>0</v>
      </c>
      <c r="I86" s="3"/>
      <c r="J86" s="3">
        <v>0</v>
      </c>
      <c r="K86" s="3">
        <v>0</v>
      </c>
      <c r="L86" s="3">
        <v>501727</v>
      </c>
      <c r="M86" s="3">
        <v>447612</v>
      </c>
      <c r="N86" s="3">
        <v>413947</v>
      </c>
      <c r="O86" s="3">
        <v>394485</v>
      </c>
      <c r="P86" s="3">
        <v>345117</v>
      </c>
    </row>
    <row r="87" spans="1:16" x14ac:dyDescent="0.2">
      <c r="A87" s="1" t="s">
        <v>369</v>
      </c>
      <c r="B87" s="2" t="s">
        <v>370</v>
      </c>
      <c r="C87" s="2" t="s">
        <v>371</v>
      </c>
      <c r="D87" s="3"/>
      <c r="E87" s="3"/>
      <c r="F87" s="3">
        <v>0</v>
      </c>
      <c r="G87" s="3">
        <v>0</v>
      </c>
      <c r="H87" s="3">
        <v>0</v>
      </c>
      <c r="I87" s="3"/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</row>
    <row r="88" spans="1:16" x14ac:dyDescent="0.2">
      <c r="A88" s="1" t="s">
        <v>372</v>
      </c>
      <c r="B88" s="2" t="s">
        <v>213</v>
      </c>
      <c r="C88" s="2" t="s">
        <v>373</v>
      </c>
      <c r="D88" s="3">
        <v>24000</v>
      </c>
      <c r="E88" s="3">
        <v>28000</v>
      </c>
      <c r="F88" s="3">
        <v>30000</v>
      </c>
      <c r="G88" s="3">
        <v>22000</v>
      </c>
      <c r="H88" s="3">
        <v>20000</v>
      </c>
      <c r="I88" s="3"/>
      <c r="J88" s="3">
        <v>20000</v>
      </c>
      <c r="K88" s="3">
        <v>19000</v>
      </c>
      <c r="L88" s="3">
        <v>1262</v>
      </c>
      <c r="M88" s="3">
        <v>1613</v>
      </c>
      <c r="N88" s="3">
        <v>37208</v>
      </c>
      <c r="O88" s="3">
        <v>194521</v>
      </c>
      <c r="P88" s="3">
        <v>194521</v>
      </c>
    </row>
    <row r="89" spans="1:16" x14ac:dyDescent="0.2">
      <c r="A89" s="1" t="s">
        <v>374</v>
      </c>
      <c r="B89" s="2" t="s">
        <v>216</v>
      </c>
      <c r="C89" s="2" t="s">
        <v>375</v>
      </c>
      <c r="D89" s="3">
        <v>98000</v>
      </c>
      <c r="E89" s="3">
        <v>646000</v>
      </c>
      <c r="F89" s="3">
        <v>297000</v>
      </c>
      <c r="G89" s="3">
        <v>292000</v>
      </c>
      <c r="H89" s="3">
        <v>205000</v>
      </c>
      <c r="I89" s="3"/>
      <c r="J89" s="3">
        <v>7000</v>
      </c>
      <c r="K89" s="3">
        <v>18000</v>
      </c>
      <c r="L89" s="3">
        <v>54807</v>
      </c>
      <c r="M89" s="3">
        <v>90139</v>
      </c>
      <c r="N89" s="3">
        <v>81472</v>
      </c>
      <c r="O89" s="3">
        <v>563097</v>
      </c>
      <c r="P89" s="3">
        <v>197753</v>
      </c>
    </row>
    <row r="90" spans="1:16" x14ac:dyDescent="0.2">
      <c r="A90" s="1" t="s">
        <v>376</v>
      </c>
      <c r="B90" s="2" t="s">
        <v>219</v>
      </c>
      <c r="C90" s="2" t="s">
        <v>377</v>
      </c>
      <c r="D90" s="3"/>
      <c r="E90" s="3"/>
      <c r="F90" s="3">
        <v>0</v>
      </c>
      <c r="G90" s="3">
        <v>0</v>
      </c>
      <c r="H90" s="3">
        <v>0</v>
      </c>
      <c r="I90" s="3"/>
      <c r="J90" s="3">
        <v>0</v>
      </c>
      <c r="K90" s="3">
        <v>3000</v>
      </c>
      <c r="L90" s="3">
        <v>7469</v>
      </c>
      <c r="M90" s="3">
        <v>3808</v>
      </c>
      <c r="N90" s="3">
        <v>5149</v>
      </c>
      <c r="O90" s="3">
        <v>0</v>
      </c>
      <c r="P90" s="3">
        <v>10372</v>
      </c>
    </row>
    <row r="91" spans="1:16" x14ac:dyDescent="0.2">
      <c r="A91" s="1" t="s">
        <v>378</v>
      </c>
      <c r="B91" s="2" t="s">
        <v>37</v>
      </c>
      <c r="C91" s="2" t="s">
        <v>379</v>
      </c>
      <c r="D91" s="3">
        <v>28078000</v>
      </c>
      <c r="E91" s="3">
        <v>27375000</v>
      </c>
      <c r="F91" s="3">
        <v>26568000</v>
      </c>
      <c r="G91" s="3">
        <v>26258000</v>
      </c>
      <c r="H91" s="3">
        <v>25989000</v>
      </c>
      <c r="I91" s="3"/>
      <c r="J91" s="3">
        <v>25256000</v>
      </c>
      <c r="K91" s="3">
        <v>24907000</v>
      </c>
      <c r="L91" s="3">
        <v>24743397</v>
      </c>
      <c r="M91" s="3">
        <v>23449099</v>
      </c>
      <c r="N91" s="3">
        <v>21709366</v>
      </c>
      <c r="O91" s="3">
        <v>20832476</v>
      </c>
      <c r="P91" s="3">
        <v>20200951</v>
      </c>
    </row>
    <row r="92" spans="1:16" x14ac:dyDescent="0.2">
      <c r="A92" s="1" t="s">
        <v>380</v>
      </c>
      <c r="B92" s="2" t="s">
        <v>222</v>
      </c>
      <c r="C92" s="2" t="s">
        <v>381</v>
      </c>
      <c r="D92" s="3">
        <v>287000</v>
      </c>
      <c r="E92" s="3">
        <v>287000</v>
      </c>
      <c r="F92" s="3">
        <v>288000</v>
      </c>
      <c r="G92" s="3">
        <v>287000</v>
      </c>
      <c r="H92" s="3">
        <v>287000</v>
      </c>
      <c r="I92" s="3"/>
      <c r="J92" s="3">
        <v>287000</v>
      </c>
      <c r="K92" s="3">
        <v>289000</v>
      </c>
      <c r="L92" s="3">
        <v>284182</v>
      </c>
      <c r="M92" s="3">
        <v>278184</v>
      </c>
      <c r="N92" s="3">
        <v>281279</v>
      </c>
      <c r="O92" s="3">
        <v>309931</v>
      </c>
      <c r="P92" s="3">
        <v>310271</v>
      </c>
    </row>
    <row r="93" spans="1:16" x14ac:dyDescent="0.2">
      <c r="A93" s="1" t="s">
        <v>382</v>
      </c>
      <c r="B93" s="2" t="s">
        <v>225</v>
      </c>
      <c r="C93" s="2" t="s">
        <v>383</v>
      </c>
      <c r="D93" s="3">
        <v>6254000</v>
      </c>
      <c r="E93" s="3">
        <v>6042000</v>
      </c>
      <c r="F93" s="3">
        <v>6021000</v>
      </c>
      <c r="G93" s="3">
        <v>5964000</v>
      </c>
      <c r="H93" s="3">
        <v>5913000</v>
      </c>
      <c r="I93" s="3"/>
      <c r="J93" s="3">
        <v>5858000</v>
      </c>
      <c r="K93" s="3">
        <v>5694000</v>
      </c>
      <c r="L93" s="3">
        <v>5289984</v>
      </c>
      <c r="M93" s="3">
        <v>5111110</v>
      </c>
      <c r="N93" s="3">
        <v>4546813</v>
      </c>
      <c r="O93" s="3">
        <v>4565897</v>
      </c>
      <c r="P93" s="3">
        <v>4325353</v>
      </c>
    </row>
    <row r="94" spans="1:16" x14ac:dyDescent="0.2">
      <c r="A94" s="1" t="s">
        <v>384</v>
      </c>
      <c r="B94" s="2" t="s">
        <v>228</v>
      </c>
      <c r="C94" s="2" t="s">
        <v>385</v>
      </c>
      <c r="D94" s="3">
        <v>15554000</v>
      </c>
      <c r="E94" s="3">
        <v>14972000</v>
      </c>
      <c r="F94" s="3">
        <v>14270000</v>
      </c>
      <c r="G94" s="3">
        <v>13985000</v>
      </c>
      <c r="H94" s="3">
        <v>13738000</v>
      </c>
      <c r="I94" s="3"/>
      <c r="J94" s="3">
        <v>13257000</v>
      </c>
      <c r="K94" s="3">
        <v>13008000</v>
      </c>
      <c r="L94" s="3">
        <v>12671278</v>
      </c>
      <c r="M94" s="3">
        <v>11810205</v>
      </c>
      <c r="N94" s="3">
        <v>10269847</v>
      </c>
      <c r="O94" s="3">
        <v>9917916</v>
      </c>
      <c r="P94" s="3">
        <v>9357755</v>
      </c>
    </row>
    <row r="95" spans="1:16" x14ac:dyDescent="0.2">
      <c r="A95" s="1" t="s">
        <v>386</v>
      </c>
      <c r="B95" s="2" t="s">
        <v>231</v>
      </c>
      <c r="C95" s="2" t="s">
        <v>387</v>
      </c>
      <c r="D95" s="3"/>
      <c r="E95" s="3"/>
      <c r="F95" s="3">
        <v>0</v>
      </c>
      <c r="G95" s="3">
        <v>0</v>
      </c>
      <c r="H95" s="3">
        <v>0</v>
      </c>
      <c r="I95" s="3"/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</row>
    <row r="96" spans="1:16" x14ac:dyDescent="0.2">
      <c r="A96" s="1" t="s">
        <v>388</v>
      </c>
      <c r="B96" s="2" t="s">
        <v>234</v>
      </c>
      <c r="C96" s="2" t="s">
        <v>389</v>
      </c>
      <c r="D96" s="3"/>
      <c r="E96" s="3"/>
      <c r="F96" s="3">
        <v>0</v>
      </c>
      <c r="G96" s="3">
        <v>0</v>
      </c>
      <c r="H96" s="3">
        <v>0</v>
      </c>
      <c r="I96" s="3"/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</row>
    <row r="97" spans="1:16" x14ac:dyDescent="0.2">
      <c r="A97" s="1" t="s">
        <v>390</v>
      </c>
      <c r="B97" s="2" t="s">
        <v>237</v>
      </c>
      <c r="C97" s="2" t="s">
        <v>391</v>
      </c>
      <c r="D97" s="3">
        <v>4000</v>
      </c>
      <c r="E97" s="3">
        <v>4000</v>
      </c>
      <c r="F97" s="3">
        <v>4000</v>
      </c>
      <c r="G97" s="3">
        <v>4000</v>
      </c>
      <c r="H97" s="3">
        <v>4000</v>
      </c>
      <c r="I97" s="3"/>
      <c r="J97" s="3">
        <v>4000</v>
      </c>
      <c r="K97" s="3">
        <v>4000</v>
      </c>
      <c r="L97" s="3">
        <v>3724</v>
      </c>
      <c r="M97" s="3">
        <v>3475</v>
      </c>
      <c r="N97" s="3">
        <v>2946</v>
      </c>
      <c r="O97" s="3">
        <v>2705</v>
      </c>
      <c r="P97" s="3">
        <v>2730</v>
      </c>
    </row>
    <row r="98" spans="1:16" x14ac:dyDescent="0.2">
      <c r="A98" s="1" t="s">
        <v>392</v>
      </c>
      <c r="B98" s="2" t="s">
        <v>240</v>
      </c>
      <c r="C98" s="2" t="s">
        <v>393</v>
      </c>
      <c r="D98" s="3">
        <v>216000</v>
      </c>
      <c r="E98" s="3">
        <v>322000</v>
      </c>
      <c r="F98" s="3">
        <v>249000</v>
      </c>
      <c r="G98" s="3">
        <v>285000</v>
      </c>
      <c r="H98" s="3">
        <v>305000</v>
      </c>
      <c r="I98" s="3"/>
      <c r="J98" s="3">
        <v>107000</v>
      </c>
      <c r="K98" s="3">
        <v>152000</v>
      </c>
      <c r="L98" s="3">
        <v>705590</v>
      </c>
      <c r="M98" s="3">
        <v>367423</v>
      </c>
      <c r="N98" s="3">
        <v>489091</v>
      </c>
      <c r="O98" s="3">
        <v>274452</v>
      </c>
      <c r="P98" s="3">
        <v>456897</v>
      </c>
    </row>
    <row r="99" spans="1:16" x14ac:dyDescent="0.2">
      <c r="A99" s="1" t="s">
        <v>394</v>
      </c>
      <c r="B99" s="2" t="s">
        <v>243</v>
      </c>
      <c r="C99" s="2" t="s">
        <v>395</v>
      </c>
      <c r="D99" s="3">
        <v>32000</v>
      </c>
      <c r="E99" s="3">
        <v>17000</v>
      </c>
      <c r="F99" s="3">
        <v>5000</v>
      </c>
      <c r="G99" s="3">
        <v>2000</v>
      </c>
      <c r="H99" s="3">
        <v>11000</v>
      </c>
      <c r="I99" s="3"/>
      <c r="J99" s="3">
        <v>12000</v>
      </c>
      <c r="K99" s="3">
        <v>29000</v>
      </c>
      <c r="L99" s="3">
        <v>57527</v>
      </c>
      <c r="M99" s="3">
        <v>147590</v>
      </c>
      <c r="N99" s="3">
        <v>388278</v>
      </c>
      <c r="O99" s="3">
        <v>30463</v>
      </c>
      <c r="P99" s="3">
        <v>16833</v>
      </c>
    </row>
    <row r="100" spans="1:16" x14ac:dyDescent="0.2">
      <c r="A100" s="1" t="s">
        <v>396</v>
      </c>
      <c r="B100" s="2" t="s">
        <v>246</v>
      </c>
      <c r="C100" s="2" t="s">
        <v>397</v>
      </c>
      <c r="D100" s="3">
        <v>5731000</v>
      </c>
      <c r="E100" s="3">
        <v>5731000</v>
      </c>
      <c r="F100" s="3">
        <v>5731000</v>
      </c>
      <c r="G100" s="3">
        <v>5731000</v>
      </c>
      <c r="H100" s="3">
        <v>5731000</v>
      </c>
      <c r="I100" s="3"/>
      <c r="J100" s="3">
        <v>5731000</v>
      </c>
      <c r="K100" s="3">
        <v>5731000</v>
      </c>
      <c r="L100" s="3">
        <v>5731112</v>
      </c>
      <c r="M100" s="3">
        <v>5731112</v>
      </c>
      <c r="N100" s="3">
        <v>5731112</v>
      </c>
      <c r="O100" s="3">
        <v>5731112</v>
      </c>
      <c r="P100" s="3">
        <v>5731112</v>
      </c>
    </row>
    <row r="101" spans="1:16" x14ac:dyDescent="0.2">
      <c r="A101" s="1" t="s">
        <v>398</v>
      </c>
      <c r="B101" s="2" t="s">
        <v>40</v>
      </c>
      <c r="C101" s="2" t="s">
        <v>399</v>
      </c>
      <c r="D101" s="3">
        <v>18000</v>
      </c>
      <c r="E101" s="3">
        <v>19000</v>
      </c>
      <c r="F101" s="3">
        <v>19000</v>
      </c>
      <c r="G101" s="3">
        <v>19000</v>
      </c>
      <c r="H101" s="3">
        <v>19000</v>
      </c>
      <c r="I101" s="3"/>
      <c r="J101" s="3">
        <v>788000</v>
      </c>
      <c r="K101" s="3">
        <v>285000</v>
      </c>
      <c r="L101" s="3">
        <v>277416</v>
      </c>
      <c r="M101" s="3">
        <v>34989</v>
      </c>
      <c r="N101" s="3">
        <v>32662</v>
      </c>
      <c r="O101" s="3">
        <v>33381</v>
      </c>
      <c r="P101" s="3">
        <v>37722</v>
      </c>
    </row>
    <row r="102" spans="1:16" x14ac:dyDescent="0.2">
      <c r="A102" s="1" t="s">
        <v>400</v>
      </c>
      <c r="B102" s="2" t="s">
        <v>249</v>
      </c>
      <c r="C102" s="2" t="s">
        <v>401</v>
      </c>
      <c r="D102" s="3"/>
      <c r="E102" s="3">
        <v>1000</v>
      </c>
      <c r="F102" s="3">
        <v>1000</v>
      </c>
      <c r="G102" s="3">
        <v>1000</v>
      </c>
      <c r="H102" s="3">
        <v>1000</v>
      </c>
      <c r="I102" s="3"/>
      <c r="J102" s="3">
        <v>755000</v>
      </c>
      <c r="K102" s="3">
        <v>266000</v>
      </c>
      <c r="L102" s="3">
        <v>257015</v>
      </c>
      <c r="M102" s="3">
        <v>13563</v>
      </c>
      <c r="N102" s="3">
        <v>11217</v>
      </c>
      <c r="O102" s="3">
        <v>11709</v>
      </c>
      <c r="P102" s="3">
        <v>14049</v>
      </c>
    </row>
    <row r="103" spans="1:16" x14ac:dyDescent="0.2">
      <c r="A103" s="1" t="s">
        <v>402</v>
      </c>
      <c r="B103" s="2" t="s">
        <v>252</v>
      </c>
      <c r="C103" s="2" t="s">
        <v>403</v>
      </c>
      <c r="D103" s="3">
        <v>18000</v>
      </c>
      <c r="E103" s="3">
        <v>18000</v>
      </c>
      <c r="F103" s="3">
        <v>18000</v>
      </c>
      <c r="G103" s="3">
        <v>18000</v>
      </c>
      <c r="H103" s="3">
        <v>18000</v>
      </c>
      <c r="I103" s="3"/>
      <c r="J103" s="3">
        <v>18000</v>
      </c>
      <c r="K103" s="3">
        <v>18000</v>
      </c>
      <c r="L103" s="3">
        <v>18042</v>
      </c>
      <c r="M103" s="3">
        <v>18042</v>
      </c>
      <c r="N103" s="3">
        <v>18042</v>
      </c>
      <c r="O103" s="3">
        <v>18042</v>
      </c>
      <c r="P103" s="3">
        <v>18042</v>
      </c>
    </row>
    <row r="104" spans="1:16" x14ac:dyDescent="0.2">
      <c r="A104" s="1" t="s">
        <v>404</v>
      </c>
      <c r="B104" s="2" t="s">
        <v>255</v>
      </c>
      <c r="C104" s="2" t="s">
        <v>405</v>
      </c>
      <c r="D104" s="3"/>
      <c r="E104" s="3"/>
      <c r="F104" s="3">
        <v>0</v>
      </c>
      <c r="G104" s="3">
        <v>0</v>
      </c>
      <c r="H104" s="3">
        <v>0</v>
      </c>
      <c r="I104" s="3"/>
      <c r="J104" s="3">
        <v>15000</v>
      </c>
      <c r="K104" s="3">
        <v>1000</v>
      </c>
      <c r="L104" s="3">
        <v>2359</v>
      </c>
      <c r="M104" s="3">
        <v>3384</v>
      </c>
      <c r="N104" s="3">
        <v>3403</v>
      </c>
      <c r="O104" s="3">
        <v>0</v>
      </c>
      <c r="P104" s="3">
        <v>0</v>
      </c>
    </row>
    <row r="105" spans="1:16" x14ac:dyDescent="0.2">
      <c r="A105" s="1" t="s">
        <v>406</v>
      </c>
      <c r="B105" s="2" t="s">
        <v>258</v>
      </c>
      <c r="C105" s="2" t="s">
        <v>407</v>
      </c>
      <c r="D105" s="3"/>
      <c r="E105" s="3"/>
      <c r="F105" s="3">
        <v>0</v>
      </c>
      <c r="G105" s="3">
        <v>0</v>
      </c>
      <c r="H105" s="3">
        <v>0</v>
      </c>
      <c r="I105" s="3"/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</row>
    <row r="106" spans="1:16" x14ac:dyDescent="0.2">
      <c r="A106" s="1" t="s">
        <v>408</v>
      </c>
      <c r="B106" s="2" t="s">
        <v>261</v>
      </c>
      <c r="C106" s="2" t="s">
        <v>409</v>
      </c>
      <c r="D106" s="3"/>
      <c r="E106" s="3"/>
      <c r="F106" s="3">
        <v>0</v>
      </c>
      <c r="G106" s="3">
        <v>0</v>
      </c>
      <c r="H106" s="3">
        <v>0</v>
      </c>
      <c r="I106" s="3"/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3630</v>
      </c>
      <c r="P106" s="3">
        <v>5631</v>
      </c>
    </row>
    <row r="107" spans="1:16" x14ac:dyDescent="0.2">
      <c r="A107" s="1" t="s">
        <v>410</v>
      </c>
      <c r="B107" s="2" t="s">
        <v>264</v>
      </c>
      <c r="C107" s="2" t="s">
        <v>411</v>
      </c>
      <c r="D107" s="3"/>
      <c r="E107" s="3"/>
      <c r="F107" s="3">
        <v>0</v>
      </c>
      <c r="G107" s="3">
        <v>0</v>
      </c>
      <c r="H107" s="3">
        <v>0</v>
      </c>
      <c r="I107" s="3"/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</row>
    <row r="108" spans="1:16" x14ac:dyDescent="0.2">
      <c r="A108" s="1" t="s">
        <v>412</v>
      </c>
      <c r="B108" s="2" t="s">
        <v>267</v>
      </c>
      <c r="C108" s="2" t="s">
        <v>413</v>
      </c>
      <c r="D108" s="3"/>
      <c r="E108" s="3"/>
      <c r="F108" s="3">
        <v>0</v>
      </c>
      <c r="G108" s="3">
        <v>0</v>
      </c>
      <c r="H108" s="3">
        <v>0</v>
      </c>
      <c r="I108" s="3"/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</row>
    <row r="109" spans="1:16" x14ac:dyDescent="0.2">
      <c r="A109" s="1" t="s">
        <v>414</v>
      </c>
      <c r="B109" s="2" t="s">
        <v>43</v>
      </c>
      <c r="C109" s="2" t="s">
        <v>415</v>
      </c>
      <c r="D109" s="3">
        <v>3035000</v>
      </c>
      <c r="E109" s="3">
        <v>3182000</v>
      </c>
      <c r="F109" s="3">
        <v>2874000</v>
      </c>
      <c r="G109" s="3">
        <v>3412000</v>
      </c>
      <c r="H109" s="3">
        <v>3371000</v>
      </c>
      <c r="I109" s="3"/>
      <c r="J109" s="3">
        <v>3498000</v>
      </c>
      <c r="K109" s="3">
        <v>3502000</v>
      </c>
      <c r="L109" s="3">
        <v>3426398</v>
      </c>
      <c r="M109" s="3">
        <v>2986946</v>
      </c>
      <c r="N109" s="3">
        <v>2748224</v>
      </c>
      <c r="O109" s="3">
        <v>2881059</v>
      </c>
      <c r="P109" s="3">
        <v>2815346</v>
      </c>
    </row>
    <row r="110" spans="1:16" x14ac:dyDescent="0.2">
      <c r="A110" s="1" t="s">
        <v>416</v>
      </c>
      <c r="B110" s="2" t="s">
        <v>46</v>
      </c>
      <c r="C110" s="2" t="s">
        <v>417</v>
      </c>
      <c r="D110" s="3">
        <v>1146000</v>
      </c>
      <c r="E110" s="3">
        <v>1075000</v>
      </c>
      <c r="F110" s="3">
        <v>1580000</v>
      </c>
      <c r="G110" s="3">
        <v>1677000</v>
      </c>
      <c r="H110" s="3">
        <v>1770000</v>
      </c>
      <c r="I110" s="3"/>
      <c r="J110" s="3">
        <v>1605000</v>
      </c>
      <c r="K110" s="3">
        <v>1857000</v>
      </c>
      <c r="L110" s="3">
        <v>1854819</v>
      </c>
      <c r="M110" s="3">
        <v>1600678</v>
      </c>
      <c r="N110" s="3">
        <v>1303053</v>
      </c>
      <c r="O110" s="3">
        <v>1295249</v>
      </c>
      <c r="P110" s="3">
        <v>1105760</v>
      </c>
    </row>
    <row r="111" spans="1:16" x14ac:dyDescent="0.2">
      <c r="A111" s="1" t="s">
        <v>418</v>
      </c>
      <c r="B111" s="2" t="s">
        <v>270</v>
      </c>
      <c r="C111" s="2" t="s">
        <v>419</v>
      </c>
      <c r="D111" s="3">
        <v>520000</v>
      </c>
      <c r="E111" s="3">
        <v>483000</v>
      </c>
      <c r="F111" s="3">
        <v>969000</v>
      </c>
      <c r="G111" s="3">
        <v>1009000</v>
      </c>
      <c r="H111" s="3">
        <v>1063000</v>
      </c>
      <c r="I111" s="3"/>
      <c r="J111" s="3">
        <v>1009000</v>
      </c>
      <c r="K111" s="3">
        <v>1187000</v>
      </c>
      <c r="L111" s="3">
        <v>1098681</v>
      </c>
      <c r="M111" s="3">
        <v>976361</v>
      </c>
      <c r="N111" s="3">
        <v>850234</v>
      </c>
      <c r="O111" s="3">
        <v>897467</v>
      </c>
      <c r="P111" s="3">
        <v>688684</v>
      </c>
    </row>
    <row r="112" spans="1:16" x14ac:dyDescent="0.2">
      <c r="A112" s="1" t="s">
        <v>420</v>
      </c>
      <c r="B112" s="2" t="s">
        <v>273</v>
      </c>
      <c r="C112" s="2" t="s">
        <v>421</v>
      </c>
      <c r="D112" s="3">
        <v>432000</v>
      </c>
      <c r="E112" s="3">
        <v>439000</v>
      </c>
      <c r="F112" s="3">
        <v>441000</v>
      </c>
      <c r="G112" s="3">
        <v>484000</v>
      </c>
      <c r="H112" s="3">
        <v>547000</v>
      </c>
      <c r="I112" s="3"/>
      <c r="J112" s="3">
        <v>432000</v>
      </c>
      <c r="K112" s="3">
        <v>493000</v>
      </c>
      <c r="L112" s="3">
        <v>498123</v>
      </c>
      <c r="M112" s="3">
        <v>367914</v>
      </c>
      <c r="N112" s="3">
        <v>316822</v>
      </c>
      <c r="O112" s="3">
        <v>261970</v>
      </c>
      <c r="P112" s="3">
        <v>256734</v>
      </c>
    </row>
    <row r="113" spans="1:16" x14ac:dyDescent="0.2">
      <c r="A113" s="1" t="s">
        <v>422</v>
      </c>
      <c r="B113" s="2" t="s">
        <v>276</v>
      </c>
      <c r="C113" s="2" t="s">
        <v>423</v>
      </c>
      <c r="D113" s="3">
        <v>176000</v>
      </c>
      <c r="E113" s="3">
        <v>144000</v>
      </c>
      <c r="F113" s="3">
        <v>151000</v>
      </c>
      <c r="G113" s="3">
        <v>137000</v>
      </c>
      <c r="H113" s="3">
        <v>128000</v>
      </c>
      <c r="I113" s="3"/>
      <c r="J113" s="3">
        <v>123000</v>
      </c>
      <c r="K113" s="3">
        <v>144000</v>
      </c>
      <c r="L113" s="3">
        <v>117190</v>
      </c>
      <c r="M113" s="3">
        <v>110738</v>
      </c>
      <c r="N113" s="3">
        <v>95321</v>
      </c>
      <c r="O113" s="3">
        <v>93543</v>
      </c>
      <c r="P113" s="3">
        <v>86942</v>
      </c>
    </row>
    <row r="114" spans="1:16" x14ac:dyDescent="0.2">
      <c r="A114" s="1" t="s">
        <v>424</v>
      </c>
      <c r="B114" s="2" t="s">
        <v>279</v>
      </c>
      <c r="C114" s="2" t="s">
        <v>425</v>
      </c>
      <c r="D114" s="3"/>
      <c r="E114" s="3"/>
      <c r="F114" s="3">
        <v>0</v>
      </c>
      <c r="G114" s="3">
        <v>0</v>
      </c>
      <c r="H114" s="3">
        <v>0</v>
      </c>
      <c r="I114" s="3"/>
      <c r="J114" s="3">
        <v>0</v>
      </c>
      <c r="K114" s="3">
        <v>0</v>
      </c>
      <c r="L114" s="3">
        <v>2</v>
      </c>
      <c r="M114" s="3">
        <v>2</v>
      </c>
      <c r="N114" s="3">
        <v>2</v>
      </c>
      <c r="O114" s="3">
        <v>2</v>
      </c>
      <c r="P114" s="3">
        <v>2</v>
      </c>
    </row>
    <row r="115" spans="1:16" x14ac:dyDescent="0.2">
      <c r="A115" s="1" t="s">
        <v>426</v>
      </c>
      <c r="B115" s="2" t="s">
        <v>282</v>
      </c>
      <c r="C115" s="2" t="s">
        <v>427</v>
      </c>
      <c r="D115" s="3">
        <v>18000</v>
      </c>
      <c r="E115" s="3">
        <v>9000</v>
      </c>
      <c r="F115" s="3">
        <v>19000</v>
      </c>
      <c r="G115" s="3">
        <v>47000</v>
      </c>
      <c r="H115" s="3">
        <v>32000</v>
      </c>
      <c r="I115" s="3"/>
      <c r="J115" s="3">
        <v>21000</v>
      </c>
      <c r="K115" s="3">
        <v>32000</v>
      </c>
      <c r="L115" s="3">
        <v>79421</v>
      </c>
      <c r="M115" s="3">
        <v>50770</v>
      </c>
      <c r="N115" s="3">
        <v>33475</v>
      </c>
      <c r="O115" s="3">
        <v>36833</v>
      </c>
      <c r="P115" s="3">
        <v>42166</v>
      </c>
    </row>
    <row r="116" spans="1:16" x14ac:dyDescent="0.2">
      <c r="A116" s="1" t="s">
        <v>428</v>
      </c>
      <c r="B116" s="2" t="s">
        <v>285</v>
      </c>
      <c r="C116" s="2" t="s">
        <v>429</v>
      </c>
      <c r="D116" s="3"/>
      <c r="E116" s="3"/>
      <c r="F116" s="3">
        <v>0</v>
      </c>
      <c r="G116" s="3">
        <v>0</v>
      </c>
      <c r="H116" s="3">
        <v>0</v>
      </c>
      <c r="I116" s="3"/>
      <c r="J116" s="3">
        <v>20000</v>
      </c>
      <c r="K116" s="3">
        <v>1000</v>
      </c>
      <c r="L116" s="3">
        <v>61402</v>
      </c>
      <c r="M116" s="3">
        <v>94893</v>
      </c>
      <c r="N116" s="3">
        <v>7199</v>
      </c>
      <c r="O116" s="3">
        <v>5434</v>
      </c>
      <c r="P116" s="3">
        <v>31232</v>
      </c>
    </row>
    <row r="117" spans="1:16" x14ac:dyDescent="0.2">
      <c r="A117" s="1" t="s">
        <v>430</v>
      </c>
      <c r="B117" s="2" t="s">
        <v>51</v>
      </c>
      <c r="C117" s="2" t="s">
        <v>431</v>
      </c>
      <c r="D117" s="3"/>
      <c r="E117" s="3"/>
      <c r="F117" s="3">
        <v>0</v>
      </c>
      <c r="G117" s="3">
        <v>0</v>
      </c>
      <c r="H117" s="3">
        <v>0</v>
      </c>
      <c r="I117" s="3"/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101</v>
      </c>
    </row>
    <row r="118" spans="1:16" x14ac:dyDescent="0.2">
      <c r="A118" s="1" t="s">
        <v>432</v>
      </c>
      <c r="B118" s="2" t="s">
        <v>288</v>
      </c>
      <c r="C118" s="2" t="s">
        <v>433</v>
      </c>
      <c r="D118" s="3"/>
      <c r="E118" s="3"/>
      <c r="F118" s="3">
        <v>0</v>
      </c>
      <c r="G118" s="3">
        <v>0</v>
      </c>
      <c r="H118" s="3">
        <v>0</v>
      </c>
      <c r="I118" s="3"/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</row>
    <row r="119" spans="1:16" x14ac:dyDescent="0.2">
      <c r="A119" s="1" t="s">
        <v>434</v>
      </c>
      <c r="B119" s="2" t="s">
        <v>291</v>
      </c>
      <c r="C119" s="2" t="s">
        <v>435</v>
      </c>
      <c r="D119" s="3"/>
      <c r="E119" s="3"/>
      <c r="F119" s="3">
        <v>0</v>
      </c>
      <c r="G119" s="3">
        <v>0</v>
      </c>
      <c r="H119" s="3">
        <v>0</v>
      </c>
      <c r="I119" s="3"/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</row>
    <row r="120" spans="1:16" x14ac:dyDescent="0.2">
      <c r="A120" s="1" t="s">
        <v>436</v>
      </c>
      <c r="B120" s="2" t="s">
        <v>294</v>
      </c>
      <c r="C120" s="2" t="s">
        <v>437</v>
      </c>
      <c r="D120" s="3"/>
      <c r="E120" s="3"/>
      <c r="F120" s="3">
        <v>0</v>
      </c>
      <c r="G120" s="3">
        <v>0</v>
      </c>
      <c r="H120" s="3">
        <v>0</v>
      </c>
      <c r="I120" s="3"/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</row>
    <row r="121" spans="1:16" x14ac:dyDescent="0.2">
      <c r="A121" s="1" t="s">
        <v>438</v>
      </c>
      <c r="B121" s="2" t="s">
        <v>297</v>
      </c>
      <c r="C121" s="2" t="s">
        <v>439</v>
      </c>
      <c r="D121" s="3"/>
      <c r="E121" s="3"/>
      <c r="F121" s="3">
        <v>0</v>
      </c>
      <c r="G121" s="3">
        <v>0</v>
      </c>
      <c r="H121" s="3">
        <v>0</v>
      </c>
      <c r="I121" s="3"/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</row>
    <row r="122" spans="1:16" x14ac:dyDescent="0.2">
      <c r="A122" s="1" t="s">
        <v>440</v>
      </c>
      <c r="B122" s="2" t="s">
        <v>300</v>
      </c>
      <c r="C122" s="2" t="s">
        <v>441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1" t="s">
        <v>442</v>
      </c>
      <c r="B123" s="2" t="s">
        <v>303</v>
      </c>
      <c r="C123" s="2" t="s">
        <v>443</v>
      </c>
      <c r="D123" s="3"/>
      <c r="E123" s="3"/>
      <c r="F123" s="3">
        <v>0</v>
      </c>
      <c r="G123" s="3">
        <v>0</v>
      </c>
      <c r="H123" s="3">
        <v>0</v>
      </c>
      <c r="I123" s="3"/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</row>
    <row r="124" spans="1:16" x14ac:dyDescent="0.2">
      <c r="A124" s="1" t="s">
        <v>444</v>
      </c>
      <c r="B124" s="2" t="s">
        <v>306</v>
      </c>
      <c r="C124" s="2" t="s">
        <v>445</v>
      </c>
      <c r="D124" s="3"/>
      <c r="E124" s="3"/>
      <c r="F124" s="3">
        <v>0</v>
      </c>
      <c r="G124" s="3">
        <v>0</v>
      </c>
      <c r="H124" s="3">
        <v>0</v>
      </c>
      <c r="I124" s="3"/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101</v>
      </c>
    </row>
    <row r="125" spans="1:16" x14ac:dyDescent="0.2">
      <c r="A125" s="1" t="s">
        <v>446</v>
      </c>
      <c r="B125" s="2" t="s">
        <v>309</v>
      </c>
      <c r="C125" s="2" t="s">
        <v>447</v>
      </c>
      <c r="D125" s="3"/>
      <c r="E125" s="3"/>
      <c r="F125" s="3">
        <v>0</v>
      </c>
      <c r="G125" s="3">
        <v>0</v>
      </c>
      <c r="H125" s="3">
        <v>0</v>
      </c>
      <c r="I125" s="3"/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</row>
    <row r="126" spans="1:16" x14ac:dyDescent="0.2">
      <c r="A126" s="1" t="s">
        <v>448</v>
      </c>
      <c r="B126" s="2" t="s">
        <v>54</v>
      </c>
      <c r="C126" s="2" t="s">
        <v>449</v>
      </c>
      <c r="D126" s="3">
        <v>1840000</v>
      </c>
      <c r="E126" s="3">
        <v>2048000</v>
      </c>
      <c r="F126" s="3">
        <v>1262000</v>
      </c>
      <c r="G126" s="3">
        <v>1691000</v>
      </c>
      <c r="H126" s="3">
        <v>1521000</v>
      </c>
      <c r="I126" s="3"/>
      <c r="J126" s="3">
        <v>1648000</v>
      </c>
      <c r="K126" s="3">
        <v>1590000</v>
      </c>
      <c r="L126" s="3">
        <v>1505644</v>
      </c>
      <c r="M126" s="3">
        <v>1335693</v>
      </c>
      <c r="N126" s="3">
        <v>1392535</v>
      </c>
      <c r="O126" s="3">
        <v>1385538</v>
      </c>
      <c r="P126" s="3">
        <v>1639647</v>
      </c>
    </row>
    <row r="127" spans="1:16" x14ac:dyDescent="0.2">
      <c r="A127" s="1" t="s">
        <v>432</v>
      </c>
      <c r="B127" s="2" t="s">
        <v>311</v>
      </c>
      <c r="C127" s="2" t="s">
        <v>450</v>
      </c>
      <c r="D127" s="3">
        <v>1669000</v>
      </c>
      <c r="E127" s="3">
        <v>1665000</v>
      </c>
      <c r="F127" s="3">
        <v>1066000</v>
      </c>
      <c r="G127" s="3">
        <v>1400000</v>
      </c>
      <c r="H127" s="3">
        <v>1219000</v>
      </c>
      <c r="I127" s="3"/>
      <c r="J127" s="3">
        <v>1313000</v>
      </c>
      <c r="K127" s="3">
        <v>1294000</v>
      </c>
      <c r="L127" s="3">
        <v>1203412</v>
      </c>
      <c r="M127" s="3">
        <v>1215106</v>
      </c>
      <c r="N127" s="3">
        <v>1232721</v>
      </c>
      <c r="O127" s="3">
        <v>1262497</v>
      </c>
      <c r="P127" s="3">
        <v>1400227</v>
      </c>
    </row>
    <row r="128" spans="1:16" x14ac:dyDescent="0.2">
      <c r="A128" s="1" t="s">
        <v>434</v>
      </c>
      <c r="B128" s="2" t="s">
        <v>313</v>
      </c>
      <c r="C128" s="2" t="s">
        <v>451</v>
      </c>
      <c r="D128" s="3"/>
      <c r="E128" s="3">
        <v>6000</v>
      </c>
      <c r="F128" s="3">
        <v>1000</v>
      </c>
      <c r="G128" s="3">
        <v>81000</v>
      </c>
      <c r="H128" s="3">
        <v>0</v>
      </c>
      <c r="I128" s="3"/>
      <c r="J128" s="3">
        <v>0</v>
      </c>
      <c r="K128" s="3">
        <v>0</v>
      </c>
      <c r="L128" s="3">
        <v>0</v>
      </c>
      <c r="M128" s="3">
        <v>0</v>
      </c>
      <c r="N128" s="3">
        <v>21644</v>
      </c>
      <c r="O128" s="3">
        <v>0</v>
      </c>
      <c r="P128" s="3">
        <v>3760</v>
      </c>
    </row>
    <row r="129" spans="1:16" x14ac:dyDescent="0.2">
      <c r="A129" s="1" t="s">
        <v>436</v>
      </c>
      <c r="B129" s="2" t="s">
        <v>315</v>
      </c>
      <c r="C129" s="2" t="s">
        <v>452</v>
      </c>
      <c r="D129" s="3"/>
      <c r="E129" s="3"/>
      <c r="F129" s="3">
        <v>0</v>
      </c>
      <c r="G129" s="3">
        <v>0</v>
      </c>
      <c r="H129" s="3">
        <v>0</v>
      </c>
      <c r="I129" s="3"/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</row>
    <row r="130" spans="1:16" x14ac:dyDescent="0.2">
      <c r="A130" s="1" t="s">
        <v>438</v>
      </c>
      <c r="B130" s="2" t="s">
        <v>317</v>
      </c>
      <c r="C130" s="2" t="s">
        <v>453</v>
      </c>
      <c r="D130" s="3"/>
      <c r="E130" s="3"/>
      <c r="F130" s="3">
        <v>0</v>
      </c>
      <c r="G130" s="3">
        <v>0</v>
      </c>
      <c r="H130" s="3">
        <v>0</v>
      </c>
      <c r="I130" s="3"/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195</v>
      </c>
      <c r="P130" s="3">
        <v>195</v>
      </c>
    </row>
    <row r="131" spans="1:16" x14ac:dyDescent="0.2">
      <c r="A131" s="1" t="s">
        <v>454</v>
      </c>
      <c r="B131" s="2" t="s">
        <v>320</v>
      </c>
      <c r="C131" s="2" t="s">
        <v>455</v>
      </c>
      <c r="D131" s="3"/>
      <c r="E131" s="3"/>
      <c r="F131" s="3">
        <v>0</v>
      </c>
      <c r="G131" s="3">
        <v>0</v>
      </c>
      <c r="H131" s="3">
        <v>0</v>
      </c>
      <c r="I131" s="3"/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</row>
    <row r="132" spans="1:16" x14ac:dyDescent="0.2">
      <c r="A132" s="1" t="s">
        <v>456</v>
      </c>
      <c r="B132" s="2" t="s">
        <v>323</v>
      </c>
      <c r="C132" s="2" t="s">
        <v>457</v>
      </c>
      <c r="D132" s="3"/>
      <c r="E132" s="3">
        <v>22000</v>
      </c>
      <c r="F132" s="3">
        <v>0</v>
      </c>
      <c r="G132" s="3">
        <v>20000</v>
      </c>
      <c r="H132" s="3">
        <v>159000</v>
      </c>
      <c r="I132" s="3"/>
      <c r="J132" s="3">
        <v>61000</v>
      </c>
      <c r="K132" s="3">
        <v>24000</v>
      </c>
      <c r="L132" s="3">
        <v>65130</v>
      </c>
      <c r="M132" s="3">
        <v>0</v>
      </c>
      <c r="N132" s="3">
        <v>21101</v>
      </c>
      <c r="O132" s="3">
        <v>0</v>
      </c>
      <c r="P132" s="3">
        <v>1831</v>
      </c>
    </row>
    <row r="133" spans="1:16" x14ac:dyDescent="0.2">
      <c r="A133" s="1" t="s">
        <v>458</v>
      </c>
      <c r="B133" s="2" t="s">
        <v>326</v>
      </c>
      <c r="C133" s="2" t="s">
        <v>459</v>
      </c>
      <c r="D133" s="3">
        <v>35000</v>
      </c>
      <c r="E133" s="3">
        <v>32000</v>
      </c>
      <c r="F133" s="3">
        <v>53000</v>
      </c>
      <c r="G133" s="3">
        <v>43000</v>
      </c>
      <c r="H133" s="3">
        <v>35000</v>
      </c>
      <c r="I133" s="3"/>
      <c r="J133" s="3">
        <v>190000</v>
      </c>
      <c r="K133" s="3">
        <v>168000</v>
      </c>
      <c r="L133" s="3">
        <v>87814</v>
      </c>
      <c r="M133" s="3">
        <v>0</v>
      </c>
      <c r="N133" s="3">
        <v>0</v>
      </c>
      <c r="O133" s="3">
        <v>0</v>
      </c>
      <c r="P133" s="3">
        <v>0</v>
      </c>
    </row>
    <row r="134" spans="1:16" x14ac:dyDescent="0.2">
      <c r="A134" s="1" t="s">
        <v>442</v>
      </c>
      <c r="B134" s="2" t="s">
        <v>328</v>
      </c>
      <c r="C134" s="2" t="s">
        <v>460</v>
      </c>
      <c r="D134" s="3">
        <v>120000</v>
      </c>
      <c r="E134" s="3">
        <v>173000</v>
      </c>
      <c r="F134" s="3">
        <v>98000</v>
      </c>
      <c r="G134" s="3">
        <v>88000</v>
      </c>
      <c r="H134" s="3">
        <v>75000</v>
      </c>
      <c r="I134" s="3"/>
      <c r="J134" s="3">
        <v>56000</v>
      </c>
      <c r="K134" s="3">
        <v>75000</v>
      </c>
      <c r="L134" s="3">
        <v>118534</v>
      </c>
      <c r="M134" s="3">
        <v>84237</v>
      </c>
      <c r="N134" s="3">
        <v>76066</v>
      </c>
      <c r="O134" s="3">
        <v>88768</v>
      </c>
      <c r="P134" s="3">
        <v>81050</v>
      </c>
    </row>
    <row r="135" spans="1:16" x14ac:dyDescent="0.2">
      <c r="A135" s="1" t="s">
        <v>461</v>
      </c>
      <c r="B135" s="2" t="s">
        <v>330</v>
      </c>
      <c r="C135" s="2" t="s">
        <v>462</v>
      </c>
      <c r="D135" s="3">
        <v>16000</v>
      </c>
      <c r="E135" s="3">
        <v>150000</v>
      </c>
      <c r="F135" s="3">
        <v>44000</v>
      </c>
      <c r="G135" s="3">
        <v>59000</v>
      </c>
      <c r="H135" s="3">
        <v>33000</v>
      </c>
      <c r="I135" s="3"/>
      <c r="J135" s="3">
        <v>28000</v>
      </c>
      <c r="K135" s="3">
        <v>29000</v>
      </c>
      <c r="L135" s="3">
        <v>30754</v>
      </c>
      <c r="M135" s="3">
        <v>36350</v>
      </c>
      <c r="N135" s="3">
        <v>41003</v>
      </c>
      <c r="O135" s="3">
        <v>34078</v>
      </c>
      <c r="P135" s="3">
        <v>152584</v>
      </c>
    </row>
    <row r="136" spans="1:16" x14ac:dyDescent="0.2">
      <c r="A136" s="1" t="s">
        <v>463</v>
      </c>
      <c r="B136" s="2" t="s">
        <v>57</v>
      </c>
      <c r="C136" s="2" t="s">
        <v>464</v>
      </c>
      <c r="D136" s="3">
        <v>49000</v>
      </c>
      <c r="E136" s="3">
        <v>59000</v>
      </c>
      <c r="F136" s="3">
        <v>32000</v>
      </c>
      <c r="G136" s="3">
        <v>44000</v>
      </c>
      <c r="H136" s="3">
        <v>80000</v>
      </c>
      <c r="I136" s="3"/>
      <c r="J136" s="3">
        <v>245000</v>
      </c>
      <c r="K136" s="3">
        <v>55000</v>
      </c>
      <c r="L136" s="3">
        <v>65935</v>
      </c>
      <c r="M136" s="3">
        <v>50575</v>
      </c>
      <c r="N136" s="3">
        <v>52636</v>
      </c>
      <c r="O136" s="3">
        <v>200272</v>
      </c>
      <c r="P136" s="3">
        <v>69838</v>
      </c>
    </row>
    <row r="137" spans="1:16" x14ac:dyDescent="0.2">
      <c r="A137" s="1" t="s">
        <v>465</v>
      </c>
      <c r="B137" s="2" t="s">
        <v>333</v>
      </c>
      <c r="C137" s="2" t="s">
        <v>466</v>
      </c>
      <c r="D137" s="3">
        <v>48000</v>
      </c>
      <c r="E137" s="3">
        <v>56000</v>
      </c>
      <c r="F137" s="3">
        <v>30000</v>
      </c>
      <c r="G137" s="3">
        <v>38000</v>
      </c>
      <c r="H137" s="3">
        <v>38000</v>
      </c>
      <c r="I137" s="3"/>
      <c r="J137" s="3">
        <v>44000</v>
      </c>
      <c r="K137" s="3">
        <v>43000</v>
      </c>
      <c r="L137" s="3">
        <v>40547</v>
      </c>
      <c r="M137" s="3">
        <v>41675</v>
      </c>
      <c r="N137" s="3">
        <v>48383</v>
      </c>
      <c r="O137" s="3">
        <v>45587</v>
      </c>
      <c r="P137" s="3">
        <v>28697</v>
      </c>
    </row>
    <row r="138" spans="1:16" x14ac:dyDescent="0.2">
      <c r="A138" s="1" t="s">
        <v>467</v>
      </c>
      <c r="B138" s="2" t="s">
        <v>336</v>
      </c>
      <c r="C138" s="2" t="s">
        <v>468</v>
      </c>
      <c r="D138" s="3">
        <v>1000</v>
      </c>
      <c r="E138" s="3">
        <v>3000</v>
      </c>
      <c r="F138" s="3">
        <v>2000</v>
      </c>
      <c r="G138" s="3">
        <v>6000</v>
      </c>
      <c r="H138" s="3">
        <v>42000</v>
      </c>
      <c r="I138" s="3"/>
      <c r="J138" s="3">
        <v>201000</v>
      </c>
      <c r="K138" s="3">
        <v>12000</v>
      </c>
      <c r="L138" s="3">
        <v>25388</v>
      </c>
      <c r="M138" s="3">
        <v>8900</v>
      </c>
      <c r="N138" s="3">
        <v>4253</v>
      </c>
      <c r="O138" s="3">
        <v>154685</v>
      </c>
      <c r="P138" s="3">
        <v>41141</v>
      </c>
    </row>
    <row r="139" spans="1:16" x14ac:dyDescent="0.2">
      <c r="A139" s="1" t="s">
        <v>469</v>
      </c>
      <c r="B139" s="2" t="s">
        <v>339</v>
      </c>
      <c r="C139" s="2" t="s">
        <v>470</v>
      </c>
      <c r="D139" s="3"/>
      <c r="E139" s="3"/>
      <c r="F139" s="3">
        <v>0</v>
      </c>
      <c r="G139" s="3">
        <v>0</v>
      </c>
      <c r="H139" s="3">
        <v>0</v>
      </c>
      <c r="I139" s="3"/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</row>
    <row r="140" spans="1:16" x14ac:dyDescent="0.2">
      <c r="A140" s="1" t="s">
        <v>471</v>
      </c>
      <c r="B140" s="2" t="s">
        <v>472</v>
      </c>
      <c r="C140" s="2" t="s">
        <v>473</v>
      </c>
      <c r="D140" s="3"/>
      <c r="E140" s="3"/>
      <c r="F140" s="3">
        <v>0</v>
      </c>
      <c r="G140" s="3">
        <v>0</v>
      </c>
      <c r="H140" s="3">
        <v>0</v>
      </c>
      <c r="I140" s="3"/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</row>
    <row r="141" spans="1:16" x14ac:dyDescent="0.2">
      <c r="A141" s="1" t="s">
        <v>474</v>
      </c>
      <c r="B141" s="2" t="s">
        <v>475</v>
      </c>
      <c r="C141" s="2" t="s">
        <v>476</v>
      </c>
      <c r="D141" s="3">
        <v>1046000</v>
      </c>
      <c r="E141" s="3">
        <v>1038000</v>
      </c>
      <c r="F141" s="3">
        <v>1003000</v>
      </c>
      <c r="G141" s="3">
        <v>1089000</v>
      </c>
      <c r="H141" s="3">
        <v>1184000</v>
      </c>
      <c r="I141" s="3"/>
      <c r="J141" s="3">
        <v>1268000</v>
      </c>
      <c r="K141" s="3">
        <v>1283000</v>
      </c>
      <c r="L141" s="3">
        <v>1375463</v>
      </c>
      <c r="M141" s="3">
        <v>1253391</v>
      </c>
      <c r="N141" s="3">
        <v>760130</v>
      </c>
      <c r="O141" s="3">
        <v>672952</v>
      </c>
      <c r="P141" s="3">
        <v>632592</v>
      </c>
    </row>
    <row r="142" spans="1:16" x14ac:dyDescent="0.2">
      <c r="A142" s="1" t="s">
        <v>477</v>
      </c>
      <c r="B142" s="2" t="s">
        <v>345</v>
      </c>
      <c r="C142" s="2" t="s">
        <v>478</v>
      </c>
      <c r="D142" s="3">
        <v>1046000</v>
      </c>
      <c r="E142" s="3">
        <v>1038000</v>
      </c>
      <c r="F142" s="3">
        <v>1003000</v>
      </c>
      <c r="G142" s="3">
        <v>1081000</v>
      </c>
      <c r="H142" s="3">
        <v>1176000</v>
      </c>
      <c r="I142" s="3"/>
      <c r="J142" s="3">
        <v>1260000</v>
      </c>
      <c r="K142" s="3">
        <v>1275000</v>
      </c>
      <c r="L142" s="3">
        <v>1367737</v>
      </c>
      <c r="M142" s="3">
        <v>1245669</v>
      </c>
      <c r="N142" s="3">
        <v>752408</v>
      </c>
      <c r="O142" s="3">
        <v>665230</v>
      </c>
      <c r="P142" s="3">
        <v>628683</v>
      </c>
    </row>
    <row r="143" spans="1:16" x14ac:dyDescent="0.2">
      <c r="A143" s="1" t="s">
        <v>479</v>
      </c>
      <c r="B143" s="2" t="s">
        <v>348</v>
      </c>
      <c r="C143" s="2" t="s">
        <v>480</v>
      </c>
      <c r="D143" s="3"/>
      <c r="E143" s="3"/>
      <c r="F143" s="3">
        <v>0</v>
      </c>
      <c r="G143" s="3">
        <v>0</v>
      </c>
      <c r="H143" s="3">
        <v>0</v>
      </c>
      <c r="I143" s="3"/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3909</v>
      </c>
    </row>
    <row r="144" spans="1:16" x14ac:dyDescent="0.2">
      <c r="A144" s="1" t="s">
        <v>481</v>
      </c>
      <c r="B144" s="2" t="s">
        <v>351</v>
      </c>
      <c r="C144" s="2" t="s">
        <v>482</v>
      </c>
      <c r="D144" s="3"/>
      <c r="E144" s="3"/>
      <c r="F144" s="3">
        <v>0</v>
      </c>
      <c r="G144" s="3">
        <v>8000</v>
      </c>
      <c r="H144" s="3">
        <v>8000</v>
      </c>
      <c r="I144" s="3"/>
      <c r="J144" s="3">
        <v>8000</v>
      </c>
      <c r="K144" s="3">
        <v>8000</v>
      </c>
      <c r="L144" s="3">
        <v>7726</v>
      </c>
      <c r="M144" s="3">
        <v>7722</v>
      </c>
      <c r="N144" s="3">
        <v>7722</v>
      </c>
      <c r="O144" s="3">
        <v>7722</v>
      </c>
      <c r="P144" s="3">
        <v>0</v>
      </c>
    </row>
    <row r="145" spans="1:16" x14ac:dyDescent="0.2">
      <c r="A145" s="1" t="s">
        <v>64</v>
      </c>
      <c r="B145" s="2" t="s">
        <v>22</v>
      </c>
      <c r="C145" s="2" t="s">
        <v>65</v>
      </c>
      <c r="D145" s="3">
        <v>14850000</v>
      </c>
      <c r="E145" s="3">
        <v>15312000</v>
      </c>
      <c r="F145" s="3">
        <v>15115000</v>
      </c>
      <c r="G145" s="3">
        <v>16350000</v>
      </c>
      <c r="H145" s="3">
        <v>17075000</v>
      </c>
      <c r="I145" s="3">
        <v>17797000</v>
      </c>
      <c r="J145" s="3">
        <v>18623000</v>
      </c>
      <c r="K145" s="3">
        <v>18999000</v>
      </c>
      <c r="L145" s="3">
        <v>19462681</v>
      </c>
      <c r="M145" s="3">
        <v>18041197</v>
      </c>
      <c r="N145" s="3">
        <v>16075529</v>
      </c>
      <c r="O145" s="3">
        <v>15707085</v>
      </c>
      <c r="P145" s="3">
        <v>15034951</v>
      </c>
    </row>
    <row r="146" spans="1:16" x14ac:dyDescent="0.2">
      <c r="A146" s="1" t="s">
        <v>66</v>
      </c>
      <c r="B146" s="2" t="s">
        <v>28</v>
      </c>
      <c r="C146" s="2" t="s">
        <v>67</v>
      </c>
      <c r="D146" s="3">
        <v>4959000</v>
      </c>
      <c r="E146" s="3">
        <v>5503000</v>
      </c>
      <c r="F146" s="3">
        <v>5692000</v>
      </c>
      <c r="G146" s="3">
        <v>5575000</v>
      </c>
      <c r="H146" s="3">
        <v>10344000</v>
      </c>
      <c r="I146" s="3">
        <v>12121000</v>
      </c>
      <c r="J146" s="3">
        <v>12564000</v>
      </c>
      <c r="K146" s="3">
        <v>14416000</v>
      </c>
      <c r="L146" s="3">
        <v>12811435</v>
      </c>
      <c r="M146" s="3">
        <v>10943105</v>
      </c>
      <c r="N146" s="3">
        <v>9445956</v>
      </c>
      <c r="O146" s="3">
        <v>7963963</v>
      </c>
      <c r="P146" s="3">
        <v>6915074</v>
      </c>
    </row>
    <row r="147" spans="1:16" x14ac:dyDescent="0.2">
      <c r="A147" s="1" t="s">
        <v>68</v>
      </c>
      <c r="B147" s="2" t="s">
        <v>69</v>
      </c>
      <c r="C147" s="2" t="s">
        <v>70</v>
      </c>
      <c r="D147" s="3">
        <v>2000000</v>
      </c>
      <c r="E147" s="3">
        <v>2000000</v>
      </c>
      <c r="F147" s="3">
        <v>2000000</v>
      </c>
      <c r="G147" s="3">
        <v>2000000</v>
      </c>
      <c r="H147" s="3">
        <v>2000000</v>
      </c>
      <c r="I147" s="3">
        <v>2000000</v>
      </c>
      <c r="J147" s="3">
        <v>2000000</v>
      </c>
      <c r="K147" s="3">
        <v>2000000</v>
      </c>
      <c r="L147" s="3">
        <v>2000000</v>
      </c>
      <c r="M147" s="3">
        <v>1962064</v>
      </c>
      <c r="N147" s="3">
        <v>1962064</v>
      </c>
      <c r="O147" s="3">
        <v>1931553</v>
      </c>
      <c r="P147" s="3">
        <v>1931550</v>
      </c>
    </row>
    <row r="148" spans="1:16" x14ac:dyDescent="0.2">
      <c r="A148" s="1" t="s">
        <v>68</v>
      </c>
      <c r="B148" s="2" t="s">
        <v>483</v>
      </c>
      <c r="C148" s="2" t="s">
        <v>484</v>
      </c>
      <c r="D148" s="3">
        <v>2000000</v>
      </c>
      <c r="E148" s="3">
        <v>2000000</v>
      </c>
      <c r="F148" s="3">
        <v>2000000</v>
      </c>
      <c r="G148" s="3">
        <v>2000000</v>
      </c>
      <c r="H148" s="3">
        <v>2000000</v>
      </c>
      <c r="I148" s="3">
        <v>2000000</v>
      </c>
      <c r="J148" s="3">
        <v>2000000</v>
      </c>
      <c r="K148" s="3">
        <v>2000000</v>
      </c>
      <c r="L148" s="3">
        <v>2000000</v>
      </c>
      <c r="M148" s="3">
        <v>1962064</v>
      </c>
      <c r="N148" s="3">
        <v>1962064</v>
      </c>
      <c r="O148" s="3">
        <v>1962064</v>
      </c>
      <c r="P148" s="3">
        <v>1962064</v>
      </c>
    </row>
    <row r="149" spans="1:16" x14ac:dyDescent="0.2">
      <c r="A149" s="1" t="s">
        <v>485</v>
      </c>
      <c r="B149" s="2" t="s">
        <v>486</v>
      </c>
      <c r="C149" s="2" t="s">
        <v>487</v>
      </c>
      <c r="D149" s="3"/>
      <c r="E149" s="3"/>
      <c r="F149" s="3">
        <v>0</v>
      </c>
      <c r="G149" s="3">
        <v>0</v>
      </c>
      <c r="H149" s="3">
        <v>0</v>
      </c>
      <c r="I149" s="3"/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-30511</v>
      </c>
      <c r="P149" s="3">
        <v>-30514</v>
      </c>
    </row>
    <row r="150" spans="1:16" x14ac:dyDescent="0.2">
      <c r="A150" s="1" t="s">
        <v>488</v>
      </c>
      <c r="B150" s="2" t="s">
        <v>489</v>
      </c>
      <c r="C150" s="2" t="s">
        <v>490</v>
      </c>
      <c r="D150" s="3"/>
      <c r="E150" s="3"/>
      <c r="F150" s="3">
        <v>0</v>
      </c>
      <c r="G150" s="3">
        <v>0</v>
      </c>
      <c r="H150" s="3">
        <v>0</v>
      </c>
      <c r="I150" s="3"/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</row>
    <row r="151" spans="1:16" x14ac:dyDescent="0.2">
      <c r="A151" s="1" t="s">
        <v>71</v>
      </c>
      <c r="B151" s="2" t="s">
        <v>72</v>
      </c>
      <c r="C151" s="2" t="s">
        <v>73</v>
      </c>
      <c r="D151" s="3">
        <v>-8000</v>
      </c>
      <c r="E151" s="3">
        <v>402000</v>
      </c>
      <c r="F151" s="3">
        <v>308000</v>
      </c>
      <c r="G151" s="3">
        <v>312000</v>
      </c>
      <c r="H151" s="3">
        <v>296000</v>
      </c>
      <c r="I151" s="3">
        <v>289000</v>
      </c>
      <c r="J151" s="3">
        <v>732000</v>
      </c>
      <c r="K151" s="3">
        <v>749000</v>
      </c>
      <c r="L151" s="3">
        <v>739981</v>
      </c>
      <c r="M151" s="3">
        <v>748901</v>
      </c>
      <c r="N151" s="3">
        <v>746555</v>
      </c>
      <c r="O151" s="3">
        <v>703972</v>
      </c>
      <c r="P151" s="3">
        <v>650234</v>
      </c>
    </row>
    <row r="152" spans="1:16" x14ac:dyDescent="0.2">
      <c r="A152" s="1" t="s">
        <v>491</v>
      </c>
      <c r="B152" s="2" t="s">
        <v>492</v>
      </c>
      <c r="C152" s="2" t="s">
        <v>493</v>
      </c>
      <c r="D152" s="3"/>
      <c r="E152" s="3">
        <v>91000</v>
      </c>
      <c r="F152" s="3">
        <v>91000</v>
      </c>
      <c r="G152" s="3">
        <v>91000</v>
      </c>
      <c r="H152" s="3">
        <v>91000</v>
      </c>
      <c r="I152" s="3">
        <v>91000</v>
      </c>
      <c r="J152" s="3">
        <v>551000</v>
      </c>
      <c r="K152" s="3">
        <v>551000</v>
      </c>
      <c r="L152" s="3">
        <v>550830</v>
      </c>
      <c r="M152" s="3">
        <v>550830</v>
      </c>
      <c r="N152" s="3">
        <v>550830</v>
      </c>
      <c r="O152" s="3">
        <v>550830</v>
      </c>
      <c r="P152" s="3">
        <v>550830</v>
      </c>
    </row>
    <row r="153" spans="1:16" x14ac:dyDescent="0.2">
      <c r="A153" s="1" t="s">
        <v>494</v>
      </c>
      <c r="B153" s="2" t="s">
        <v>495</v>
      </c>
      <c r="C153" s="2" t="s">
        <v>496</v>
      </c>
      <c r="D153" s="3"/>
      <c r="E153" s="3">
        <v>9000</v>
      </c>
      <c r="F153" s="3">
        <v>9000</v>
      </c>
      <c r="G153" s="3">
        <v>9000</v>
      </c>
      <c r="H153" s="3">
        <v>9000</v>
      </c>
      <c r="I153" s="3">
        <v>9000</v>
      </c>
      <c r="J153" s="3">
        <v>9000</v>
      </c>
      <c r="K153" s="3">
        <v>9000</v>
      </c>
      <c r="L153" s="3">
        <v>8890</v>
      </c>
      <c r="M153" s="3">
        <v>8890</v>
      </c>
      <c r="N153" s="3">
        <v>8890</v>
      </c>
      <c r="O153" s="3">
        <v>8890</v>
      </c>
      <c r="P153" s="3">
        <v>8890</v>
      </c>
    </row>
    <row r="154" spans="1:16" x14ac:dyDescent="0.2">
      <c r="A154" s="1" t="s">
        <v>497</v>
      </c>
      <c r="B154" s="2" t="s">
        <v>498</v>
      </c>
      <c r="C154" s="2" t="s">
        <v>499</v>
      </c>
      <c r="D154" s="3">
        <v>-8000</v>
      </c>
      <c r="E154" s="3">
        <v>113000</v>
      </c>
      <c r="F154" s="3">
        <v>19000</v>
      </c>
      <c r="G154" s="3">
        <v>23000</v>
      </c>
      <c r="H154" s="3">
        <v>7000</v>
      </c>
      <c r="I154" s="3"/>
      <c r="J154" s="3">
        <v>-17000</v>
      </c>
      <c r="K154" s="3">
        <v>0</v>
      </c>
      <c r="L154" s="3">
        <v>-8920</v>
      </c>
      <c r="M154" s="3">
        <v>0</v>
      </c>
      <c r="N154" s="3">
        <v>-2346</v>
      </c>
      <c r="O154" s="3">
        <v>-44929</v>
      </c>
      <c r="P154" s="3">
        <v>-98667</v>
      </c>
    </row>
    <row r="155" spans="1:16" x14ac:dyDescent="0.2">
      <c r="A155" s="1" t="s">
        <v>500</v>
      </c>
      <c r="B155" s="2" t="s">
        <v>501</v>
      </c>
      <c r="C155" s="2" t="s">
        <v>502</v>
      </c>
      <c r="D155" s="3"/>
      <c r="E155" s="3">
        <v>189000</v>
      </c>
      <c r="F155" s="3">
        <v>189000</v>
      </c>
      <c r="G155" s="3">
        <v>189000</v>
      </c>
      <c r="H155" s="3">
        <v>189000</v>
      </c>
      <c r="I155" s="3">
        <v>189000</v>
      </c>
      <c r="J155" s="3">
        <v>189000</v>
      </c>
      <c r="K155" s="3">
        <v>189000</v>
      </c>
      <c r="L155" s="3">
        <v>189181</v>
      </c>
      <c r="M155" s="3">
        <v>189181</v>
      </c>
      <c r="N155" s="3">
        <v>189181</v>
      </c>
      <c r="O155" s="3">
        <v>189181</v>
      </c>
      <c r="P155" s="3">
        <v>189181</v>
      </c>
    </row>
    <row r="156" spans="1:16" x14ac:dyDescent="0.2">
      <c r="A156" s="1" t="s">
        <v>503</v>
      </c>
      <c r="B156" s="2" t="s">
        <v>504</v>
      </c>
      <c r="C156" s="2" t="s">
        <v>505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">
      <c r="A157" s="1" t="s">
        <v>506</v>
      </c>
      <c r="B157" s="2" t="s">
        <v>507</v>
      </c>
      <c r="C157" s="2" t="s">
        <v>508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">
      <c r="A158" s="1" t="s">
        <v>74</v>
      </c>
      <c r="B158" s="2" t="s">
        <v>75</v>
      </c>
      <c r="C158" s="2" t="s">
        <v>76</v>
      </c>
      <c r="D158" s="3"/>
      <c r="E158" s="3"/>
      <c r="F158" s="3">
        <v>411000</v>
      </c>
      <c r="G158" s="3">
        <v>411000</v>
      </c>
      <c r="H158" s="3">
        <v>411000</v>
      </c>
      <c r="I158" s="3">
        <v>411000</v>
      </c>
      <c r="J158" s="3">
        <v>411000</v>
      </c>
      <c r="K158" s="3">
        <v>412000</v>
      </c>
      <c r="L158" s="3">
        <v>410531</v>
      </c>
      <c r="M158" s="3">
        <v>449781</v>
      </c>
      <c r="N158" s="3">
        <v>453831</v>
      </c>
      <c r="O158" s="3">
        <v>457105</v>
      </c>
      <c r="P158" s="3">
        <v>459351</v>
      </c>
    </row>
    <row r="159" spans="1:16" x14ac:dyDescent="0.2">
      <c r="A159" s="1" t="s">
        <v>509</v>
      </c>
      <c r="B159" s="2" t="s">
        <v>510</v>
      </c>
      <c r="C159" s="2" t="s">
        <v>511</v>
      </c>
      <c r="D159" s="3"/>
      <c r="E159" s="3"/>
      <c r="F159" s="3">
        <v>411000</v>
      </c>
      <c r="G159" s="3">
        <v>411000</v>
      </c>
      <c r="H159" s="3">
        <v>411000</v>
      </c>
      <c r="I159" s="3">
        <v>411000</v>
      </c>
      <c r="J159" s="3">
        <v>411000</v>
      </c>
      <c r="K159" s="3">
        <v>411000</v>
      </c>
      <c r="L159" s="3">
        <v>410531</v>
      </c>
      <c r="M159" s="3">
        <v>448466</v>
      </c>
      <c r="N159" s="3">
        <v>448466</v>
      </c>
      <c r="O159" s="3">
        <v>448466</v>
      </c>
      <c r="P159" s="3">
        <v>448466</v>
      </c>
    </row>
    <row r="160" spans="1:16" x14ac:dyDescent="0.2">
      <c r="A160" s="1" t="s">
        <v>512</v>
      </c>
      <c r="B160" s="2" t="s">
        <v>513</v>
      </c>
      <c r="C160" s="2" t="s">
        <v>514</v>
      </c>
      <c r="D160" s="3"/>
      <c r="E160" s="3"/>
      <c r="F160" s="3">
        <v>0</v>
      </c>
      <c r="G160" s="3">
        <v>0</v>
      </c>
      <c r="H160" s="3">
        <v>0</v>
      </c>
      <c r="I160" s="3"/>
      <c r="J160" s="3">
        <v>0</v>
      </c>
      <c r="K160" s="3">
        <v>1000</v>
      </c>
      <c r="L160" s="3">
        <v>0</v>
      </c>
      <c r="M160" s="3">
        <v>1315</v>
      </c>
      <c r="N160" s="3">
        <v>5365</v>
      </c>
      <c r="O160" s="3">
        <v>8639</v>
      </c>
      <c r="P160" s="3">
        <v>10885</v>
      </c>
    </row>
    <row r="161" spans="1:16" x14ac:dyDescent="0.2">
      <c r="A161" s="1" t="s">
        <v>77</v>
      </c>
      <c r="B161" s="2" t="s">
        <v>78</v>
      </c>
      <c r="C161" s="2" t="s">
        <v>79</v>
      </c>
      <c r="D161" s="3">
        <v>10000</v>
      </c>
      <c r="E161" s="3">
        <v>237000</v>
      </c>
      <c r="F161" s="3">
        <v>12000</v>
      </c>
      <c r="G161" s="3">
        <v>37000</v>
      </c>
      <c r="H161" s="3">
        <v>421000</v>
      </c>
      <c r="I161" s="3">
        <v>6255000</v>
      </c>
      <c r="J161" s="3">
        <v>6255000</v>
      </c>
      <c r="K161" s="3">
        <v>7653000</v>
      </c>
      <c r="L161" s="3">
        <v>5778727</v>
      </c>
      <c r="M161" s="3">
        <v>4317785</v>
      </c>
      <c r="N161" s="3">
        <v>2906506</v>
      </c>
      <c r="O161" s="3">
        <v>1909107</v>
      </c>
      <c r="P161" s="3">
        <v>1047726</v>
      </c>
    </row>
    <row r="162" spans="1:16" x14ac:dyDescent="0.2">
      <c r="A162" s="1" t="s">
        <v>515</v>
      </c>
      <c r="B162" s="2" t="s">
        <v>516</v>
      </c>
      <c r="C162" s="2" t="s">
        <v>517</v>
      </c>
      <c r="D162" s="3">
        <v>10000</v>
      </c>
      <c r="E162" s="3">
        <v>414000</v>
      </c>
      <c r="F162" s="3">
        <v>12000</v>
      </c>
      <c r="G162" s="3">
        <v>37000</v>
      </c>
      <c r="H162" s="3">
        <v>421000</v>
      </c>
      <c r="I162" s="3">
        <v>6255000</v>
      </c>
      <c r="J162" s="3">
        <v>6255000</v>
      </c>
      <c r="K162" s="3">
        <v>7653000</v>
      </c>
      <c r="L162" s="3">
        <v>5778727</v>
      </c>
      <c r="M162" s="3">
        <v>4317785</v>
      </c>
      <c r="N162" s="3">
        <v>2906506</v>
      </c>
      <c r="O162" s="3">
        <v>1909107</v>
      </c>
      <c r="P162" s="3">
        <v>1047726</v>
      </c>
    </row>
    <row r="163" spans="1:16" x14ac:dyDescent="0.2">
      <c r="A163" s="1" t="s">
        <v>518</v>
      </c>
      <c r="B163" s="2" t="s">
        <v>519</v>
      </c>
      <c r="C163" s="2" t="s">
        <v>520</v>
      </c>
      <c r="D163" s="3"/>
      <c r="E163" s="3"/>
      <c r="F163" s="3">
        <v>0</v>
      </c>
      <c r="G163" s="3">
        <v>0</v>
      </c>
      <c r="H163" s="3">
        <v>0</v>
      </c>
      <c r="I163" s="3"/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</row>
    <row r="164" spans="1:16" x14ac:dyDescent="0.2">
      <c r="A164" s="1" t="s">
        <v>521</v>
      </c>
      <c r="B164" s="2" t="s">
        <v>522</v>
      </c>
      <c r="C164" s="2" t="s">
        <v>523</v>
      </c>
      <c r="D164" s="3"/>
      <c r="E164" s="3">
        <v>-177000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x14ac:dyDescent="0.2">
      <c r="A165" s="1" t="s">
        <v>80</v>
      </c>
      <c r="B165" s="2" t="s">
        <v>81</v>
      </c>
      <c r="C165" s="2" t="s">
        <v>82</v>
      </c>
      <c r="D165" s="3">
        <v>2957000</v>
      </c>
      <c r="E165" s="3">
        <v>2864000</v>
      </c>
      <c r="F165" s="3">
        <v>2961000</v>
      </c>
      <c r="G165" s="3">
        <v>2815000</v>
      </c>
      <c r="H165" s="3">
        <v>7216000</v>
      </c>
      <c r="I165" s="3">
        <v>3166000</v>
      </c>
      <c r="J165" s="3">
        <v>3166000</v>
      </c>
      <c r="K165" s="3">
        <v>3602000</v>
      </c>
      <c r="L165" s="3">
        <v>3882196</v>
      </c>
      <c r="M165" s="3">
        <v>3464574</v>
      </c>
      <c r="N165" s="3">
        <v>3377000</v>
      </c>
      <c r="O165" s="3">
        <v>2962226</v>
      </c>
      <c r="P165" s="3">
        <v>2826213</v>
      </c>
    </row>
    <row r="166" spans="1:16" x14ac:dyDescent="0.2">
      <c r="A166" s="1" t="s">
        <v>83</v>
      </c>
      <c r="B166" s="2" t="s">
        <v>84</v>
      </c>
      <c r="C166" s="2" t="s">
        <v>85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">
      <c r="A167" s="1" t="s">
        <v>86</v>
      </c>
      <c r="B167" s="2" t="s">
        <v>31</v>
      </c>
      <c r="C167" s="2" t="s">
        <v>87</v>
      </c>
      <c r="D167" s="3">
        <v>9889000</v>
      </c>
      <c r="E167" s="3">
        <v>9808000</v>
      </c>
      <c r="F167" s="3">
        <v>9422000</v>
      </c>
      <c r="G167" s="3">
        <v>10770000</v>
      </c>
      <c r="H167" s="3">
        <v>6731000</v>
      </c>
      <c r="I167" s="3">
        <v>5676000</v>
      </c>
      <c r="J167" s="3">
        <v>6059000</v>
      </c>
      <c r="K167" s="3">
        <v>4583000</v>
      </c>
      <c r="L167" s="3">
        <v>6648478</v>
      </c>
      <c r="M167" s="3">
        <v>7095926</v>
      </c>
      <c r="N167" s="3">
        <v>6627920</v>
      </c>
      <c r="O167" s="3">
        <v>7733870</v>
      </c>
      <c r="P167" s="3">
        <v>8105569</v>
      </c>
    </row>
    <row r="168" spans="1:16" x14ac:dyDescent="0.2">
      <c r="A168" s="1" t="s">
        <v>88</v>
      </c>
      <c r="B168" s="2" t="s">
        <v>34</v>
      </c>
      <c r="C168" s="2" t="s">
        <v>89</v>
      </c>
      <c r="D168" s="3">
        <v>256000</v>
      </c>
      <c r="E168" s="3">
        <v>301000</v>
      </c>
      <c r="F168" s="3">
        <v>402000</v>
      </c>
      <c r="G168" s="3">
        <v>260000</v>
      </c>
      <c r="H168" s="3">
        <v>214000</v>
      </c>
      <c r="I168" s="3">
        <v>252000</v>
      </c>
      <c r="J168" s="3">
        <v>264000</v>
      </c>
      <c r="K168" s="3">
        <v>233000</v>
      </c>
      <c r="L168" s="3">
        <v>322320</v>
      </c>
      <c r="M168" s="3">
        <v>533645</v>
      </c>
      <c r="N168" s="3">
        <v>596490</v>
      </c>
      <c r="O168" s="3">
        <v>741074</v>
      </c>
      <c r="P168" s="3">
        <v>1040396</v>
      </c>
    </row>
    <row r="169" spans="1:16" x14ac:dyDescent="0.2">
      <c r="A169" s="1" t="s">
        <v>524</v>
      </c>
      <c r="B169" s="2" t="s">
        <v>198</v>
      </c>
      <c r="C169" s="2" t="s">
        <v>525</v>
      </c>
      <c r="D169" s="3"/>
      <c r="E169" s="3"/>
      <c r="F169" s="3">
        <v>0</v>
      </c>
      <c r="G169" s="3">
        <v>0</v>
      </c>
      <c r="H169" s="3">
        <v>0</v>
      </c>
      <c r="I169" s="3">
        <v>1000</v>
      </c>
      <c r="J169" s="3">
        <v>1000</v>
      </c>
      <c r="K169" s="3">
        <v>3000</v>
      </c>
      <c r="L169" s="3">
        <v>6309</v>
      </c>
      <c r="M169" s="3">
        <v>18197</v>
      </c>
      <c r="N169" s="3">
        <v>29831</v>
      </c>
      <c r="O169" s="3">
        <v>33102</v>
      </c>
      <c r="P169" s="3">
        <v>43360</v>
      </c>
    </row>
    <row r="170" spans="1:16" x14ac:dyDescent="0.2">
      <c r="A170" s="1" t="s">
        <v>526</v>
      </c>
      <c r="B170" s="2" t="s">
        <v>201</v>
      </c>
      <c r="C170" s="2" t="s">
        <v>527</v>
      </c>
      <c r="D170" s="3"/>
      <c r="E170" s="3"/>
      <c r="F170" s="3">
        <v>0</v>
      </c>
      <c r="G170" s="3">
        <v>0</v>
      </c>
      <c r="H170" s="3">
        <v>0</v>
      </c>
      <c r="I170" s="3"/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</row>
    <row r="171" spans="1:16" x14ac:dyDescent="0.2">
      <c r="A171" s="1" t="s">
        <v>528</v>
      </c>
      <c r="B171" s="2" t="s">
        <v>204</v>
      </c>
      <c r="C171" s="2" t="s">
        <v>529</v>
      </c>
      <c r="D171" s="3"/>
      <c r="E171" s="3"/>
      <c r="F171" s="3">
        <v>141000</v>
      </c>
      <c r="G171" s="3">
        <v>0</v>
      </c>
      <c r="H171" s="3">
        <v>0</v>
      </c>
      <c r="I171" s="3"/>
      <c r="J171" s="3">
        <v>0</v>
      </c>
      <c r="K171" s="3">
        <v>0</v>
      </c>
      <c r="L171" s="3">
        <v>0</v>
      </c>
      <c r="M171" s="3">
        <v>16570</v>
      </c>
      <c r="N171" s="3">
        <v>0</v>
      </c>
      <c r="O171" s="3">
        <v>177254</v>
      </c>
      <c r="P171" s="3">
        <v>450014</v>
      </c>
    </row>
    <row r="172" spans="1:16" x14ac:dyDescent="0.2">
      <c r="A172" s="1" t="s">
        <v>530</v>
      </c>
      <c r="B172" s="2" t="s">
        <v>207</v>
      </c>
      <c r="C172" s="2" t="s">
        <v>531</v>
      </c>
      <c r="D172" s="3">
        <v>256000</v>
      </c>
      <c r="E172" s="3">
        <v>301000</v>
      </c>
      <c r="F172" s="3">
        <v>261000</v>
      </c>
      <c r="G172" s="3">
        <v>260000</v>
      </c>
      <c r="H172" s="3">
        <v>214000</v>
      </c>
      <c r="I172" s="3">
        <v>251000</v>
      </c>
      <c r="J172" s="3">
        <v>263000</v>
      </c>
      <c r="K172" s="3">
        <v>230000</v>
      </c>
      <c r="L172" s="3">
        <v>316011</v>
      </c>
      <c r="M172" s="3">
        <v>498878</v>
      </c>
      <c r="N172" s="3">
        <v>566659</v>
      </c>
      <c r="O172" s="3">
        <v>530718</v>
      </c>
      <c r="P172" s="3">
        <v>547022</v>
      </c>
    </row>
    <row r="173" spans="1:16" x14ac:dyDescent="0.2">
      <c r="A173" s="1" t="s">
        <v>92</v>
      </c>
      <c r="B173" s="2" t="s">
        <v>37</v>
      </c>
      <c r="C173" s="2" t="s">
        <v>93</v>
      </c>
      <c r="D173" s="3">
        <v>4866000</v>
      </c>
      <c r="E173" s="3">
        <v>4939000</v>
      </c>
      <c r="F173" s="3">
        <v>5135000</v>
      </c>
      <c r="G173" s="3">
        <v>1219000</v>
      </c>
      <c r="H173" s="3">
        <v>1309000</v>
      </c>
      <c r="I173" s="3">
        <v>1514000</v>
      </c>
      <c r="J173" s="3">
        <v>1514000</v>
      </c>
      <c r="K173" s="3">
        <v>1455000</v>
      </c>
      <c r="L173" s="3">
        <v>1430374</v>
      </c>
      <c r="M173" s="3">
        <v>1630773</v>
      </c>
      <c r="N173" s="3">
        <v>1667487</v>
      </c>
      <c r="O173" s="3">
        <v>1685967</v>
      </c>
      <c r="P173" s="3">
        <v>1641132</v>
      </c>
    </row>
    <row r="174" spans="1:16" x14ac:dyDescent="0.2">
      <c r="A174" s="1" t="s">
        <v>532</v>
      </c>
      <c r="B174" s="2" t="s">
        <v>222</v>
      </c>
      <c r="C174" s="2" t="s">
        <v>533</v>
      </c>
      <c r="D174" s="3"/>
      <c r="E174" s="3">
        <v>4000000</v>
      </c>
      <c r="F174" s="3">
        <v>0</v>
      </c>
      <c r="G174" s="3">
        <v>0</v>
      </c>
      <c r="H174" s="3">
        <v>0</v>
      </c>
      <c r="I174" s="3"/>
      <c r="J174" s="3">
        <v>0</v>
      </c>
      <c r="K174" s="3">
        <v>0</v>
      </c>
      <c r="L174" s="3">
        <v>8271</v>
      </c>
      <c r="M174" s="3">
        <v>33586</v>
      </c>
      <c r="N174" s="3">
        <v>0</v>
      </c>
      <c r="O174" s="3">
        <v>0</v>
      </c>
      <c r="P174" s="3">
        <v>0</v>
      </c>
    </row>
    <row r="175" spans="1:16" x14ac:dyDescent="0.2">
      <c r="A175" s="1" t="s">
        <v>534</v>
      </c>
      <c r="B175" s="2" t="s">
        <v>225</v>
      </c>
      <c r="C175" s="2" t="s">
        <v>535</v>
      </c>
      <c r="D175" s="3">
        <v>4000000</v>
      </c>
      <c r="E175" s="3"/>
      <c r="F175" s="3">
        <v>4000000</v>
      </c>
      <c r="G175" s="3">
        <v>0</v>
      </c>
      <c r="H175" s="3">
        <v>0</v>
      </c>
      <c r="I175" s="3"/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</row>
    <row r="176" spans="1:16" x14ac:dyDescent="0.2">
      <c r="A176" s="1" t="s">
        <v>536</v>
      </c>
      <c r="B176" s="2" t="s">
        <v>228</v>
      </c>
      <c r="C176" s="2" t="s">
        <v>537</v>
      </c>
      <c r="D176" s="3"/>
      <c r="E176" s="3"/>
      <c r="F176" s="3">
        <v>0</v>
      </c>
      <c r="G176" s="3">
        <v>0</v>
      </c>
      <c r="H176" s="3">
        <v>0</v>
      </c>
      <c r="I176" s="3"/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</row>
    <row r="177" spans="1:16" x14ac:dyDescent="0.2">
      <c r="A177" s="1" t="s">
        <v>538</v>
      </c>
      <c r="B177" s="2" t="s">
        <v>231</v>
      </c>
      <c r="C177" s="2" t="s">
        <v>539</v>
      </c>
      <c r="D177" s="3"/>
      <c r="E177" s="3"/>
      <c r="F177" s="3">
        <v>0</v>
      </c>
      <c r="G177" s="3">
        <v>0</v>
      </c>
      <c r="H177" s="3">
        <v>0</v>
      </c>
      <c r="I177" s="3"/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</row>
    <row r="178" spans="1:16" x14ac:dyDescent="0.2">
      <c r="A178" s="1" t="s">
        <v>540</v>
      </c>
      <c r="B178" s="2" t="s">
        <v>234</v>
      </c>
      <c r="C178" s="2" t="s">
        <v>541</v>
      </c>
      <c r="D178" s="3"/>
      <c r="E178" s="3"/>
      <c r="F178" s="3">
        <v>0</v>
      </c>
      <c r="G178" s="3">
        <v>0</v>
      </c>
      <c r="H178" s="3">
        <v>0</v>
      </c>
      <c r="I178" s="3"/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</row>
    <row r="179" spans="1:16" x14ac:dyDescent="0.2">
      <c r="A179" s="1" t="s">
        <v>542</v>
      </c>
      <c r="B179" s="2" t="s">
        <v>237</v>
      </c>
      <c r="C179" s="2" t="s">
        <v>543</v>
      </c>
      <c r="D179" s="3"/>
      <c r="E179" s="3"/>
      <c r="F179" s="3">
        <v>0</v>
      </c>
      <c r="G179" s="3">
        <v>0</v>
      </c>
      <c r="H179" s="3">
        <v>0</v>
      </c>
      <c r="I179" s="3"/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</row>
    <row r="180" spans="1:16" x14ac:dyDescent="0.2">
      <c r="A180" s="1" t="s">
        <v>544</v>
      </c>
      <c r="B180" s="2" t="s">
        <v>240</v>
      </c>
      <c r="C180" s="2" t="s">
        <v>545</v>
      </c>
      <c r="D180" s="3"/>
      <c r="E180" s="3"/>
      <c r="F180" s="3">
        <v>0</v>
      </c>
      <c r="G180" s="3">
        <v>0</v>
      </c>
      <c r="H180" s="3">
        <v>0</v>
      </c>
      <c r="I180" s="3"/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</row>
    <row r="181" spans="1:16" x14ac:dyDescent="0.2">
      <c r="A181" s="1" t="s">
        <v>546</v>
      </c>
      <c r="B181" s="2" t="s">
        <v>243</v>
      </c>
      <c r="C181" s="2" t="s">
        <v>547</v>
      </c>
      <c r="D181" s="3"/>
      <c r="E181" s="3"/>
      <c r="F181" s="3">
        <v>0</v>
      </c>
      <c r="G181" s="3">
        <v>0</v>
      </c>
      <c r="H181" s="3">
        <v>0</v>
      </c>
      <c r="I181" s="3"/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</row>
    <row r="182" spans="1:16" x14ac:dyDescent="0.2">
      <c r="A182" s="1" t="s">
        <v>548</v>
      </c>
      <c r="B182" s="2" t="s">
        <v>246</v>
      </c>
      <c r="C182" s="2" t="s">
        <v>549</v>
      </c>
      <c r="D182" s="3"/>
      <c r="E182" s="3"/>
      <c r="F182" s="3">
        <v>130000</v>
      </c>
      <c r="G182" s="3">
        <v>155000</v>
      </c>
      <c r="H182" s="3">
        <v>183000</v>
      </c>
      <c r="I182" s="3">
        <v>199000</v>
      </c>
      <c r="J182" s="3">
        <v>199000</v>
      </c>
      <c r="K182" s="3">
        <v>134000</v>
      </c>
      <c r="L182" s="3">
        <v>119961</v>
      </c>
      <c r="M182" s="3">
        <v>121898</v>
      </c>
      <c r="N182" s="3">
        <v>177701</v>
      </c>
      <c r="O182" s="3">
        <v>249358</v>
      </c>
      <c r="P182" s="3">
        <v>130079</v>
      </c>
    </row>
    <row r="183" spans="1:16" x14ac:dyDescent="0.2">
      <c r="A183" s="1" t="s">
        <v>550</v>
      </c>
      <c r="B183" s="2" t="s">
        <v>551</v>
      </c>
      <c r="C183" s="2" t="s">
        <v>552</v>
      </c>
      <c r="D183" s="3">
        <v>866000</v>
      </c>
      <c r="E183" s="3">
        <v>939000</v>
      </c>
      <c r="F183" s="3">
        <v>1005000</v>
      </c>
      <c r="G183" s="3">
        <v>1064000</v>
      </c>
      <c r="H183" s="3">
        <v>1126000</v>
      </c>
      <c r="I183" s="3">
        <v>1315000</v>
      </c>
      <c r="J183" s="3">
        <v>1315000</v>
      </c>
      <c r="K183" s="3">
        <v>1321000</v>
      </c>
      <c r="L183" s="3">
        <v>1302142</v>
      </c>
      <c r="M183" s="3">
        <v>1475289</v>
      </c>
      <c r="N183" s="3">
        <v>1489786</v>
      </c>
      <c r="O183" s="3">
        <v>1436609</v>
      </c>
      <c r="P183" s="3">
        <v>1511053</v>
      </c>
    </row>
    <row r="184" spans="1:16" x14ac:dyDescent="0.2">
      <c r="A184" s="1" t="s">
        <v>94</v>
      </c>
      <c r="B184" s="2" t="s">
        <v>40</v>
      </c>
      <c r="C184" s="2" t="s">
        <v>95</v>
      </c>
      <c r="D184" s="3">
        <v>4764000</v>
      </c>
      <c r="E184" s="3">
        <v>4533000</v>
      </c>
      <c r="F184" s="3">
        <v>3885000</v>
      </c>
      <c r="G184" s="3">
        <v>9291000</v>
      </c>
      <c r="H184" s="3">
        <v>2833000</v>
      </c>
      <c r="I184" s="3">
        <v>2411000</v>
      </c>
      <c r="J184" s="3">
        <v>2782000</v>
      </c>
      <c r="K184" s="3">
        <v>2879000</v>
      </c>
      <c r="L184" s="3">
        <v>2468395</v>
      </c>
      <c r="M184" s="3">
        <v>4091470</v>
      </c>
      <c r="N184" s="3">
        <v>2373385</v>
      </c>
      <c r="O184" s="3">
        <v>1971115</v>
      </c>
      <c r="P184" s="3">
        <v>1986073</v>
      </c>
    </row>
    <row r="185" spans="1:16" x14ac:dyDescent="0.2">
      <c r="A185" s="1" t="s">
        <v>532</v>
      </c>
      <c r="B185" s="2" t="s">
        <v>249</v>
      </c>
      <c r="C185" s="2" t="s">
        <v>553</v>
      </c>
      <c r="D185" s="3">
        <v>1608000</v>
      </c>
      <c r="E185" s="3">
        <v>1338000</v>
      </c>
      <c r="F185" s="3">
        <v>883000</v>
      </c>
      <c r="G185" s="3">
        <v>995000</v>
      </c>
      <c r="H185" s="3">
        <v>888000</v>
      </c>
      <c r="I185" s="3">
        <v>780000</v>
      </c>
      <c r="J185" s="3">
        <v>871000</v>
      </c>
      <c r="K185" s="3">
        <v>964000</v>
      </c>
      <c r="L185" s="3">
        <v>874450</v>
      </c>
      <c r="M185" s="3">
        <v>1314071</v>
      </c>
      <c r="N185" s="3">
        <v>1289767</v>
      </c>
      <c r="O185" s="3">
        <v>1004603</v>
      </c>
      <c r="P185" s="3">
        <v>964795</v>
      </c>
    </row>
    <row r="186" spans="1:16" x14ac:dyDescent="0.2">
      <c r="A186" s="1" t="s">
        <v>534</v>
      </c>
      <c r="B186" s="2" t="s">
        <v>252</v>
      </c>
      <c r="C186" s="2" t="s">
        <v>554</v>
      </c>
      <c r="D186" s="3">
        <v>556000</v>
      </c>
      <c r="E186" s="3">
        <v>358000</v>
      </c>
      <c r="F186" s="3">
        <v>1080000</v>
      </c>
      <c r="G186" s="3">
        <v>6301000</v>
      </c>
      <c r="H186" s="3">
        <v>0</v>
      </c>
      <c r="I186" s="3"/>
      <c r="J186" s="3">
        <v>0</v>
      </c>
      <c r="K186" s="3">
        <v>0</v>
      </c>
      <c r="L186" s="3">
        <v>0</v>
      </c>
      <c r="M186" s="3">
        <v>1500000</v>
      </c>
      <c r="N186" s="3">
        <v>0</v>
      </c>
      <c r="O186" s="3">
        <v>0</v>
      </c>
      <c r="P186" s="3">
        <v>7624</v>
      </c>
    </row>
    <row r="187" spans="1:16" x14ac:dyDescent="0.2">
      <c r="A187" s="1" t="s">
        <v>536</v>
      </c>
      <c r="B187" s="2" t="s">
        <v>255</v>
      </c>
      <c r="C187" s="2" t="s">
        <v>555</v>
      </c>
      <c r="D187" s="3"/>
      <c r="E187" s="3"/>
      <c r="F187" s="3">
        <v>0</v>
      </c>
      <c r="G187" s="3">
        <v>0</v>
      </c>
      <c r="H187" s="3">
        <v>0</v>
      </c>
      <c r="I187" s="3"/>
      <c r="J187" s="3">
        <v>0</v>
      </c>
      <c r="K187" s="3">
        <v>0</v>
      </c>
      <c r="L187" s="3">
        <v>0</v>
      </c>
      <c r="M187" s="3">
        <v>9435</v>
      </c>
      <c r="N187" s="3">
        <v>0</v>
      </c>
      <c r="O187" s="3">
        <v>0</v>
      </c>
      <c r="P187" s="3">
        <v>0</v>
      </c>
    </row>
    <row r="188" spans="1:16" x14ac:dyDescent="0.2">
      <c r="A188" s="1" t="s">
        <v>538</v>
      </c>
      <c r="B188" s="2" t="s">
        <v>258</v>
      </c>
      <c r="C188" s="2" t="s">
        <v>556</v>
      </c>
      <c r="D188" s="3"/>
      <c r="E188" s="3"/>
      <c r="F188" s="3">
        <v>0</v>
      </c>
      <c r="G188" s="3">
        <v>9000</v>
      </c>
      <c r="H188" s="3">
        <v>0</v>
      </c>
      <c r="I188" s="3"/>
      <c r="J188" s="3">
        <v>0</v>
      </c>
      <c r="K188" s="3">
        <v>0</v>
      </c>
      <c r="L188" s="3">
        <v>9208</v>
      </c>
      <c r="M188" s="3">
        <v>0</v>
      </c>
      <c r="N188" s="3">
        <v>0</v>
      </c>
      <c r="O188" s="3">
        <v>8897</v>
      </c>
      <c r="P188" s="3">
        <v>0</v>
      </c>
    </row>
    <row r="189" spans="1:16" x14ac:dyDescent="0.2">
      <c r="A189" s="1" t="s">
        <v>557</v>
      </c>
      <c r="B189" s="2" t="s">
        <v>261</v>
      </c>
      <c r="C189" s="2" t="s">
        <v>558</v>
      </c>
      <c r="D189" s="3">
        <v>73000</v>
      </c>
      <c r="E189" s="3">
        <v>65000</v>
      </c>
      <c r="F189" s="3">
        <v>57000</v>
      </c>
      <c r="G189" s="3">
        <v>58000</v>
      </c>
      <c r="H189" s="3">
        <v>66000</v>
      </c>
      <c r="I189" s="3">
        <v>70000</v>
      </c>
      <c r="J189" s="3">
        <v>71000</v>
      </c>
      <c r="K189" s="3">
        <v>97000</v>
      </c>
      <c r="L189" s="3">
        <v>67290</v>
      </c>
      <c r="M189" s="3">
        <v>64788</v>
      </c>
      <c r="N189" s="3">
        <v>73207</v>
      </c>
      <c r="O189" s="3">
        <v>64383</v>
      </c>
      <c r="P189" s="3">
        <v>54700</v>
      </c>
    </row>
    <row r="190" spans="1:16" x14ac:dyDescent="0.2">
      <c r="A190" s="1" t="s">
        <v>559</v>
      </c>
      <c r="B190" s="2" t="s">
        <v>264</v>
      </c>
      <c r="C190" s="2" t="s">
        <v>560</v>
      </c>
      <c r="D190" s="3">
        <v>41000</v>
      </c>
      <c r="E190" s="3">
        <v>36000</v>
      </c>
      <c r="F190" s="3">
        <v>33000</v>
      </c>
      <c r="G190" s="3">
        <v>32000</v>
      </c>
      <c r="H190" s="3">
        <v>35000</v>
      </c>
      <c r="I190" s="3">
        <v>38000</v>
      </c>
      <c r="J190" s="3">
        <v>38000</v>
      </c>
      <c r="K190" s="3">
        <v>41000</v>
      </c>
      <c r="L190" s="3">
        <v>38974</v>
      </c>
      <c r="M190" s="3">
        <v>37033</v>
      </c>
      <c r="N190" s="3">
        <v>33494</v>
      </c>
      <c r="O190" s="3">
        <v>35141</v>
      </c>
      <c r="P190" s="3">
        <v>31301</v>
      </c>
    </row>
    <row r="191" spans="1:16" x14ac:dyDescent="0.2">
      <c r="A191" s="1" t="s">
        <v>561</v>
      </c>
      <c r="B191" s="2" t="s">
        <v>267</v>
      </c>
      <c r="C191" s="2" t="s">
        <v>562</v>
      </c>
      <c r="D191" s="3">
        <v>495000</v>
      </c>
      <c r="E191" s="3">
        <v>516000</v>
      </c>
      <c r="F191" s="3">
        <v>418000</v>
      </c>
      <c r="G191" s="3">
        <v>416000</v>
      </c>
      <c r="H191" s="3">
        <v>393000</v>
      </c>
      <c r="I191" s="3">
        <v>453000</v>
      </c>
      <c r="J191" s="3">
        <v>441000</v>
      </c>
      <c r="K191" s="3">
        <v>364000</v>
      </c>
      <c r="L191" s="3">
        <v>302739</v>
      </c>
      <c r="M191" s="3">
        <v>245405</v>
      </c>
      <c r="N191" s="3">
        <v>415826</v>
      </c>
      <c r="O191" s="3">
        <v>330955</v>
      </c>
      <c r="P191" s="3">
        <v>368558</v>
      </c>
    </row>
    <row r="192" spans="1:16" x14ac:dyDescent="0.2">
      <c r="A192" s="1" t="s">
        <v>563</v>
      </c>
      <c r="B192" s="2" t="s">
        <v>564</v>
      </c>
      <c r="C192" s="2" t="s">
        <v>565</v>
      </c>
      <c r="D192" s="3">
        <v>1118000</v>
      </c>
      <c r="E192" s="3">
        <v>1129000</v>
      </c>
      <c r="F192" s="3">
        <v>855000</v>
      </c>
      <c r="G192" s="3">
        <v>824000</v>
      </c>
      <c r="H192" s="3">
        <v>762000</v>
      </c>
      <c r="I192" s="3">
        <v>641000</v>
      </c>
      <c r="J192" s="3">
        <v>675000</v>
      </c>
      <c r="K192" s="3">
        <v>441000</v>
      </c>
      <c r="L192" s="3">
        <v>395756</v>
      </c>
      <c r="M192" s="3">
        <v>0</v>
      </c>
      <c r="N192" s="3">
        <v>0</v>
      </c>
      <c r="O192" s="3">
        <v>0</v>
      </c>
      <c r="P192" s="3">
        <v>0</v>
      </c>
    </row>
    <row r="193" spans="1:16" x14ac:dyDescent="0.2">
      <c r="A193" s="1" t="s">
        <v>566</v>
      </c>
      <c r="B193" s="2" t="s">
        <v>567</v>
      </c>
      <c r="C193" s="2" t="s">
        <v>568</v>
      </c>
      <c r="D193" s="3"/>
      <c r="E193" s="3"/>
      <c r="F193" s="3">
        <v>0</v>
      </c>
      <c r="G193" s="3">
        <v>0</v>
      </c>
      <c r="H193" s="3">
        <v>0</v>
      </c>
      <c r="I193" s="3"/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</row>
    <row r="194" spans="1:16" x14ac:dyDescent="0.2">
      <c r="A194" s="1" t="s">
        <v>546</v>
      </c>
      <c r="B194" s="2" t="s">
        <v>569</v>
      </c>
      <c r="C194" s="2" t="s">
        <v>570</v>
      </c>
      <c r="D194" s="3">
        <v>840000</v>
      </c>
      <c r="E194" s="3">
        <v>1072000</v>
      </c>
      <c r="F194" s="3">
        <v>533000</v>
      </c>
      <c r="G194" s="3">
        <v>645000</v>
      </c>
      <c r="H194" s="3">
        <v>680000</v>
      </c>
      <c r="I194" s="3">
        <v>409000</v>
      </c>
      <c r="J194" s="3">
        <v>513000</v>
      </c>
      <c r="K194" s="3">
        <v>578000</v>
      </c>
      <c r="L194" s="3">
        <v>712236</v>
      </c>
      <c r="M194" s="3">
        <v>846268</v>
      </c>
      <c r="N194" s="3">
        <v>544595</v>
      </c>
      <c r="O194" s="3">
        <v>524569</v>
      </c>
      <c r="P194" s="3">
        <v>556432</v>
      </c>
    </row>
    <row r="195" spans="1:16" x14ac:dyDescent="0.2">
      <c r="A195" s="1" t="s">
        <v>571</v>
      </c>
      <c r="B195" s="2" t="s">
        <v>572</v>
      </c>
      <c r="C195" s="2" t="s">
        <v>573</v>
      </c>
      <c r="D195" s="3">
        <v>24000</v>
      </c>
      <c r="E195" s="3">
        <v>19000</v>
      </c>
      <c r="F195" s="3">
        <v>26000</v>
      </c>
      <c r="G195" s="3">
        <v>11000</v>
      </c>
      <c r="H195" s="3">
        <v>0</v>
      </c>
      <c r="I195" s="3">
        <v>20000</v>
      </c>
      <c r="J195" s="3">
        <v>11000</v>
      </c>
      <c r="K195" s="3">
        <v>10000</v>
      </c>
      <c r="L195" s="3">
        <v>67742</v>
      </c>
      <c r="M195" s="3">
        <v>74470</v>
      </c>
      <c r="N195" s="3">
        <v>6614</v>
      </c>
      <c r="O195" s="3">
        <v>2567</v>
      </c>
      <c r="P195" s="3">
        <v>2663</v>
      </c>
    </row>
    <row r="196" spans="1:16" x14ac:dyDescent="0.2">
      <c r="A196" s="1" t="s">
        <v>574</v>
      </c>
      <c r="B196" s="2" t="s">
        <v>575</v>
      </c>
      <c r="C196" s="2" t="s">
        <v>576</v>
      </c>
      <c r="D196" s="3">
        <v>3000</v>
      </c>
      <c r="E196" s="3">
        <v>35000</v>
      </c>
      <c r="F196" s="3">
        <v>0</v>
      </c>
      <c r="G196" s="3">
        <v>0</v>
      </c>
      <c r="H196" s="3">
        <v>2375000</v>
      </c>
      <c r="I196" s="3">
        <v>1499000</v>
      </c>
      <c r="J196" s="3">
        <v>1499000</v>
      </c>
      <c r="K196" s="3">
        <v>16000</v>
      </c>
      <c r="L196" s="3">
        <v>2427389</v>
      </c>
      <c r="M196" s="3">
        <v>840038</v>
      </c>
      <c r="N196" s="3">
        <v>1990558</v>
      </c>
      <c r="O196" s="3">
        <v>3335714</v>
      </c>
      <c r="P196" s="3">
        <v>3437968</v>
      </c>
    </row>
    <row r="197" spans="1:16" x14ac:dyDescent="0.2">
      <c r="A197" s="1" t="s">
        <v>577</v>
      </c>
      <c r="B197" s="2" t="s">
        <v>578</v>
      </c>
      <c r="C197" s="2" t="s">
        <v>579</v>
      </c>
      <c r="D197" s="3"/>
      <c r="E197" s="3"/>
      <c r="F197" s="3">
        <v>0</v>
      </c>
      <c r="G197" s="3">
        <v>0</v>
      </c>
      <c r="H197" s="3">
        <v>0</v>
      </c>
      <c r="I197" s="3"/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428571</v>
      </c>
      <c r="P197" s="3">
        <v>1285714</v>
      </c>
    </row>
    <row r="198" spans="1:16" x14ac:dyDescent="0.2">
      <c r="A198" s="1" t="s">
        <v>580</v>
      </c>
      <c r="B198" s="2" t="s">
        <v>581</v>
      </c>
      <c r="C198" s="2" t="s">
        <v>582</v>
      </c>
      <c r="D198" s="3">
        <v>3000</v>
      </c>
      <c r="E198" s="3">
        <v>35000</v>
      </c>
      <c r="F198" s="3">
        <v>0</v>
      </c>
      <c r="G198" s="3">
        <v>0</v>
      </c>
      <c r="H198" s="3">
        <v>2375000</v>
      </c>
      <c r="I198" s="3">
        <v>1499000</v>
      </c>
      <c r="J198" s="3">
        <v>1499000</v>
      </c>
      <c r="K198" s="3">
        <v>16000</v>
      </c>
      <c r="L198" s="3">
        <v>2427389</v>
      </c>
      <c r="M198" s="3">
        <v>840038</v>
      </c>
      <c r="N198" s="3">
        <v>1990558</v>
      </c>
      <c r="O198" s="3">
        <v>2907143</v>
      </c>
      <c r="P198" s="3">
        <v>2152254</v>
      </c>
    </row>
    <row r="199" spans="1:16" x14ac:dyDescent="0.2">
      <c r="A199" s="1" t="s">
        <v>583</v>
      </c>
      <c r="B199" s="2" t="s">
        <v>584</v>
      </c>
      <c r="C199" s="2" t="s">
        <v>585</v>
      </c>
      <c r="D199" s="3"/>
      <c r="E199" s="3"/>
      <c r="F199" s="3">
        <v>0</v>
      </c>
      <c r="G199" s="3">
        <v>0</v>
      </c>
      <c r="H199" s="3">
        <v>0</v>
      </c>
      <c r="I199" s="3"/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</row>
    <row r="200" spans="1:16" x14ac:dyDescent="0.2">
      <c r="A200" s="1" t="s">
        <v>61</v>
      </c>
      <c r="B200" s="2" t="s">
        <v>43</v>
      </c>
      <c r="C200" s="2" t="s">
        <v>96</v>
      </c>
      <c r="D200" s="3">
        <v>2000</v>
      </c>
      <c r="E200" s="3">
        <v>1000</v>
      </c>
      <c r="F200" s="3">
        <v>1000</v>
      </c>
      <c r="G200" s="3">
        <v>5000</v>
      </c>
      <c r="H200" s="3">
        <v>0</v>
      </c>
      <c r="I200" s="3"/>
      <c r="J200" s="3">
        <v>0</v>
      </c>
      <c r="K200" s="3">
        <v>0</v>
      </c>
      <c r="L200" s="3">
        <v>2768</v>
      </c>
      <c r="M200" s="3">
        <v>2166</v>
      </c>
      <c r="N200" s="3">
        <v>1653</v>
      </c>
      <c r="O200" s="3">
        <v>9252</v>
      </c>
      <c r="P200" s="3">
        <v>14308</v>
      </c>
    </row>
    <row r="201" spans="1:16" x14ac:dyDescent="0.2">
      <c r="A201" s="1" t="s">
        <v>586</v>
      </c>
      <c r="B201" s="2" t="s">
        <v>270</v>
      </c>
      <c r="C201" s="2" t="s">
        <v>587</v>
      </c>
      <c r="D201" s="3">
        <v>1000</v>
      </c>
      <c r="E201" s="3">
        <v>1000</v>
      </c>
      <c r="F201" s="3">
        <v>1000</v>
      </c>
      <c r="G201" s="3">
        <v>5000</v>
      </c>
      <c r="H201" s="3">
        <v>0</v>
      </c>
      <c r="I201" s="3"/>
      <c r="J201" s="3">
        <v>0</v>
      </c>
      <c r="K201" s="3">
        <v>0</v>
      </c>
      <c r="L201" s="3">
        <v>2185</v>
      </c>
      <c r="M201" s="3">
        <v>1383</v>
      </c>
      <c r="N201" s="3">
        <v>412</v>
      </c>
      <c r="O201" s="3">
        <v>6288</v>
      </c>
      <c r="P201" s="3">
        <v>13945</v>
      </c>
    </row>
    <row r="202" spans="1:16" x14ac:dyDescent="0.2">
      <c r="A202" s="1" t="s">
        <v>588</v>
      </c>
      <c r="B202" s="2" t="s">
        <v>273</v>
      </c>
      <c r="C202" s="2" t="s">
        <v>589</v>
      </c>
      <c r="D202" s="3">
        <v>1000</v>
      </c>
      <c r="E202" s="3"/>
      <c r="F202" s="3">
        <v>0</v>
      </c>
      <c r="G202" s="3">
        <v>0</v>
      </c>
      <c r="H202" s="3">
        <v>0</v>
      </c>
      <c r="I202" s="3"/>
      <c r="J202" s="3">
        <v>0</v>
      </c>
      <c r="K202" s="3">
        <v>0</v>
      </c>
      <c r="L202" s="3">
        <v>583</v>
      </c>
      <c r="M202" s="3">
        <v>783</v>
      </c>
      <c r="N202" s="3">
        <v>1241</v>
      </c>
      <c r="O202" s="3">
        <v>2964</v>
      </c>
      <c r="P202" s="3">
        <v>363</v>
      </c>
    </row>
    <row r="203" spans="1:16" x14ac:dyDescent="0.2">
      <c r="A203" s="1" t="s">
        <v>100</v>
      </c>
      <c r="B203" s="2" t="s">
        <v>101</v>
      </c>
      <c r="C203" s="2" t="s">
        <v>102</v>
      </c>
      <c r="D203" s="3">
        <v>105000</v>
      </c>
      <c r="E203" s="3">
        <v>69000</v>
      </c>
      <c r="F203" s="3">
        <v>325000</v>
      </c>
      <c r="G203" s="3">
        <v>468000</v>
      </c>
      <c r="H203" s="3">
        <v>765000</v>
      </c>
      <c r="I203" s="3"/>
      <c r="J203" s="3">
        <v>1016000</v>
      </c>
      <c r="K203" s="3">
        <v>868000</v>
      </c>
      <c r="L203" s="3">
        <v>896314</v>
      </c>
      <c r="M203" s="3">
        <v>727562</v>
      </c>
      <c r="N203" s="3">
        <v>643940</v>
      </c>
      <c r="O203" s="3">
        <v>820546</v>
      </c>
      <c r="P203" s="3">
        <v>644393</v>
      </c>
    </row>
    <row r="204" spans="1:16" x14ac:dyDescent="0.2">
      <c r="A204" s="1" t="s">
        <v>590</v>
      </c>
      <c r="B204" s="2" t="s">
        <v>28</v>
      </c>
      <c r="C204" s="2" t="s">
        <v>591</v>
      </c>
      <c r="D204" s="3">
        <v>50000</v>
      </c>
      <c r="E204" s="3">
        <v>49000</v>
      </c>
      <c r="F204" s="3">
        <v>177000</v>
      </c>
      <c r="G204" s="3">
        <v>262000</v>
      </c>
      <c r="H204" s="3">
        <v>496000</v>
      </c>
      <c r="I204" s="3"/>
      <c r="J204" s="3">
        <v>620000</v>
      </c>
      <c r="K204" s="3">
        <v>575000</v>
      </c>
      <c r="L204" s="3">
        <v>577291</v>
      </c>
      <c r="M204" s="3">
        <v>475557</v>
      </c>
      <c r="N204" s="3">
        <v>463911</v>
      </c>
      <c r="O204" s="3">
        <v>602037</v>
      </c>
      <c r="P204" s="3">
        <v>549917</v>
      </c>
    </row>
    <row r="205" spans="1:16" x14ac:dyDescent="0.2">
      <c r="A205" s="1" t="s">
        <v>592</v>
      </c>
      <c r="B205" s="2" t="s">
        <v>593</v>
      </c>
      <c r="C205" s="2" t="s">
        <v>594</v>
      </c>
      <c r="D205" s="3">
        <v>55000</v>
      </c>
      <c r="E205" s="3">
        <v>20000</v>
      </c>
      <c r="F205" s="3">
        <v>148000</v>
      </c>
      <c r="G205" s="3">
        <v>206000</v>
      </c>
      <c r="H205" s="3">
        <v>269000</v>
      </c>
      <c r="I205" s="3"/>
      <c r="J205" s="3">
        <v>396000</v>
      </c>
      <c r="K205" s="3">
        <v>293000</v>
      </c>
      <c r="L205" s="3">
        <v>319023</v>
      </c>
      <c r="M205" s="3">
        <v>252005</v>
      </c>
      <c r="N205" s="3">
        <v>180029</v>
      </c>
      <c r="O205" s="3">
        <v>218509</v>
      </c>
      <c r="P205" s="3">
        <v>94476</v>
      </c>
    </row>
    <row r="206" spans="1:16" x14ac:dyDescent="0.2">
      <c r="A206" s="1" t="s">
        <v>595</v>
      </c>
      <c r="B206" s="2" t="s">
        <v>596</v>
      </c>
      <c r="C206" s="2" t="s">
        <v>597</v>
      </c>
      <c r="D206" s="3">
        <v>14481000</v>
      </c>
      <c r="E206" s="3">
        <v>14216000</v>
      </c>
      <c r="F206" s="3">
        <v>13252000</v>
      </c>
      <c r="G206" s="3">
        <v>13403000</v>
      </c>
      <c r="H206" s="3">
        <v>27292000</v>
      </c>
      <c r="I206" s="3"/>
      <c r="J206" s="3">
        <v>14733000</v>
      </c>
      <c r="K206" s="3">
        <v>15409000</v>
      </c>
      <c r="L206" s="3">
        <v>15439051</v>
      </c>
      <c r="M206" s="3">
        <v>14144646</v>
      </c>
      <c r="N206" s="3">
        <v>13205886</v>
      </c>
      <c r="O206" s="3">
        <v>12597928</v>
      </c>
      <c r="P206" s="3">
        <v>12236806</v>
      </c>
    </row>
    <row r="207" spans="1:16" x14ac:dyDescent="0.2">
      <c r="A207" s="1" t="s">
        <v>97</v>
      </c>
      <c r="B207" s="2" t="s">
        <v>98</v>
      </c>
      <c r="C207" s="2" t="s">
        <v>99</v>
      </c>
      <c r="D207" s="3">
        <v>14338000</v>
      </c>
      <c r="E207" s="3">
        <v>13869000</v>
      </c>
      <c r="F207" s="3">
        <v>12924000</v>
      </c>
      <c r="G207" s="3">
        <v>13060000</v>
      </c>
      <c r="H207" s="3">
        <v>26331000</v>
      </c>
      <c r="I207" s="3"/>
      <c r="J207" s="3">
        <v>14395000</v>
      </c>
      <c r="K207" s="3">
        <v>14970000</v>
      </c>
      <c r="L207" s="3">
        <v>14788336</v>
      </c>
      <c r="M207" s="3">
        <v>13691204</v>
      </c>
      <c r="N207" s="3">
        <v>12905689</v>
      </c>
      <c r="O207" s="3">
        <v>12266812</v>
      </c>
      <c r="P207" s="3">
        <v>11926465</v>
      </c>
    </row>
    <row r="208" spans="1:16" x14ac:dyDescent="0.2">
      <c r="A208" s="1" t="s">
        <v>105</v>
      </c>
      <c r="B208" s="2" t="s">
        <v>106</v>
      </c>
      <c r="C208" s="2" t="s">
        <v>107</v>
      </c>
      <c r="D208" s="3">
        <v>45000</v>
      </c>
      <c r="E208" s="3">
        <v>24000</v>
      </c>
      <c r="F208" s="3">
        <v>14000</v>
      </c>
      <c r="G208" s="3">
        <v>-13000</v>
      </c>
      <c r="H208" s="3">
        <v>215000</v>
      </c>
      <c r="I208" s="3"/>
      <c r="J208" s="3">
        <v>-68000</v>
      </c>
      <c r="K208" s="3">
        <v>37000</v>
      </c>
      <c r="L208" s="3">
        <v>157751</v>
      </c>
      <c r="M208" s="3">
        <v>43745</v>
      </c>
      <c r="N208" s="3">
        <v>-1277</v>
      </c>
      <c r="O208" s="3">
        <v>36052</v>
      </c>
      <c r="P208" s="3">
        <v>59741</v>
      </c>
    </row>
    <row r="209" spans="1:16" x14ac:dyDescent="0.2">
      <c r="A209" s="1" t="s">
        <v>108</v>
      </c>
      <c r="B209" s="2" t="s">
        <v>109</v>
      </c>
      <c r="C209" s="2" t="s">
        <v>110</v>
      </c>
      <c r="D209" s="3">
        <v>98000</v>
      </c>
      <c r="E209" s="3">
        <v>323000</v>
      </c>
      <c r="F209" s="3">
        <v>314000</v>
      </c>
      <c r="G209" s="3">
        <v>356000</v>
      </c>
      <c r="H209" s="3">
        <v>746000</v>
      </c>
      <c r="I209" s="3"/>
      <c r="J209" s="3">
        <v>406000</v>
      </c>
      <c r="K209" s="3">
        <v>402000</v>
      </c>
      <c r="L209" s="3">
        <v>492964</v>
      </c>
      <c r="M209" s="3">
        <v>409697</v>
      </c>
      <c r="N209" s="3">
        <v>301474</v>
      </c>
      <c r="O209" s="3">
        <v>295064</v>
      </c>
      <c r="P209" s="3">
        <v>250600</v>
      </c>
    </row>
    <row r="210" spans="1:16" x14ac:dyDescent="0.2">
      <c r="A210" s="1" t="s">
        <v>103</v>
      </c>
      <c r="B210" s="2" t="s">
        <v>31</v>
      </c>
      <c r="C210" s="2" t="s">
        <v>104</v>
      </c>
      <c r="D210" s="3">
        <v>7892000</v>
      </c>
      <c r="E210" s="3">
        <v>7789000</v>
      </c>
      <c r="F210" s="3">
        <v>6951000</v>
      </c>
      <c r="G210" s="3">
        <v>7018000</v>
      </c>
      <c r="H210" s="3">
        <v>13640000</v>
      </c>
      <c r="I210" s="3"/>
      <c r="J210" s="3">
        <v>7722000</v>
      </c>
      <c r="K210" s="3">
        <v>7805000</v>
      </c>
      <c r="L210" s="3">
        <v>7882825</v>
      </c>
      <c r="M210" s="3">
        <v>7025216</v>
      </c>
      <c r="N210" s="3">
        <v>6038057</v>
      </c>
      <c r="O210" s="3">
        <v>5837188</v>
      </c>
      <c r="P210" s="3">
        <v>5847976</v>
      </c>
    </row>
    <row r="211" spans="1:16" x14ac:dyDescent="0.2">
      <c r="A211" s="1" t="s">
        <v>598</v>
      </c>
      <c r="B211" s="2" t="s">
        <v>599</v>
      </c>
      <c r="C211" s="2" t="s">
        <v>600</v>
      </c>
      <c r="D211" s="3">
        <v>3418000</v>
      </c>
      <c r="E211" s="3">
        <v>3360000</v>
      </c>
      <c r="F211" s="3">
        <v>3138000</v>
      </c>
      <c r="G211" s="3">
        <v>3067000</v>
      </c>
      <c r="H211" s="3">
        <v>13640000</v>
      </c>
      <c r="I211" s="3"/>
      <c r="J211" s="3">
        <v>7722000</v>
      </c>
      <c r="K211" s="3">
        <v>3908000</v>
      </c>
      <c r="L211" s="3">
        <v>3812108</v>
      </c>
      <c r="M211" s="3">
        <v>3243713</v>
      </c>
      <c r="N211" s="3">
        <v>2946609</v>
      </c>
      <c r="O211" s="3">
        <v>2965046</v>
      </c>
      <c r="P211" s="3">
        <v>3101333</v>
      </c>
    </row>
    <row r="212" spans="1:16" x14ac:dyDescent="0.2">
      <c r="A212" s="1" t="s">
        <v>601</v>
      </c>
      <c r="B212" s="2" t="s">
        <v>602</v>
      </c>
      <c r="C212" s="2" t="s">
        <v>603</v>
      </c>
      <c r="D212" s="3">
        <v>4474000</v>
      </c>
      <c r="E212" s="3">
        <v>4429000</v>
      </c>
      <c r="F212" s="3">
        <v>3813000</v>
      </c>
      <c r="G212" s="3">
        <v>3951000</v>
      </c>
      <c r="H212" s="3">
        <v>0</v>
      </c>
      <c r="I212" s="3"/>
      <c r="J212" s="3">
        <v>0</v>
      </c>
      <c r="K212" s="3">
        <v>3897000</v>
      </c>
      <c r="L212" s="3">
        <v>4070717</v>
      </c>
      <c r="M212" s="3">
        <v>3781503</v>
      </c>
      <c r="N212" s="3">
        <v>3091448</v>
      </c>
      <c r="O212" s="3">
        <v>2872142</v>
      </c>
      <c r="P212" s="3">
        <v>2746643</v>
      </c>
    </row>
    <row r="213" spans="1:16" x14ac:dyDescent="0.2">
      <c r="A213" s="1" t="s">
        <v>604</v>
      </c>
      <c r="B213" s="2" t="s">
        <v>593</v>
      </c>
      <c r="C213" s="2" t="s">
        <v>605</v>
      </c>
      <c r="D213" s="3">
        <v>6644000</v>
      </c>
      <c r="E213" s="3">
        <v>6447000</v>
      </c>
      <c r="F213" s="3">
        <v>6449000</v>
      </c>
      <c r="G213" s="3">
        <v>6591000</v>
      </c>
      <c r="H213" s="3">
        <v>13921000</v>
      </c>
      <c r="I213" s="3"/>
      <c r="J213" s="3">
        <v>7407000</v>
      </c>
      <c r="K213" s="3">
        <v>7897000</v>
      </c>
      <c r="L213" s="3">
        <v>7875249</v>
      </c>
      <c r="M213" s="3">
        <v>7371435</v>
      </c>
      <c r="N213" s="3">
        <v>7347858</v>
      </c>
      <c r="O213" s="3">
        <v>6979249</v>
      </c>
      <c r="P213" s="3">
        <v>6483306</v>
      </c>
    </row>
    <row r="214" spans="1:16" x14ac:dyDescent="0.2">
      <c r="A214" s="1" t="s">
        <v>111</v>
      </c>
      <c r="B214" s="2" t="s">
        <v>43</v>
      </c>
      <c r="C214" s="2" t="s">
        <v>112</v>
      </c>
      <c r="D214" s="3">
        <v>1592000</v>
      </c>
      <c r="E214" s="3">
        <v>1487000</v>
      </c>
      <c r="F214" s="3">
        <v>1317000</v>
      </c>
      <c r="G214" s="3">
        <v>1392000</v>
      </c>
      <c r="H214" s="3">
        <v>2966000</v>
      </c>
      <c r="I214" s="3"/>
      <c r="J214" s="3">
        <v>1559000</v>
      </c>
      <c r="K214" s="3">
        <v>1661000</v>
      </c>
      <c r="L214" s="3">
        <v>1520562</v>
      </c>
      <c r="M214" s="3">
        <v>1350856</v>
      </c>
      <c r="N214" s="3">
        <v>1373700</v>
      </c>
      <c r="O214" s="3">
        <v>1331856</v>
      </c>
      <c r="P214" s="3">
        <v>1219405</v>
      </c>
    </row>
    <row r="215" spans="1:16" x14ac:dyDescent="0.2">
      <c r="A215" s="1" t="s">
        <v>606</v>
      </c>
      <c r="B215" s="2" t="s">
        <v>607</v>
      </c>
      <c r="C215" s="2" t="s">
        <v>608</v>
      </c>
      <c r="D215" s="3">
        <v>1154000</v>
      </c>
      <c r="E215" s="3">
        <v>1077000</v>
      </c>
      <c r="F215" s="3">
        <v>946000</v>
      </c>
      <c r="G215" s="3">
        <v>1004000</v>
      </c>
      <c r="H215" s="3">
        <v>2132000</v>
      </c>
      <c r="I215" s="3"/>
      <c r="J215" s="3">
        <v>1131000</v>
      </c>
      <c r="K215" s="3">
        <v>1211000</v>
      </c>
      <c r="L215" s="3">
        <v>1097634</v>
      </c>
      <c r="M215" s="3">
        <v>985441</v>
      </c>
      <c r="N215" s="3">
        <v>1014062</v>
      </c>
      <c r="O215" s="3">
        <v>975605</v>
      </c>
      <c r="P215" s="3">
        <v>894132</v>
      </c>
    </row>
    <row r="216" spans="1:16" x14ac:dyDescent="0.2">
      <c r="A216" s="1" t="s">
        <v>609</v>
      </c>
      <c r="B216" s="2" t="s">
        <v>610</v>
      </c>
      <c r="C216" s="2" t="s">
        <v>611</v>
      </c>
      <c r="D216" s="3"/>
      <c r="E216" s="3"/>
      <c r="F216" s="3">
        <v>0</v>
      </c>
      <c r="G216" s="3">
        <v>0</v>
      </c>
      <c r="H216" s="3">
        <v>0</v>
      </c>
      <c r="I216" s="3"/>
      <c r="J216" s="3">
        <v>0</v>
      </c>
      <c r="K216" s="3">
        <v>0</v>
      </c>
      <c r="L216" s="3">
        <v>110</v>
      </c>
      <c r="M216" s="3">
        <v>360</v>
      </c>
      <c r="N216" s="3">
        <v>320</v>
      </c>
      <c r="O216" s="3">
        <v>240</v>
      </c>
      <c r="P216" s="3">
        <v>340</v>
      </c>
    </row>
    <row r="217" spans="1:16" x14ac:dyDescent="0.2">
      <c r="A217" s="1" t="s">
        <v>612</v>
      </c>
      <c r="B217" s="2" t="s">
        <v>613</v>
      </c>
      <c r="C217" s="2" t="s">
        <v>614</v>
      </c>
      <c r="D217" s="3">
        <v>370000</v>
      </c>
      <c r="E217" s="3">
        <v>352000</v>
      </c>
      <c r="F217" s="3">
        <v>312000</v>
      </c>
      <c r="G217" s="3">
        <v>326000</v>
      </c>
      <c r="H217" s="3">
        <v>699000</v>
      </c>
      <c r="I217" s="3"/>
      <c r="J217" s="3">
        <v>366000</v>
      </c>
      <c r="K217" s="3">
        <v>388000</v>
      </c>
      <c r="L217" s="3">
        <v>377005</v>
      </c>
      <c r="M217" s="3">
        <v>340561</v>
      </c>
      <c r="N217" s="3">
        <v>342068</v>
      </c>
      <c r="O217" s="3">
        <v>339035</v>
      </c>
      <c r="P217" s="3">
        <v>309052</v>
      </c>
    </row>
    <row r="218" spans="1:16" x14ac:dyDescent="0.2">
      <c r="A218" s="1" t="s">
        <v>615</v>
      </c>
      <c r="B218" s="2" t="s">
        <v>616</v>
      </c>
      <c r="C218" s="2" t="s">
        <v>617</v>
      </c>
      <c r="D218" s="3">
        <v>68000</v>
      </c>
      <c r="E218" s="3">
        <v>58000</v>
      </c>
      <c r="F218" s="3">
        <v>59000</v>
      </c>
      <c r="G218" s="3">
        <v>62000</v>
      </c>
      <c r="H218" s="3">
        <v>135000</v>
      </c>
      <c r="I218" s="3"/>
      <c r="J218" s="3">
        <v>62000</v>
      </c>
      <c r="K218" s="3">
        <v>62000</v>
      </c>
      <c r="L218" s="3">
        <v>45813</v>
      </c>
      <c r="M218" s="3">
        <v>24494</v>
      </c>
      <c r="N218" s="3">
        <v>17250</v>
      </c>
      <c r="O218" s="3">
        <v>16976</v>
      </c>
      <c r="P218" s="3">
        <v>15881</v>
      </c>
    </row>
    <row r="219" spans="1:16" x14ac:dyDescent="0.2">
      <c r="A219" s="1" t="s">
        <v>618</v>
      </c>
      <c r="B219" s="2" t="s">
        <v>62</v>
      </c>
      <c r="C219" s="2" t="s">
        <v>619</v>
      </c>
      <c r="D219" s="3">
        <v>46000</v>
      </c>
      <c r="E219" s="3">
        <v>34000</v>
      </c>
      <c r="F219" s="3">
        <v>31000</v>
      </c>
      <c r="G219" s="3">
        <v>32000</v>
      </c>
      <c r="H219" s="3">
        <v>40000</v>
      </c>
      <c r="I219" s="3"/>
      <c r="J219" s="3">
        <v>8000</v>
      </c>
      <c r="K219" s="3">
        <v>22000</v>
      </c>
      <c r="L219" s="3">
        <v>17838</v>
      </c>
      <c r="M219" s="3">
        <v>10983</v>
      </c>
      <c r="N219" s="3">
        <v>22374</v>
      </c>
      <c r="O219" s="3">
        <v>32604</v>
      </c>
      <c r="P219" s="3">
        <v>30075</v>
      </c>
    </row>
    <row r="220" spans="1:16" x14ac:dyDescent="0.2">
      <c r="A220" s="1" t="s">
        <v>113</v>
      </c>
      <c r="B220" s="2" t="s">
        <v>114</v>
      </c>
      <c r="C220" s="2" t="s">
        <v>115</v>
      </c>
      <c r="D220" s="3">
        <v>1502000</v>
      </c>
      <c r="E220" s="3">
        <v>1495000</v>
      </c>
      <c r="F220" s="3">
        <v>1383000</v>
      </c>
      <c r="G220" s="3">
        <v>1382000</v>
      </c>
      <c r="H220" s="3">
        <v>2786000</v>
      </c>
      <c r="I220" s="3"/>
      <c r="J220" s="3">
        <v>1462000</v>
      </c>
      <c r="K220" s="3">
        <v>1510000</v>
      </c>
      <c r="L220" s="3">
        <v>1449046</v>
      </c>
      <c r="M220" s="3">
        <v>1288782</v>
      </c>
      <c r="N220" s="3">
        <v>1472124</v>
      </c>
      <c r="O220" s="3">
        <v>1299210</v>
      </c>
      <c r="P220" s="3">
        <v>1296978</v>
      </c>
    </row>
    <row r="221" spans="1:16" x14ac:dyDescent="0.2">
      <c r="A221" s="1" t="s">
        <v>620</v>
      </c>
      <c r="B221" s="2" t="s">
        <v>621</v>
      </c>
      <c r="C221" s="2" t="s">
        <v>622</v>
      </c>
      <c r="D221" s="3">
        <v>96000</v>
      </c>
      <c r="E221" s="3">
        <v>115000</v>
      </c>
      <c r="F221" s="3">
        <v>64000</v>
      </c>
      <c r="G221" s="3">
        <v>64000</v>
      </c>
      <c r="H221" s="3">
        <v>223000</v>
      </c>
      <c r="I221" s="3"/>
      <c r="J221" s="3">
        <v>100000</v>
      </c>
      <c r="K221" s="3">
        <v>299000</v>
      </c>
      <c r="L221" s="3">
        <v>221729</v>
      </c>
      <c r="M221" s="3">
        <v>211599</v>
      </c>
      <c r="N221" s="3">
        <v>151880</v>
      </c>
      <c r="O221" s="3">
        <v>146809</v>
      </c>
      <c r="P221" s="3">
        <v>115887</v>
      </c>
    </row>
    <row r="222" spans="1:16" x14ac:dyDescent="0.2">
      <c r="A222" s="1" t="s">
        <v>623</v>
      </c>
      <c r="B222" s="2" t="s">
        <v>624</v>
      </c>
      <c r="C222" s="2" t="s">
        <v>625</v>
      </c>
      <c r="D222" s="3">
        <v>44000</v>
      </c>
      <c r="E222" s="3">
        <v>70000</v>
      </c>
      <c r="F222" s="3">
        <v>25000</v>
      </c>
      <c r="G222" s="3">
        <v>15000</v>
      </c>
      <c r="H222" s="3">
        <v>89000</v>
      </c>
      <c r="I222" s="3"/>
      <c r="J222" s="3">
        <v>39000</v>
      </c>
      <c r="K222" s="3">
        <v>207000</v>
      </c>
      <c r="L222" s="3">
        <v>46653</v>
      </c>
      <c r="M222" s="3">
        <v>39141</v>
      </c>
      <c r="N222" s="3">
        <v>74721</v>
      </c>
      <c r="O222" s="3">
        <v>50373</v>
      </c>
      <c r="P222" s="3">
        <v>62991</v>
      </c>
    </row>
    <row r="223" spans="1:16" x14ac:dyDescent="0.2">
      <c r="A223" s="1" t="s">
        <v>626</v>
      </c>
      <c r="B223" s="2" t="s">
        <v>627</v>
      </c>
      <c r="C223" s="2" t="s">
        <v>628</v>
      </c>
      <c r="D223" s="3">
        <v>52000</v>
      </c>
      <c r="E223" s="3">
        <v>45000</v>
      </c>
      <c r="F223" s="3">
        <v>39000</v>
      </c>
      <c r="G223" s="3">
        <v>49000</v>
      </c>
      <c r="H223" s="3">
        <v>134000</v>
      </c>
      <c r="I223" s="3"/>
      <c r="J223" s="3">
        <v>61000</v>
      </c>
      <c r="K223" s="3">
        <v>92000</v>
      </c>
      <c r="L223" s="3">
        <v>175076</v>
      </c>
      <c r="M223" s="3">
        <v>172458</v>
      </c>
      <c r="N223" s="3">
        <v>77159</v>
      </c>
      <c r="O223" s="3">
        <v>96436</v>
      </c>
      <c r="P223" s="3">
        <v>52896</v>
      </c>
    </row>
    <row r="224" spans="1:16" x14ac:dyDescent="0.2">
      <c r="A224" s="1" t="s">
        <v>629</v>
      </c>
      <c r="B224" s="2" t="s">
        <v>630</v>
      </c>
      <c r="C224" s="2" t="s">
        <v>631</v>
      </c>
      <c r="D224" s="3">
        <v>72000</v>
      </c>
      <c r="E224" s="3">
        <v>107000</v>
      </c>
      <c r="F224" s="3">
        <v>71000</v>
      </c>
      <c r="G224" s="3">
        <v>68000</v>
      </c>
      <c r="H224" s="3">
        <v>243000</v>
      </c>
      <c r="I224" s="3"/>
      <c r="J224" s="3">
        <v>138000</v>
      </c>
      <c r="K224" s="3">
        <v>307000</v>
      </c>
      <c r="L224" s="3">
        <v>358894</v>
      </c>
      <c r="M224" s="3">
        <v>250200</v>
      </c>
      <c r="N224" s="3">
        <v>224048</v>
      </c>
      <c r="O224" s="3">
        <v>204708</v>
      </c>
      <c r="P224" s="3">
        <v>159439</v>
      </c>
    </row>
    <row r="225" spans="1:16" x14ac:dyDescent="0.2">
      <c r="A225" s="1" t="s">
        <v>632</v>
      </c>
      <c r="B225" s="2" t="s">
        <v>633</v>
      </c>
      <c r="C225" s="2" t="s">
        <v>634</v>
      </c>
      <c r="D225" s="3">
        <v>21000</v>
      </c>
      <c r="E225" s="3">
        <v>61000</v>
      </c>
      <c r="F225" s="3">
        <v>28000</v>
      </c>
      <c r="G225" s="3">
        <v>17000</v>
      </c>
      <c r="H225" s="3">
        <v>98000</v>
      </c>
      <c r="I225" s="3"/>
      <c r="J225" s="3">
        <v>66000</v>
      </c>
      <c r="K225" s="3">
        <v>191000</v>
      </c>
      <c r="L225" s="3">
        <v>73735</v>
      </c>
      <c r="M225" s="3">
        <v>19915</v>
      </c>
      <c r="N225" s="3">
        <v>88381</v>
      </c>
      <c r="O225" s="3">
        <v>79543</v>
      </c>
      <c r="P225" s="3">
        <v>97509</v>
      </c>
    </row>
    <row r="226" spans="1:16" x14ac:dyDescent="0.2">
      <c r="A226" s="1" t="s">
        <v>635</v>
      </c>
      <c r="B226" s="2" t="s">
        <v>636</v>
      </c>
      <c r="C226" s="2" t="s">
        <v>637</v>
      </c>
      <c r="D226" s="3">
        <v>51000</v>
      </c>
      <c r="E226" s="3">
        <v>46000</v>
      </c>
      <c r="F226" s="3">
        <v>43000</v>
      </c>
      <c r="G226" s="3">
        <v>51000</v>
      </c>
      <c r="H226" s="3">
        <v>145000</v>
      </c>
      <c r="I226" s="3"/>
      <c r="J226" s="3">
        <v>72000</v>
      </c>
      <c r="K226" s="3">
        <v>116000</v>
      </c>
      <c r="L226" s="3">
        <v>285159</v>
      </c>
      <c r="M226" s="3">
        <v>230285</v>
      </c>
      <c r="N226" s="3">
        <v>135667</v>
      </c>
      <c r="O226" s="3">
        <v>125165</v>
      </c>
      <c r="P226" s="3">
        <v>61930</v>
      </c>
    </row>
    <row r="227" spans="1:16" x14ac:dyDescent="0.2">
      <c r="A227" s="1" t="s">
        <v>638</v>
      </c>
      <c r="B227" s="2" t="s">
        <v>639</v>
      </c>
      <c r="C227" s="2" t="s">
        <v>640</v>
      </c>
      <c r="D227" s="3">
        <v>-39000</v>
      </c>
      <c r="E227" s="3">
        <v>36000</v>
      </c>
      <c r="F227" s="3">
        <v>-45000</v>
      </c>
      <c r="G227" s="3">
        <v>66000</v>
      </c>
      <c r="H227" s="3">
        <v>-98000</v>
      </c>
      <c r="I227" s="3"/>
      <c r="J227" s="3">
        <v>116000</v>
      </c>
      <c r="K227" s="3">
        <v>-94000</v>
      </c>
      <c r="L227" s="3">
        <v>-221369</v>
      </c>
      <c r="M227" s="3">
        <v>-62055</v>
      </c>
      <c r="N227" s="3">
        <v>-260753</v>
      </c>
      <c r="O227" s="3">
        <v>-196034</v>
      </c>
      <c r="P227" s="3">
        <v>178429</v>
      </c>
    </row>
    <row r="228" spans="1:16" x14ac:dyDescent="0.2">
      <c r="A228" s="1" t="s">
        <v>641</v>
      </c>
      <c r="B228" s="2" t="s">
        <v>642</v>
      </c>
      <c r="C228" s="2" t="s">
        <v>643</v>
      </c>
      <c r="D228" s="3">
        <v>287000</v>
      </c>
      <c r="E228" s="3">
        <v>262000</v>
      </c>
      <c r="F228" s="3">
        <v>150000</v>
      </c>
      <c r="G228" s="3">
        <v>99000</v>
      </c>
      <c r="H228" s="3">
        <v>392000</v>
      </c>
      <c r="I228" s="3"/>
      <c r="J228" s="3">
        <v>159000</v>
      </c>
      <c r="K228" s="3">
        <v>110000</v>
      </c>
      <c r="L228" s="3">
        <v>86700</v>
      </c>
      <c r="M228" s="3">
        <v>101508</v>
      </c>
      <c r="N228" s="3">
        <v>101436</v>
      </c>
      <c r="O228" s="3">
        <v>56477</v>
      </c>
      <c r="P228" s="3">
        <v>75913</v>
      </c>
    </row>
    <row r="229" spans="1:16" x14ac:dyDescent="0.2">
      <c r="A229" s="1" t="s">
        <v>644</v>
      </c>
      <c r="B229" s="2" t="s">
        <v>645</v>
      </c>
      <c r="C229" s="2" t="s">
        <v>646</v>
      </c>
      <c r="D229" s="3">
        <v>160000</v>
      </c>
      <c r="E229" s="3">
        <v>123000</v>
      </c>
      <c r="F229" s="3">
        <v>166000</v>
      </c>
      <c r="G229" s="3">
        <v>224000</v>
      </c>
      <c r="H229" s="3">
        <v>374000</v>
      </c>
      <c r="I229" s="3"/>
      <c r="J229" s="3">
        <v>129000</v>
      </c>
      <c r="K229" s="3">
        <v>173000</v>
      </c>
      <c r="L229" s="3">
        <v>181634</v>
      </c>
      <c r="M229" s="3">
        <v>178378</v>
      </c>
      <c r="N229" s="3">
        <v>146282</v>
      </c>
      <c r="O229" s="3">
        <v>344388</v>
      </c>
      <c r="P229" s="3">
        <v>151604</v>
      </c>
    </row>
    <row r="230" spans="1:16" x14ac:dyDescent="0.2">
      <c r="A230" s="1" t="s">
        <v>647</v>
      </c>
      <c r="B230" s="2" t="s">
        <v>648</v>
      </c>
      <c r="C230" s="2" t="s">
        <v>649</v>
      </c>
      <c r="D230" s="3"/>
      <c r="E230" s="3"/>
      <c r="F230" s="3">
        <v>0</v>
      </c>
      <c r="G230" s="3">
        <v>0</v>
      </c>
      <c r="H230" s="3">
        <v>0</v>
      </c>
      <c r="I230" s="3"/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</row>
    <row r="231" spans="1:16" x14ac:dyDescent="0.2">
      <c r="A231" s="1" t="s">
        <v>650</v>
      </c>
      <c r="B231" s="2" t="s">
        <v>101</v>
      </c>
      <c r="C231" s="2" t="s">
        <v>651</v>
      </c>
      <c r="D231" s="3"/>
      <c r="E231" s="3"/>
      <c r="F231" s="3">
        <v>0</v>
      </c>
      <c r="G231" s="3">
        <v>0</v>
      </c>
      <c r="H231" s="3">
        <v>0</v>
      </c>
      <c r="I231" s="3"/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</row>
    <row r="232" spans="1:16" x14ac:dyDescent="0.2">
      <c r="A232" s="1" t="s">
        <v>120</v>
      </c>
      <c r="B232" s="2" t="s">
        <v>121</v>
      </c>
      <c r="C232" s="2" t="s">
        <v>122</v>
      </c>
      <c r="D232" s="3">
        <v>3694000</v>
      </c>
      <c r="E232" s="3">
        <v>3542000</v>
      </c>
      <c r="F232" s="3">
        <v>3740000</v>
      </c>
      <c r="G232" s="3">
        <v>3590000</v>
      </c>
      <c r="H232" s="3">
        <v>8225000</v>
      </c>
      <c r="I232" s="3"/>
      <c r="J232" s="3">
        <v>4254000</v>
      </c>
      <c r="K232" s="3">
        <v>4727000</v>
      </c>
      <c r="L232" s="3">
        <v>4877073</v>
      </c>
      <c r="M232" s="3">
        <v>4667398</v>
      </c>
      <c r="N232" s="3">
        <v>4623399</v>
      </c>
      <c r="O232" s="3">
        <v>4165803</v>
      </c>
      <c r="P232" s="3">
        <v>3639176</v>
      </c>
    </row>
    <row r="233" spans="1:16" x14ac:dyDescent="0.2">
      <c r="A233" s="1" t="s">
        <v>652</v>
      </c>
      <c r="B233" s="2" t="s">
        <v>653</v>
      </c>
      <c r="C233" s="2" t="s">
        <v>654</v>
      </c>
      <c r="D233" s="3"/>
      <c r="E233" s="3"/>
      <c r="F233" s="3">
        <v>0</v>
      </c>
      <c r="G233" s="3">
        <v>0</v>
      </c>
      <c r="H233" s="3">
        <v>0</v>
      </c>
      <c r="I233" s="3"/>
      <c r="J233" s="3">
        <v>0</v>
      </c>
      <c r="K233" s="3">
        <v>0</v>
      </c>
      <c r="L233" s="3">
        <v>0</v>
      </c>
      <c r="M233" s="3">
        <v>0</v>
      </c>
      <c r="N233" s="3">
        <v>21530</v>
      </c>
      <c r="O233" s="3">
        <v>39</v>
      </c>
      <c r="P233" s="3">
        <v>627720</v>
      </c>
    </row>
    <row r="234" spans="1:16" x14ac:dyDescent="0.2">
      <c r="A234" s="1" t="s">
        <v>126</v>
      </c>
      <c r="B234" s="2" t="s">
        <v>127</v>
      </c>
      <c r="C234" s="2" t="s">
        <v>128</v>
      </c>
      <c r="D234" s="3"/>
      <c r="E234" s="3"/>
      <c r="F234" s="3">
        <v>0</v>
      </c>
      <c r="G234" s="3">
        <v>0</v>
      </c>
      <c r="H234" s="3">
        <v>0</v>
      </c>
      <c r="I234" s="3"/>
      <c r="J234" s="3">
        <v>0</v>
      </c>
      <c r="K234" s="3">
        <v>0</v>
      </c>
      <c r="L234" s="3">
        <v>0</v>
      </c>
      <c r="M234" s="3">
        <v>0</v>
      </c>
      <c r="N234" s="3">
        <v>30512</v>
      </c>
      <c r="O234" s="3">
        <v>1289</v>
      </c>
      <c r="P234" s="3">
        <v>627720</v>
      </c>
    </row>
    <row r="235" spans="1:16" x14ac:dyDescent="0.2">
      <c r="A235" s="1" t="s">
        <v>123</v>
      </c>
      <c r="B235" s="2" t="s">
        <v>124</v>
      </c>
      <c r="C235" s="2" t="s">
        <v>125</v>
      </c>
      <c r="D235" s="3"/>
      <c r="E235" s="3"/>
      <c r="F235" s="3">
        <v>0</v>
      </c>
      <c r="G235" s="3">
        <v>0</v>
      </c>
      <c r="H235" s="3">
        <v>0</v>
      </c>
      <c r="I235" s="3"/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</row>
    <row r="236" spans="1:16" x14ac:dyDescent="0.2">
      <c r="A236" s="1" t="s">
        <v>655</v>
      </c>
      <c r="B236" s="2" t="s">
        <v>656</v>
      </c>
      <c r="C236" s="2" t="s">
        <v>657</v>
      </c>
      <c r="D236" s="3"/>
      <c r="E236" s="3"/>
      <c r="F236" s="3">
        <v>0</v>
      </c>
      <c r="G236" s="3">
        <v>0</v>
      </c>
      <c r="H236" s="3">
        <v>0</v>
      </c>
      <c r="I236" s="3"/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</row>
    <row r="237" spans="1:16" x14ac:dyDescent="0.2">
      <c r="A237" s="1" t="s">
        <v>658</v>
      </c>
      <c r="B237" s="2" t="s">
        <v>659</v>
      </c>
      <c r="C237" s="2" t="s">
        <v>660</v>
      </c>
      <c r="D237" s="3"/>
      <c r="E237" s="3"/>
      <c r="F237" s="3">
        <v>0</v>
      </c>
      <c r="G237" s="3">
        <v>0</v>
      </c>
      <c r="H237" s="3">
        <v>0</v>
      </c>
      <c r="I237" s="3"/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</row>
    <row r="238" spans="1:16" x14ac:dyDescent="0.2">
      <c r="A238" s="1" t="s">
        <v>129</v>
      </c>
      <c r="B238" s="2" t="s">
        <v>130</v>
      </c>
      <c r="C238" s="2" t="s">
        <v>131</v>
      </c>
      <c r="D238" s="3"/>
      <c r="E238" s="3"/>
      <c r="F238" s="3">
        <v>0</v>
      </c>
      <c r="G238" s="3">
        <v>0</v>
      </c>
      <c r="H238" s="3">
        <v>0</v>
      </c>
      <c r="I238" s="3"/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</row>
    <row r="239" spans="1:16" x14ac:dyDescent="0.2">
      <c r="A239" s="1" t="s">
        <v>661</v>
      </c>
      <c r="B239" s="2" t="s">
        <v>662</v>
      </c>
      <c r="C239" s="2" t="s">
        <v>663</v>
      </c>
      <c r="D239" s="3"/>
      <c r="E239" s="3"/>
      <c r="F239" s="3">
        <v>0</v>
      </c>
      <c r="G239" s="3">
        <v>0</v>
      </c>
      <c r="H239" s="3">
        <v>0</v>
      </c>
      <c r="I239" s="3"/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2418</v>
      </c>
    </row>
    <row r="240" spans="1:16" x14ac:dyDescent="0.2">
      <c r="A240" s="1" t="s">
        <v>132</v>
      </c>
      <c r="B240" s="2" t="s">
        <v>133</v>
      </c>
      <c r="C240" s="2" t="s">
        <v>134</v>
      </c>
      <c r="D240" s="3"/>
      <c r="E240" s="3"/>
      <c r="F240" s="3">
        <v>0</v>
      </c>
      <c r="G240" s="3">
        <v>0</v>
      </c>
      <c r="H240" s="3">
        <v>0</v>
      </c>
      <c r="I240" s="3"/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</row>
    <row r="241" spans="1:16" x14ac:dyDescent="0.2">
      <c r="A241" s="1" t="s">
        <v>664</v>
      </c>
      <c r="B241" s="2" t="s">
        <v>665</v>
      </c>
      <c r="C241" s="2" t="s">
        <v>666</v>
      </c>
      <c r="D241" s="3">
        <v>91000</v>
      </c>
      <c r="E241" s="3">
        <v>119000</v>
      </c>
      <c r="F241" s="3">
        <v>11000</v>
      </c>
      <c r="G241" s="3">
        <v>21000</v>
      </c>
      <c r="H241" s="3">
        <v>21000</v>
      </c>
      <c r="I241" s="3"/>
      <c r="J241" s="3">
        <v>21000</v>
      </c>
      <c r="K241" s="3">
        <v>83000</v>
      </c>
      <c r="L241" s="3">
        <v>22369</v>
      </c>
      <c r="M241" s="3">
        <v>0</v>
      </c>
      <c r="N241" s="3">
        <v>0</v>
      </c>
      <c r="O241" s="3">
        <v>0</v>
      </c>
      <c r="P241" s="3">
        <v>0</v>
      </c>
    </row>
    <row r="242" spans="1:16" x14ac:dyDescent="0.2">
      <c r="A242" s="1" t="s">
        <v>667</v>
      </c>
      <c r="B242" s="2" t="s">
        <v>668</v>
      </c>
      <c r="C242" s="2" t="s">
        <v>669</v>
      </c>
      <c r="D242" s="3">
        <v>7000</v>
      </c>
      <c r="E242" s="3">
        <v>27000</v>
      </c>
      <c r="F242" s="3">
        <v>9000</v>
      </c>
      <c r="G242" s="3">
        <v>6000</v>
      </c>
      <c r="H242" s="3">
        <v>28000</v>
      </c>
      <c r="I242" s="3"/>
      <c r="J242" s="3">
        <v>24000</v>
      </c>
      <c r="K242" s="3">
        <v>24000</v>
      </c>
      <c r="L242" s="3">
        <v>76010</v>
      </c>
      <c r="M242" s="3">
        <v>0</v>
      </c>
      <c r="N242" s="3">
        <v>0</v>
      </c>
      <c r="O242" s="3">
        <v>0</v>
      </c>
      <c r="P242" s="3">
        <v>0</v>
      </c>
    </row>
    <row r="243" spans="1:16" x14ac:dyDescent="0.2">
      <c r="A243" s="1" t="s">
        <v>138</v>
      </c>
      <c r="B243" s="2" t="s">
        <v>139</v>
      </c>
      <c r="C243" s="2" t="s">
        <v>140</v>
      </c>
      <c r="D243" s="3">
        <v>-1000</v>
      </c>
      <c r="E243" s="3"/>
      <c r="F243" s="3">
        <v>0</v>
      </c>
      <c r="G243" s="3">
        <v>-1000</v>
      </c>
      <c r="H243" s="3">
        <v>-1000</v>
      </c>
      <c r="I243" s="3"/>
      <c r="J243" s="3">
        <v>109000</v>
      </c>
      <c r="K243" s="3">
        <v>109000</v>
      </c>
      <c r="L243" s="3">
        <v>142287</v>
      </c>
      <c r="M243" s="3">
        <v>2193</v>
      </c>
      <c r="N243" s="3">
        <v>-698</v>
      </c>
      <c r="O243" s="3">
        <v>-3873</v>
      </c>
      <c r="P243" s="3">
        <v>-4299</v>
      </c>
    </row>
    <row r="244" spans="1:16" x14ac:dyDescent="0.2">
      <c r="A244" s="1" t="s">
        <v>135</v>
      </c>
      <c r="B244" s="2" t="s">
        <v>136</v>
      </c>
      <c r="C244" s="2" t="s">
        <v>137</v>
      </c>
      <c r="D244" s="3">
        <v>2000</v>
      </c>
      <c r="E244" s="3"/>
      <c r="F244" s="3">
        <v>0</v>
      </c>
      <c r="G244" s="3">
        <v>0</v>
      </c>
      <c r="H244" s="3">
        <v>1000</v>
      </c>
      <c r="I244" s="3"/>
      <c r="J244" s="3">
        <v>1000</v>
      </c>
      <c r="K244" s="3">
        <v>1000</v>
      </c>
      <c r="L244" s="3">
        <v>1289</v>
      </c>
      <c r="M244" s="3">
        <v>901</v>
      </c>
      <c r="N244" s="3">
        <v>680</v>
      </c>
      <c r="O244" s="3">
        <v>462</v>
      </c>
      <c r="P244" s="3">
        <v>839</v>
      </c>
    </row>
    <row r="245" spans="1:16" x14ac:dyDescent="0.2">
      <c r="A245" s="1" t="s">
        <v>141</v>
      </c>
      <c r="B245" s="2" t="s">
        <v>142</v>
      </c>
      <c r="C245" s="2" t="s">
        <v>143</v>
      </c>
      <c r="D245" s="3">
        <v>113000</v>
      </c>
      <c r="E245" s="3">
        <v>113000</v>
      </c>
      <c r="F245" s="3">
        <v>121000</v>
      </c>
      <c r="G245" s="3">
        <v>123000</v>
      </c>
      <c r="H245" s="3">
        <v>100000</v>
      </c>
      <c r="I245" s="3"/>
      <c r="J245" s="3">
        <v>45000</v>
      </c>
      <c r="K245" s="3">
        <v>58000</v>
      </c>
      <c r="L245" s="3">
        <v>85076</v>
      </c>
      <c r="M245" s="3">
        <v>60952</v>
      </c>
      <c r="N245" s="3">
        <v>52484</v>
      </c>
      <c r="O245" s="3">
        <v>187749</v>
      </c>
      <c r="P245" s="3">
        <v>230050</v>
      </c>
    </row>
    <row r="246" spans="1:16" x14ac:dyDescent="0.2">
      <c r="A246" s="1" t="s">
        <v>144</v>
      </c>
      <c r="B246" s="2" t="s">
        <v>145</v>
      </c>
      <c r="C246" s="2" t="s">
        <v>146</v>
      </c>
      <c r="D246" s="3">
        <v>22000</v>
      </c>
      <c r="E246" s="3">
        <v>48000</v>
      </c>
      <c r="F246" s="3">
        <v>65000</v>
      </c>
      <c r="G246" s="3">
        <v>64000</v>
      </c>
      <c r="H246" s="3">
        <v>125000</v>
      </c>
      <c r="I246" s="3"/>
      <c r="J246" s="3">
        <v>91000</v>
      </c>
      <c r="K246" s="3">
        <v>114000</v>
      </c>
      <c r="L246" s="3">
        <v>92287</v>
      </c>
      <c r="M246" s="3">
        <v>51774</v>
      </c>
      <c r="N246" s="3">
        <v>38417</v>
      </c>
      <c r="O246" s="3">
        <v>39504</v>
      </c>
      <c r="P246" s="3">
        <v>45481</v>
      </c>
    </row>
    <row r="247" spans="1:16" x14ac:dyDescent="0.2">
      <c r="A247" s="1" t="s">
        <v>147</v>
      </c>
      <c r="B247" s="2" t="s">
        <v>148</v>
      </c>
      <c r="C247" s="2" t="s">
        <v>149</v>
      </c>
      <c r="D247" s="3">
        <v>1000</v>
      </c>
      <c r="E247" s="3">
        <v>52000</v>
      </c>
      <c r="F247" s="3">
        <v>43000</v>
      </c>
      <c r="G247" s="3">
        <v>66000</v>
      </c>
      <c r="H247" s="3">
        <v>157000</v>
      </c>
      <c r="I247" s="3"/>
      <c r="J247" s="3">
        <v>106000</v>
      </c>
      <c r="K247" s="3">
        <v>124000</v>
      </c>
      <c r="L247" s="3">
        <v>95710</v>
      </c>
      <c r="M247" s="3">
        <v>65105</v>
      </c>
      <c r="N247" s="3">
        <v>100633</v>
      </c>
      <c r="O247" s="3">
        <v>86892</v>
      </c>
      <c r="P247" s="3">
        <v>86901</v>
      </c>
    </row>
    <row r="248" spans="1:16" x14ac:dyDescent="0.2">
      <c r="A248" s="1" t="s">
        <v>670</v>
      </c>
      <c r="B248" s="2" t="s">
        <v>671</v>
      </c>
      <c r="C248" s="2" t="s">
        <v>672</v>
      </c>
      <c r="D248" s="3"/>
      <c r="E248" s="3"/>
      <c r="F248" s="3">
        <v>0</v>
      </c>
      <c r="G248" s="3">
        <v>0</v>
      </c>
      <c r="H248" s="3">
        <v>0</v>
      </c>
      <c r="I248" s="3"/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</row>
    <row r="249" spans="1:16" x14ac:dyDescent="0.2">
      <c r="A249" s="1" t="s">
        <v>673</v>
      </c>
      <c r="B249" s="2" t="s">
        <v>674</v>
      </c>
      <c r="C249" s="2" t="s">
        <v>675</v>
      </c>
      <c r="D249" s="3"/>
      <c r="E249" s="3"/>
      <c r="F249" s="3">
        <v>0</v>
      </c>
      <c r="G249" s="3">
        <v>0</v>
      </c>
      <c r="H249" s="3">
        <v>0</v>
      </c>
      <c r="I249" s="3"/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</row>
    <row r="250" spans="1:16" x14ac:dyDescent="0.2">
      <c r="A250" s="1" t="s">
        <v>150</v>
      </c>
      <c r="B250" s="2" t="s">
        <v>121</v>
      </c>
      <c r="C250" s="2" t="s">
        <v>151</v>
      </c>
      <c r="D250" s="3">
        <v>-5000</v>
      </c>
      <c r="E250" s="3">
        <v>-25000</v>
      </c>
      <c r="F250" s="3">
        <v>-97000</v>
      </c>
      <c r="G250" s="3">
        <v>-109000</v>
      </c>
      <c r="H250" s="3">
        <v>-137000</v>
      </c>
      <c r="I250" s="3"/>
      <c r="J250" s="3">
        <v>-171000</v>
      </c>
      <c r="K250" s="3">
        <v>-117000</v>
      </c>
      <c r="L250" s="3">
        <v>-283138</v>
      </c>
      <c r="M250" s="3">
        <v>-75575</v>
      </c>
      <c r="N250" s="3">
        <v>-122304</v>
      </c>
      <c r="O250" s="3">
        <v>-232052</v>
      </c>
      <c r="P250" s="3">
        <v>-263914</v>
      </c>
    </row>
    <row r="251" spans="1:16" x14ac:dyDescent="0.2">
      <c r="A251" s="1" t="s">
        <v>154</v>
      </c>
      <c r="B251" s="2" t="s">
        <v>155</v>
      </c>
      <c r="C251" s="2" t="s">
        <v>156</v>
      </c>
      <c r="D251" s="3">
        <v>732000</v>
      </c>
      <c r="E251" s="3">
        <v>653000</v>
      </c>
      <c r="F251" s="3">
        <v>682000</v>
      </c>
      <c r="G251" s="3">
        <v>666000</v>
      </c>
      <c r="H251" s="3">
        <v>872000</v>
      </c>
      <c r="I251" s="3"/>
      <c r="J251" s="3">
        <v>917000</v>
      </c>
      <c r="K251" s="3">
        <v>1008000</v>
      </c>
      <c r="L251" s="3">
        <v>711739</v>
      </c>
      <c r="M251" s="3">
        <v>1127249</v>
      </c>
      <c r="N251" s="3">
        <v>1124095</v>
      </c>
      <c r="O251" s="3">
        <v>997688</v>
      </c>
      <c r="P251" s="3">
        <v>549049</v>
      </c>
    </row>
    <row r="252" spans="1:16" x14ac:dyDescent="0.2">
      <c r="A252" s="1" t="s">
        <v>676</v>
      </c>
      <c r="B252" s="2" t="s">
        <v>677</v>
      </c>
      <c r="C252" s="2" t="s">
        <v>678</v>
      </c>
      <c r="D252" s="3">
        <v>779000</v>
      </c>
      <c r="E252" s="3">
        <v>741000</v>
      </c>
      <c r="F252" s="3">
        <v>746000</v>
      </c>
      <c r="G252" s="3">
        <v>728000</v>
      </c>
      <c r="H252" s="3">
        <v>1061000</v>
      </c>
      <c r="I252" s="3"/>
      <c r="J252" s="3">
        <v>923000</v>
      </c>
      <c r="K252" s="3">
        <v>989000</v>
      </c>
      <c r="L252" s="3">
        <v>884886</v>
      </c>
      <c r="M252" s="3">
        <v>1141746</v>
      </c>
      <c r="N252" s="3">
        <v>1084521</v>
      </c>
      <c r="O252" s="3">
        <v>1090789</v>
      </c>
      <c r="P252" s="3">
        <v>1122279</v>
      </c>
    </row>
    <row r="253" spans="1:16" x14ac:dyDescent="0.2">
      <c r="A253" s="1" t="s">
        <v>679</v>
      </c>
      <c r="B253" s="2" t="s">
        <v>680</v>
      </c>
      <c r="C253" s="2" t="s">
        <v>681</v>
      </c>
      <c r="D253" s="3">
        <v>-47000</v>
      </c>
      <c r="E253" s="3">
        <v>-88000</v>
      </c>
      <c r="F253" s="3">
        <v>-64000</v>
      </c>
      <c r="G253" s="3">
        <v>-62000</v>
      </c>
      <c r="H253" s="3">
        <v>-189000</v>
      </c>
      <c r="I253" s="3"/>
      <c r="J253" s="3">
        <v>-6000</v>
      </c>
      <c r="K253" s="3">
        <v>19000</v>
      </c>
      <c r="L253" s="3">
        <v>-173147</v>
      </c>
      <c r="M253" s="3">
        <v>-14497</v>
      </c>
      <c r="N253" s="3">
        <v>39574</v>
      </c>
      <c r="O253" s="3">
        <v>-93101</v>
      </c>
      <c r="P253" s="3">
        <v>-573230</v>
      </c>
    </row>
    <row r="254" spans="1:16" x14ac:dyDescent="0.2">
      <c r="A254" s="1" t="s">
        <v>157</v>
      </c>
      <c r="B254" s="2" t="s">
        <v>158</v>
      </c>
      <c r="C254" s="2" t="s">
        <v>159</v>
      </c>
      <c r="D254" s="3">
        <v>2957000</v>
      </c>
      <c r="E254" s="3">
        <v>2864000</v>
      </c>
      <c r="F254" s="3">
        <v>2961000</v>
      </c>
      <c r="G254" s="3">
        <v>2815000</v>
      </c>
      <c r="H254" s="3">
        <v>7216000</v>
      </c>
      <c r="I254" s="3"/>
      <c r="J254" s="3">
        <v>3166000</v>
      </c>
      <c r="K254" s="3">
        <v>3602000</v>
      </c>
      <c r="L254" s="3">
        <v>3882196</v>
      </c>
      <c r="M254" s="3">
        <v>3464574</v>
      </c>
      <c r="N254" s="3">
        <v>3377000</v>
      </c>
      <c r="O254" s="3">
        <v>2936063</v>
      </c>
      <c r="P254" s="3">
        <v>2826213</v>
      </c>
    </row>
    <row r="255" spans="1:16" x14ac:dyDescent="0.2">
      <c r="A255" s="1" t="s">
        <v>682</v>
      </c>
      <c r="B255" s="2" t="s">
        <v>683</v>
      </c>
      <c r="C255" s="2" t="s">
        <v>684</v>
      </c>
      <c r="D255" s="3"/>
      <c r="E255" s="3"/>
      <c r="F255" s="3">
        <v>0</v>
      </c>
      <c r="G255" s="3">
        <v>0</v>
      </c>
      <c r="H255" s="3">
        <v>0</v>
      </c>
      <c r="I255" s="3"/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57637</v>
      </c>
      <c r="P255" s="3">
        <v>0</v>
      </c>
    </row>
    <row r="256" spans="1:16" x14ac:dyDescent="0.2">
      <c r="A256" s="1" t="s">
        <v>685</v>
      </c>
      <c r="B256" s="2" t="s">
        <v>686</v>
      </c>
      <c r="C256" s="2" t="s">
        <v>687</v>
      </c>
      <c r="D256" s="3"/>
      <c r="E256" s="3"/>
      <c r="F256" s="3">
        <v>0</v>
      </c>
      <c r="G256" s="3">
        <v>0</v>
      </c>
      <c r="H256" s="3">
        <v>0</v>
      </c>
      <c r="I256" s="3"/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22282</v>
      </c>
      <c r="P256" s="3">
        <v>0</v>
      </c>
    </row>
    <row r="257" spans="1:16" x14ac:dyDescent="0.2">
      <c r="A257" s="1" t="s">
        <v>688</v>
      </c>
      <c r="B257" s="2" t="s">
        <v>689</v>
      </c>
      <c r="C257" s="2" t="s">
        <v>690</v>
      </c>
      <c r="D257" s="3"/>
      <c r="E257" s="3"/>
      <c r="F257" s="3">
        <v>0</v>
      </c>
      <c r="G257" s="3">
        <v>0</v>
      </c>
      <c r="H257" s="3">
        <v>0</v>
      </c>
      <c r="I257" s="3"/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9192</v>
      </c>
      <c r="P257" s="3">
        <v>0</v>
      </c>
    </row>
    <row r="258" spans="1:16" x14ac:dyDescent="0.2">
      <c r="A258" s="1" t="s">
        <v>691</v>
      </c>
      <c r="B258" s="2" t="s">
        <v>692</v>
      </c>
      <c r="C258" s="2" t="s">
        <v>693</v>
      </c>
      <c r="D258" s="3"/>
      <c r="E258" s="3"/>
      <c r="F258" s="3">
        <v>0</v>
      </c>
      <c r="G258" s="3">
        <v>0</v>
      </c>
      <c r="H258" s="3">
        <v>0</v>
      </c>
      <c r="I258" s="3"/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9192</v>
      </c>
      <c r="P258" s="3">
        <v>0</v>
      </c>
    </row>
    <row r="259" spans="1:16" x14ac:dyDescent="0.2">
      <c r="A259" s="1" t="s">
        <v>694</v>
      </c>
      <c r="B259" s="2" t="s">
        <v>695</v>
      </c>
      <c r="C259" s="2" t="s">
        <v>696</v>
      </c>
      <c r="D259" s="3"/>
      <c r="E259" s="3"/>
      <c r="F259" s="3">
        <v>0</v>
      </c>
      <c r="G259" s="3">
        <v>0</v>
      </c>
      <c r="H259" s="3">
        <v>0</v>
      </c>
      <c r="I259" s="3"/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</row>
    <row r="260" spans="1:16" x14ac:dyDescent="0.2">
      <c r="A260" s="1" t="s">
        <v>697</v>
      </c>
      <c r="B260" s="2" t="s">
        <v>121</v>
      </c>
      <c r="C260" s="2" t="s">
        <v>698</v>
      </c>
      <c r="D260" s="3"/>
      <c r="E260" s="3"/>
      <c r="F260" s="3">
        <v>0</v>
      </c>
      <c r="G260" s="3">
        <v>0</v>
      </c>
      <c r="H260" s="3">
        <v>0</v>
      </c>
      <c r="I260" s="3"/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26163</v>
      </c>
      <c r="P260" s="3">
        <v>0</v>
      </c>
    </row>
    <row r="261" spans="1:16" x14ac:dyDescent="0.2">
      <c r="A261" s="1" t="s">
        <v>160</v>
      </c>
      <c r="B261" s="2" t="s">
        <v>161</v>
      </c>
      <c r="C261" s="2" t="s">
        <v>162</v>
      </c>
      <c r="D261" s="3"/>
      <c r="E261" s="3"/>
      <c r="F261" s="3">
        <v>0</v>
      </c>
      <c r="G261" s="3">
        <v>0</v>
      </c>
      <c r="H261" s="3">
        <v>0</v>
      </c>
      <c r="I261" s="3"/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</row>
    <row r="262" spans="1:16" x14ac:dyDescent="0.2">
      <c r="A262" s="1" t="s">
        <v>163</v>
      </c>
      <c r="B262" s="2" t="s">
        <v>164</v>
      </c>
      <c r="C262" s="2" t="s">
        <v>165</v>
      </c>
      <c r="D262" s="3">
        <v>2957000</v>
      </c>
      <c r="E262" s="3">
        <v>2864000</v>
      </c>
      <c r="F262" s="3">
        <v>2961000</v>
      </c>
      <c r="G262" s="3">
        <v>2815000</v>
      </c>
      <c r="H262" s="3">
        <v>7216000</v>
      </c>
      <c r="I262" s="3"/>
      <c r="J262" s="3">
        <v>3166000</v>
      </c>
      <c r="K262" s="3">
        <v>3602000</v>
      </c>
      <c r="L262" s="3">
        <v>3882196</v>
      </c>
      <c r="M262" s="3">
        <v>3464574</v>
      </c>
      <c r="N262" s="3">
        <v>3377000</v>
      </c>
      <c r="O262" s="3">
        <v>2962226</v>
      </c>
      <c r="P262" s="3">
        <v>2826213</v>
      </c>
    </row>
    <row r="263" spans="1:16" x14ac:dyDescent="0.2">
      <c r="A263" s="1" t="s">
        <v>152</v>
      </c>
      <c r="B263" s="2" t="s">
        <v>22</v>
      </c>
      <c r="C263" s="2" t="s">
        <v>153</v>
      </c>
      <c r="D263" s="3">
        <v>3689000</v>
      </c>
      <c r="E263" s="3">
        <v>3517000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opLeftCell="A81" workbookViewId="0">
      <selection activeCell="B122" sqref="B122"/>
    </sheetView>
  </sheetViews>
  <sheetFormatPr defaultRowHeight="12.75" x14ac:dyDescent="0.2"/>
  <cols>
    <col min="1" max="1" width="49.140625" customWidth="1"/>
    <col min="2" max="2" width="9.5703125" bestFit="1" customWidth="1"/>
    <col min="4" max="4" width="15.285156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>
        <v>2016</v>
      </c>
    </row>
    <row r="2" spans="1:4" ht="48" x14ac:dyDescent="0.2">
      <c r="A2" s="2" t="s">
        <v>4</v>
      </c>
      <c r="B2" s="2"/>
      <c r="C2" s="2"/>
      <c r="D2" s="2" t="s">
        <v>5</v>
      </c>
    </row>
    <row r="3" spans="1:4" ht="24" x14ac:dyDescent="0.2">
      <c r="A3" s="2" t="s">
        <v>6</v>
      </c>
      <c r="B3" s="2"/>
      <c r="C3" s="2"/>
      <c r="D3" s="2" t="s">
        <v>7</v>
      </c>
    </row>
    <row r="4" spans="1:4" x14ac:dyDescent="0.2">
      <c r="A4" s="2" t="s">
        <v>8</v>
      </c>
      <c r="B4" s="2"/>
      <c r="C4" s="2"/>
      <c r="D4" s="2" t="s">
        <v>9</v>
      </c>
    </row>
    <row r="5" spans="1:4" x14ac:dyDescent="0.2">
      <c r="A5" s="2" t="s">
        <v>10</v>
      </c>
      <c r="B5" s="2"/>
      <c r="C5" s="2"/>
      <c r="D5" s="2" t="s">
        <v>11</v>
      </c>
    </row>
    <row r="6" spans="1:4" x14ac:dyDescent="0.2">
      <c r="A6" s="2" t="s">
        <v>12</v>
      </c>
      <c r="B6" s="2"/>
      <c r="C6" s="2"/>
      <c r="D6" s="2" t="s">
        <v>13</v>
      </c>
    </row>
    <row r="7" spans="1:4" x14ac:dyDescent="0.2">
      <c r="A7" s="2" t="s">
        <v>14</v>
      </c>
      <c r="B7" s="2"/>
      <c r="C7" s="2"/>
      <c r="D7" s="2">
        <v>1000</v>
      </c>
    </row>
    <row r="8" spans="1:4" x14ac:dyDescent="0.2">
      <c r="A8" s="2" t="s">
        <v>15</v>
      </c>
      <c r="B8" s="2"/>
      <c r="C8" s="2"/>
      <c r="D8" s="2" t="s">
        <v>16</v>
      </c>
    </row>
    <row r="9" spans="1:4" x14ac:dyDescent="0.2">
      <c r="A9" s="2" t="s">
        <v>17</v>
      </c>
      <c r="B9" s="2"/>
      <c r="C9" s="2"/>
      <c r="D9" s="2" t="s">
        <v>18</v>
      </c>
    </row>
    <row r="10" spans="1:4" x14ac:dyDescent="0.2">
      <c r="A10" s="2" t="s">
        <v>19</v>
      </c>
      <c r="B10" s="2"/>
      <c r="C10" s="2"/>
      <c r="D10" s="2" t="s">
        <v>20</v>
      </c>
    </row>
    <row r="11" spans="1:4" x14ac:dyDescent="0.2">
      <c r="A11" s="2" t="s">
        <v>21</v>
      </c>
      <c r="B11" s="2"/>
      <c r="C11" s="2"/>
      <c r="D11" s="2" t="s">
        <v>22</v>
      </c>
    </row>
    <row r="12" spans="1:4" x14ac:dyDescent="0.2">
      <c r="A12" s="2" t="s">
        <v>23</v>
      </c>
      <c r="B12" s="2"/>
      <c r="C12" s="2"/>
      <c r="D12" s="2" t="s">
        <v>24</v>
      </c>
    </row>
    <row r="13" spans="1:4" x14ac:dyDescent="0.2">
      <c r="A13" s="1" t="s">
        <v>25</v>
      </c>
      <c r="B13" s="2" t="s">
        <v>22</v>
      </c>
      <c r="C13" s="2" t="s">
        <v>26</v>
      </c>
      <c r="D13" s="3">
        <v>15766000</v>
      </c>
    </row>
    <row r="14" spans="1:4" x14ac:dyDescent="0.2">
      <c r="A14" s="1" t="s">
        <v>27</v>
      </c>
      <c r="B14" s="2" t="s">
        <v>28</v>
      </c>
      <c r="C14" s="2" t="s">
        <v>29</v>
      </c>
      <c r="D14" s="3"/>
    </row>
    <row r="15" spans="1:4" x14ac:dyDescent="0.2">
      <c r="A15" s="1" t="s">
        <v>30</v>
      </c>
      <c r="B15" s="2" t="s">
        <v>31</v>
      </c>
      <c r="C15" s="2" t="s">
        <v>32</v>
      </c>
      <c r="D15" s="3">
        <v>10778000</v>
      </c>
    </row>
    <row r="16" spans="1:4" x14ac:dyDescent="0.2">
      <c r="A16" s="1" t="s">
        <v>33</v>
      </c>
      <c r="B16" s="2" t="s">
        <v>34</v>
      </c>
      <c r="C16" s="2" t="s">
        <v>35</v>
      </c>
      <c r="D16" s="3">
        <v>1087000</v>
      </c>
    </row>
    <row r="17" spans="1:4" x14ac:dyDescent="0.2">
      <c r="A17" s="1" t="s">
        <v>36</v>
      </c>
      <c r="B17" s="2" t="s">
        <v>37</v>
      </c>
      <c r="C17" s="2" t="s">
        <v>38</v>
      </c>
      <c r="D17" s="3">
        <v>9680000</v>
      </c>
    </row>
    <row r="18" spans="1:4" x14ac:dyDescent="0.2">
      <c r="A18" s="1" t="s">
        <v>39</v>
      </c>
      <c r="B18" s="2" t="s">
        <v>40</v>
      </c>
      <c r="C18" s="2" t="s">
        <v>41</v>
      </c>
      <c r="D18" s="3">
        <v>11000</v>
      </c>
    </row>
    <row r="19" spans="1:4" x14ac:dyDescent="0.2">
      <c r="A19" s="1" t="s">
        <v>42</v>
      </c>
      <c r="B19" s="2" t="s">
        <v>43</v>
      </c>
      <c r="C19" s="2" t="s">
        <v>44</v>
      </c>
      <c r="D19" s="3">
        <v>3982000</v>
      </c>
    </row>
    <row r="20" spans="1:4" x14ac:dyDescent="0.2">
      <c r="A20" s="1" t="s">
        <v>45</v>
      </c>
      <c r="B20" s="2" t="s">
        <v>46</v>
      </c>
      <c r="C20" s="2" t="s">
        <v>47</v>
      </c>
      <c r="D20" s="3">
        <v>1134000</v>
      </c>
    </row>
    <row r="21" spans="1:4" x14ac:dyDescent="0.2">
      <c r="A21" s="1" t="s">
        <v>48</v>
      </c>
      <c r="B21" s="2" t="s">
        <v>22</v>
      </c>
      <c r="C21" s="2" t="s">
        <v>49</v>
      </c>
      <c r="D21" s="3">
        <v>2522000</v>
      </c>
    </row>
    <row r="22" spans="1:4" x14ac:dyDescent="0.2">
      <c r="A22" s="1" t="s">
        <v>50</v>
      </c>
      <c r="B22" s="2" t="s">
        <v>51</v>
      </c>
      <c r="C22" s="2" t="s">
        <v>52</v>
      </c>
      <c r="D22" s="3"/>
    </row>
    <row r="23" spans="1:4" x14ac:dyDescent="0.2">
      <c r="A23" s="1" t="s">
        <v>53</v>
      </c>
      <c r="B23" s="2" t="s">
        <v>54</v>
      </c>
      <c r="C23" s="2" t="s">
        <v>55</v>
      </c>
      <c r="D23" s="3">
        <v>2522000</v>
      </c>
    </row>
    <row r="24" spans="1:4" x14ac:dyDescent="0.2">
      <c r="A24" s="1" t="s">
        <v>56</v>
      </c>
      <c r="B24" s="2" t="s">
        <v>57</v>
      </c>
      <c r="C24" s="2" t="s">
        <v>58</v>
      </c>
      <c r="D24" s="3"/>
    </row>
    <row r="25" spans="1:4" x14ac:dyDescent="0.2">
      <c r="A25" s="1" t="s">
        <v>59</v>
      </c>
      <c r="B25" s="2" t="s">
        <v>22</v>
      </c>
      <c r="C25" s="2" t="s">
        <v>60</v>
      </c>
      <c r="D25" s="3">
        <v>326000</v>
      </c>
    </row>
    <row r="26" spans="1:4" x14ac:dyDescent="0.2">
      <c r="A26" s="1" t="s">
        <v>61</v>
      </c>
      <c r="B26" s="2" t="s">
        <v>62</v>
      </c>
      <c r="C26" s="2" t="s">
        <v>63</v>
      </c>
      <c r="D26" s="3">
        <v>1006000</v>
      </c>
    </row>
    <row r="27" spans="1:4" x14ac:dyDescent="0.2">
      <c r="A27" s="1" t="s">
        <v>64</v>
      </c>
      <c r="B27" s="2" t="s">
        <v>22</v>
      </c>
      <c r="C27" s="2" t="s">
        <v>65</v>
      </c>
      <c r="D27" s="3">
        <v>15766000</v>
      </c>
    </row>
    <row r="28" spans="1:4" x14ac:dyDescent="0.2">
      <c r="A28" s="1" t="s">
        <v>66</v>
      </c>
      <c r="B28" s="2" t="s">
        <v>28</v>
      </c>
      <c r="C28" s="2" t="s">
        <v>67</v>
      </c>
      <c r="D28" s="3">
        <v>5881000</v>
      </c>
    </row>
    <row r="29" spans="1:4" x14ac:dyDescent="0.2">
      <c r="A29" s="1" t="s">
        <v>68</v>
      </c>
      <c r="B29" s="2" t="s">
        <v>69</v>
      </c>
      <c r="C29" s="2" t="s">
        <v>70</v>
      </c>
      <c r="D29" s="3">
        <v>2000000</v>
      </c>
    </row>
    <row r="30" spans="1:4" x14ac:dyDescent="0.2">
      <c r="A30" s="1" t="s">
        <v>71</v>
      </c>
      <c r="B30" s="2" t="s">
        <v>72</v>
      </c>
      <c r="C30" s="2" t="s">
        <v>73</v>
      </c>
      <c r="D30" s="3">
        <v>3000</v>
      </c>
    </row>
    <row r="31" spans="1:4" x14ac:dyDescent="0.2">
      <c r="A31" s="1" t="s">
        <v>74</v>
      </c>
      <c r="B31" s="2" t="s">
        <v>75</v>
      </c>
      <c r="C31" s="2" t="s">
        <v>76</v>
      </c>
      <c r="D31" s="3"/>
    </row>
    <row r="32" spans="1:4" x14ac:dyDescent="0.2">
      <c r="A32" s="1" t="s">
        <v>77</v>
      </c>
      <c r="B32" s="2" t="s">
        <v>78</v>
      </c>
      <c r="C32" s="2" t="s">
        <v>79</v>
      </c>
      <c r="D32" s="3">
        <v>11000</v>
      </c>
    </row>
    <row r="33" spans="1:4" x14ac:dyDescent="0.2">
      <c r="A33" s="1" t="s">
        <v>80</v>
      </c>
      <c r="B33" s="2" t="s">
        <v>81</v>
      </c>
      <c r="C33" s="2" t="s">
        <v>82</v>
      </c>
      <c r="D33" s="3">
        <v>3867000</v>
      </c>
    </row>
    <row r="34" spans="1:4" x14ac:dyDescent="0.2">
      <c r="A34" s="1" t="s">
        <v>83</v>
      </c>
      <c r="B34" s="2" t="s">
        <v>84</v>
      </c>
      <c r="C34" s="2" t="s">
        <v>85</v>
      </c>
      <c r="D34" s="3"/>
    </row>
    <row r="35" spans="1:4" x14ac:dyDescent="0.2">
      <c r="A35" s="1" t="s">
        <v>86</v>
      </c>
      <c r="B35" s="2" t="s">
        <v>31</v>
      </c>
      <c r="C35" s="2" t="s">
        <v>87</v>
      </c>
      <c r="D35" s="3">
        <v>9884000</v>
      </c>
    </row>
    <row r="36" spans="1:4" x14ac:dyDescent="0.2">
      <c r="A36" s="1" t="s">
        <v>88</v>
      </c>
      <c r="B36" s="2" t="s">
        <v>34</v>
      </c>
      <c r="C36" s="2" t="s">
        <v>89</v>
      </c>
      <c r="D36" s="3">
        <v>515000</v>
      </c>
    </row>
    <row r="37" spans="1:4" x14ac:dyDescent="0.2">
      <c r="A37" s="1" t="s">
        <v>90</v>
      </c>
      <c r="B37" s="2" t="s">
        <v>22</v>
      </c>
      <c r="C37" s="2" t="s">
        <v>91</v>
      </c>
      <c r="D37" s="3">
        <v>9369000</v>
      </c>
    </row>
    <row r="38" spans="1:4" x14ac:dyDescent="0.2">
      <c r="A38" s="1" t="s">
        <v>92</v>
      </c>
      <c r="B38" s="2" t="s">
        <v>37</v>
      </c>
      <c r="C38" s="2" t="s">
        <v>93</v>
      </c>
      <c r="D38" s="3">
        <v>4802000</v>
      </c>
    </row>
    <row r="39" spans="1:4" x14ac:dyDescent="0.2">
      <c r="A39" s="1" t="s">
        <v>94</v>
      </c>
      <c r="B39" s="2" t="s">
        <v>40</v>
      </c>
      <c r="C39" s="2" t="s">
        <v>95</v>
      </c>
      <c r="D39" s="3">
        <v>4567000</v>
      </c>
    </row>
    <row r="40" spans="1:4" x14ac:dyDescent="0.2">
      <c r="A40" s="1" t="s">
        <v>61</v>
      </c>
      <c r="B40" s="2" t="s">
        <v>43</v>
      </c>
      <c r="C40" s="2" t="s">
        <v>96</v>
      </c>
      <c r="D40" s="3">
        <v>1000</v>
      </c>
    </row>
    <row r="41" spans="1:4" x14ac:dyDescent="0.2">
      <c r="A41" s="1" t="s">
        <v>97</v>
      </c>
      <c r="B41" s="2" t="s">
        <v>98</v>
      </c>
      <c r="C41" s="2" t="s">
        <v>99</v>
      </c>
      <c r="D41" s="3">
        <v>14592000</v>
      </c>
    </row>
    <row r="42" spans="1:4" x14ac:dyDescent="0.2">
      <c r="A42" s="1" t="s">
        <v>100</v>
      </c>
      <c r="B42" s="2" t="s">
        <v>101</v>
      </c>
      <c r="C42" s="2" t="s">
        <v>102</v>
      </c>
      <c r="D42" s="3">
        <v>298000</v>
      </c>
    </row>
    <row r="43" spans="1:4" x14ac:dyDescent="0.2">
      <c r="A43" s="1" t="s">
        <v>103</v>
      </c>
      <c r="B43" s="2" t="s">
        <v>31</v>
      </c>
      <c r="C43" s="2" t="s">
        <v>104</v>
      </c>
      <c r="D43" s="3">
        <v>7636000</v>
      </c>
    </row>
    <row r="44" spans="1:4" x14ac:dyDescent="0.2">
      <c r="A44" s="1" t="s">
        <v>105</v>
      </c>
      <c r="B44" s="2" t="s">
        <v>106</v>
      </c>
      <c r="C44" s="2" t="s">
        <v>107</v>
      </c>
      <c r="D44" s="3">
        <v>-43000</v>
      </c>
    </row>
    <row r="45" spans="1:4" x14ac:dyDescent="0.2">
      <c r="A45" s="1" t="s">
        <v>108</v>
      </c>
      <c r="B45" s="2" t="s">
        <v>109</v>
      </c>
      <c r="C45" s="2" t="s">
        <v>110</v>
      </c>
      <c r="D45" s="3">
        <v>-74000</v>
      </c>
    </row>
    <row r="46" spans="1:4" x14ac:dyDescent="0.2">
      <c r="A46" s="1" t="s">
        <v>111</v>
      </c>
      <c r="B46" s="2" t="s">
        <v>43</v>
      </c>
      <c r="C46" s="2" t="s">
        <v>112</v>
      </c>
      <c r="D46" s="3">
        <v>1623000</v>
      </c>
    </row>
    <row r="47" spans="1:4" x14ac:dyDescent="0.2">
      <c r="A47" s="1" t="s">
        <v>113</v>
      </c>
      <c r="B47" s="2" t="s">
        <v>114</v>
      </c>
      <c r="C47" s="2" t="s">
        <v>115</v>
      </c>
      <c r="D47" s="3">
        <v>1675000</v>
      </c>
    </row>
    <row r="48" spans="1:4" x14ac:dyDescent="0.2">
      <c r="A48" s="1" t="s">
        <v>116</v>
      </c>
      <c r="B48" s="2" t="s">
        <v>22</v>
      </c>
      <c r="C48" s="2" t="s">
        <v>117</v>
      </c>
      <c r="D48" s="3">
        <v>1065000</v>
      </c>
    </row>
    <row r="49" spans="1:4" x14ac:dyDescent="0.2">
      <c r="A49" s="1" t="s">
        <v>118</v>
      </c>
      <c r="B49" s="2" t="s">
        <v>22</v>
      </c>
      <c r="C49" s="2" t="s">
        <v>119</v>
      </c>
      <c r="D49" s="3">
        <v>221000</v>
      </c>
    </row>
    <row r="50" spans="1:4" x14ac:dyDescent="0.2">
      <c r="A50" s="1" t="s">
        <v>120</v>
      </c>
      <c r="B50" s="2" t="s">
        <v>121</v>
      </c>
      <c r="C50" s="2" t="s">
        <v>122</v>
      </c>
      <c r="D50" s="3">
        <v>4917000</v>
      </c>
    </row>
    <row r="51" spans="1:4" x14ac:dyDescent="0.2">
      <c r="A51" s="1" t="s">
        <v>123</v>
      </c>
      <c r="B51" s="2" t="s">
        <v>124</v>
      </c>
      <c r="C51" s="2" t="s">
        <v>125</v>
      </c>
      <c r="D51" s="3"/>
    </row>
    <row r="52" spans="1:4" x14ac:dyDescent="0.2">
      <c r="A52" s="1" t="s">
        <v>126</v>
      </c>
      <c r="B52" s="2" t="s">
        <v>127</v>
      </c>
      <c r="C52" s="2" t="s">
        <v>128</v>
      </c>
      <c r="D52" s="3"/>
    </row>
    <row r="53" spans="1:4" x14ac:dyDescent="0.2">
      <c r="A53" s="1" t="s">
        <v>129</v>
      </c>
      <c r="B53" s="2" t="s">
        <v>130</v>
      </c>
      <c r="C53" s="2" t="s">
        <v>131</v>
      </c>
      <c r="D53" s="3"/>
    </row>
    <row r="54" spans="1:4" x14ac:dyDescent="0.2">
      <c r="A54" s="1" t="s">
        <v>132</v>
      </c>
      <c r="B54" s="2" t="s">
        <v>133</v>
      </c>
      <c r="C54" s="2" t="s">
        <v>134</v>
      </c>
      <c r="D54" s="3"/>
    </row>
    <row r="55" spans="1:4" x14ac:dyDescent="0.2">
      <c r="A55" s="1" t="s">
        <v>135</v>
      </c>
      <c r="B55" s="2" t="s">
        <v>136</v>
      </c>
      <c r="C55" s="2" t="s">
        <v>137</v>
      </c>
      <c r="D55" s="3"/>
    </row>
    <row r="56" spans="1:4" x14ac:dyDescent="0.2">
      <c r="A56" s="1" t="s">
        <v>138</v>
      </c>
      <c r="B56" s="2" t="s">
        <v>139</v>
      </c>
      <c r="C56" s="2" t="s">
        <v>140</v>
      </c>
      <c r="D56" s="3"/>
    </row>
    <row r="57" spans="1:4" x14ac:dyDescent="0.2">
      <c r="A57" s="1" t="s">
        <v>141</v>
      </c>
      <c r="B57" s="2" t="s">
        <v>142</v>
      </c>
      <c r="C57" s="2" t="s">
        <v>143</v>
      </c>
      <c r="D57" s="3">
        <v>99000</v>
      </c>
    </row>
    <row r="58" spans="1:4" x14ac:dyDescent="0.2">
      <c r="A58" s="1" t="s">
        <v>144</v>
      </c>
      <c r="B58" s="2" t="s">
        <v>145</v>
      </c>
      <c r="C58" s="2" t="s">
        <v>146</v>
      </c>
      <c r="D58" s="3">
        <v>7000</v>
      </c>
    </row>
    <row r="59" spans="1:4" x14ac:dyDescent="0.2">
      <c r="A59" s="1" t="s">
        <v>147</v>
      </c>
      <c r="B59" s="2" t="s">
        <v>148</v>
      </c>
      <c r="C59" s="2" t="s">
        <v>149</v>
      </c>
      <c r="D59" s="3">
        <v>1000</v>
      </c>
    </row>
    <row r="60" spans="1:4" x14ac:dyDescent="0.2">
      <c r="A60" s="1" t="s">
        <v>150</v>
      </c>
      <c r="B60" s="2" t="s">
        <v>121</v>
      </c>
      <c r="C60" s="2" t="s">
        <v>151</v>
      </c>
      <c r="D60" s="3">
        <v>-93000</v>
      </c>
    </row>
    <row r="61" spans="1:4" x14ac:dyDescent="0.2">
      <c r="A61" s="1" t="s">
        <v>152</v>
      </c>
      <c r="B61" s="2" t="s">
        <v>22</v>
      </c>
      <c r="C61" s="2" t="s">
        <v>153</v>
      </c>
      <c r="D61" s="3">
        <v>4824000</v>
      </c>
    </row>
    <row r="62" spans="1:4" x14ac:dyDescent="0.2">
      <c r="A62" s="1" t="s">
        <v>154</v>
      </c>
      <c r="B62" s="2" t="s">
        <v>155</v>
      </c>
      <c r="C62" s="2" t="s">
        <v>156</v>
      </c>
      <c r="D62" s="3">
        <v>957000</v>
      </c>
    </row>
    <row r="63" spans="1:4" x14ac:dyDescent="0.2">
      <c r="A63" s="1" t="s">
        <v>157</v>
      </c>
      <c r="B63" s="2" t="s">
        <v>158</v>
      </c>
      <c r="C63" s="2" t="s">
        <v>159</v>
      </c>
      <c r="D63" s="3">
        <v>3867000</v>
      </c>
    </row>
    <row r="64" spans="1:4" x14ac:dyDescent="0.2">
      <c r="A64" s="1" t="s">
        <v>160</v>
      </c>
      <c r="B64" s="2" t="s">
        <v>161</v>
      </c>
      <c r="C64" s="2" t="s">
        <v>162</v>
      </c>
      <c r="D64" s="3"/>
    </row>
    <row r="65" spans="1:4" x14ac:dyDescent="0.2">
      <c r="A65" s="1" t="s">
        <v>163</v>
      </c>
      <c r="B65" s="2" t="s">
        <v>164</v>
      </c>
      <c r="C65" s="2" t="s">
        <v>165</v>
      </c>
      <c r="D65" s="3">
        <v>3867000</v>
      </c>
    </row>
    <row r="66" spans="1:4" x14ac:dyDescent="0.2">
      <c r="A66" s="1" t="s">
        <v>166</v>
      </c>
      <c r="B66" s="2" t="s">
        <v>22</v>
      </c>
      <c r="C66" s="2" t="s">
        <v>167</v>
      </c>
      <c r="D66" s="3">
        <v>15962000</v>
      </c>
    </row>
    <row r="68" spans="1:4" x14ac:dyDescent="0.2">
      <c r="A68" s="15" t="s">
        <v>704</v>
      </c>
      <c r="B68" s="16">
        <f>D65/D28</f>
        <v>0.65754123448393131</v>
      </c>
    </row>
    <row r="69" spans="1:4" x14ac:dyDescent="0.2">
      <c r="A69" s="15" t="s">
        <v>705</v>
      </c>
      <c r="B69" s="16">
        <f>(D61+D57)/D27</f>
        <v>0.31225421793733349</v>
      </c>
    </row>
    <row r="70" spans="1:4" x14ac:dyDescent="0.2">
      <c r="A70" s="15" t="s">
        <v>706</v>
      </c>
      <c r="B70" s="16">
        <f>(D61+D57+D47)/(D28+D36+D38)</f>
        <v>0.58921235934988392</v>
      </c>
    </row>
    <row r="71" spans="1:4" x14ac:dyDescent="0.2">
      <c r="A71" s="15" t="s">
        <v>707</v>
      </c>
      <c r="B71" s="16">
        <f>D65/(D41+D42+D44+D45)</f>
        <v>0.2617613213294524</v>
      </c>
    </row>
    <row r="72" spans="1:4" x14ac:dyDescent="0.2">
      <c r="A72" s="15" t="s">
        <v>709</v>
      </c>
      <c r="B72" s="16">
        <f>(D61+D57)/(D41+D42+D44+D45)</f>
        <v>0.33324307858931834</v>
      </c>
    </row>
    <row r="73" spans="1:4" x14ac:dyDescent="0.2">
      <c r="A73" s="15" t="s">
        <v>708</v>
      </c>
      <c r="B73" s="16">
        <f>(D65)/(D41+D42+D44+D45+D48+D58)</f>
        <v>0.24405175134111706</v>
      </c>
    </row>
    <row r="75" spans="1:4" x14ac:dyDescent="0.2">
      <c r="A75" s="15" t="s">
        <v>710</v>
      </c>
      <c r="B75" s="4">
        <f>(D41+D42+D44+D45)/D27</f>
        <v>0.93701636432830138</v>
      </c>
    </row>
    <row r="76" spans="1:4" x14ac:dyDescent="0.2">
      <c r="A76" s="15" t="s">
        <v>711</v>
      </c>
      <c r="B76" s="4">
        <f>D20/((D41+D42+D44+D45)/365)</f>
        <v>28.018005821430989</v>
      </c>
    </row>
    <row r="77" spans="1:4" x14ac:dyDescent="0.2">
      <c r="A77" s="15" t="s">
        <v>712</v>
      </c>
      <c r="B77" s="4">
        <f>D23/((D41+D42+D44+D45)/365)</f>
        <v>62.311649631083732</v>
      </c>
    </row>
    <row r="78" spans="1:4" x14ac:dyDescent="0.2">
      <c r="A78" s="15" t="s">
        <v>716</v>
      </c>
      <c r="B78" s="4">
        <f>D39/((D41+D42+D44+D45)/365)</f>
        <v>112.83794760712109</v>
      </c>
    </row>
    <row r="79" spans="1:4" x14ac:dyDescent="0.2">
      <c r="A79" s="15" t="s">
        <v>713</v>
      </c>
      <c r="B79" s="16">
        <f>D46/(D41+D42+D44+D45)</f>
        <v>0.10986258715223719</v>
      </c>
    </row>
    <row r="80" spans="1:4" x14ac:dyDescent="0.2">
      <c r="A80" s="15" t="s">
        <v>714</v>
      </c>
      <c r="B80" s="16">
        <f>D46/(D43+D46+D47+D49+D57+D59)</f>
        <v>0.14420257663260774</v>
      </c>
    </row>
    <row r="82" spans="1:2" x14ac:dyDescent="0.2">
      <c r="A82" s="15" t="s">
        <v>717</v>
      </c>
      <c r="B82" s="16">
        <f>D35/D28</f>
        <v>1.6806665533072607</v>
      </c>
    </row>
    <row r="83" spans="1:2" x14ac:dyDescent="0.2">
      <c r="A83" s="15" t="s">
        <v>718</v>
      </c>
      <c r="B83" s="16">
        <f>D28/D27</f>
        <v>0.37301788659139923</v>
      </c>
    </row>
    <row r="84" spans="1:2" x14ac:dyDescent="0.2">
      <c r="A84" s="15" t="s">
        <v>719</v>
      </c>
      <c r="B84" s="16">
        <f>(D61+D57)/D57</f>
        <v>49.727272727272727</v>
      </c>
    </row>
    <row r="86" spans="1:2" x14ac:dyDescent="0.2">
      <c r="A86" s="15" t="s">
        <v>720</v>
      </c>
      <c r="B86" s="16">
        <f>D25/D39</f>
        <v>7.1381650974381428E-2</v>
      </c>
    </row>
    <row r="87" spans="1:2" x14ac:dyDescent="0.2">
      <c r="A87" s="15" t="s">
        <v>721</v>
      </c>
      <c r="B87" s="16">
        <f>(D25+D23)/D39</f>
        <v>0.62360411648784764</v>
      </c>
    </row>
    <row r="88" spans="1:2" x14ac:dyDescent="0.2">
      <c r="A88" s="15" t="s">
        <v>722</v>
      </c>
      <c r="B88" s="16">
        <f>(D23+D25+D20)/D39</f>
        <v>0.87190716006130942</v>
      </c>
    </row>
    <row r="90" spans="1:2" x14ac:dyDescent="0.2">
      <c r="A90" s="15" t="s">
        <v>723</v>
      </c>
      <c r="B90" s="6">
        <f>D20+D23+D24-D39</f>
        <v>-911000</v>
      </c>
    </row>
    <row r="91" spans="1:2" x14ac:dyDescent="0.2">
      <c r="A91" s="15" t="s">
        <v>724</v>
      </c>
      <c r="B91" s="16">
        <f>B90/(D28+D36+D38)</f>
        <v>-8.1353813180925161E-2</v>
      </c>
    </row>
    <row r="92" spans="1:2" x14ac:dyDescent="0.2">
      <c r="A92" s="15" t="s">
        <v>725</v>
      </c>
      <c r="B92" s="16">
        <f>(D41+D42+D44+D45)/B90</f>
        <v>-16.216245883644348</v>
      </c>
    </row>
    <row r="93" spans="1:2" x14ac:dyDescent="0.2">
      <c r="A93" s="15" t="s">
        <v>726</v>
      </c>
      <c r="B93" s="16">
        <f>B90/(D41+D42+D44+D45)</f>
        <v>-6.1666553848236647E-2</v>
      </c>
    </row>
    <row r="94" spans="1:2" x14ac:dyDescent="0.2">
      <c r="A94" s="15" t="s">
        <v>727</v>
      </c>
      <c r="B94" s="16">
        <f>B90/D27</f>
        <v>-5.7782570087530127E-2</v>
      </c>
    </row>
    <row r="95" spans="1:2" x14ac:dyDescent="0.2">
      <c r="A95" s="15" t="s">
        <v>728</v>
      </c>
      <c r="B95" s="16">
        <f>D65/B90</f>
        <v>-4.2447859495060376</v>
      </c>
    </row>
    <row r="96" spans="1:2" x14ac:dyDescent="0.2">
      <c r="A96" s="15" t="s">
        <v>729</v>
      </c>
      <c r="B96">
        <v>-82000</v>
      </c>
    </row>
    <row r="97" spans="1:2" x14ac:dyDescent="0.2">
      <c r="A97" s="15" t="s">
        <v>730</v>
      </c>
      <c r="B97">
        <v>4305000</v>
      </c>
    </row>
    <row r="98" spans="1:2" x14ac:dyDescent="0.2">
      <c r="A98" s="15" t="s">
        <v>731</v>
      </c>
      <c r="B98" s="16">
        <f>B97/D27</f>
        <v>0.27305594316884435</v>
      </c>
    </row>
    <row r="99" spans="1:2" x14ac:dyDescent="0.2">
      <c r="A99" s="15" t="s">
        <v>732</v>
      </c>
      <c r="B99" s="16">
        <f>B96/D28</f>
        <v>-1.3943206937595647E-2</v>
      </c>
    </row>
    <row r="100" spans="1:2" x14ac:dyDescent="0.2">
      <c r="A100" s="15" t="s">
        <v>733</v>
      </c>
      <c r="B100" s="16">
        <f>B96/(D41+D42+D44+D45)</f>
        <v>-5.5506667569214111E-3</v>
      </c>
    </row>
    <row r="101" spans="1:2" x14ac:dyDescent="0.2">
      <c r="A101" s="15" t="s">
        <v>734</v>
      </c>
      <c r="B101" s="16">
        <f>B96/D39</f>
        <v>-1.7954893803372018E-2</v>
      </c>
    </row>
    <row r="102" spans="1:2" x14ac:dyDescent="0.2">
      <c r="A102" s="15" t="s">
        <v>735</v>
      </c>
      <c r="B102" s="16">
        <f>B96/D57</f>
        <v>-0.82828282828282829</v>
      </c>
    </row>
    <row r="103" spans="1:2" x14ac:dyDescent="0.2">
      <c r="A103" s="15" t="s">
        <v>736</v>
      </c>
      <c r="B103">
        <f>B96/D35</f>
        <v>-8.2962363415621208E-3</v>
      </c>
    </row>
    <row r="105" spans="1:2" x14ac:dyDescent="0.2">
      <c r="A105" s="15" t="s">
        <v>737</v>
      </c>
      <c r="B105" s="16">
        <f>D27/D28</f>
        <v>2.6808365924162558</v>
      </c>
    </row>
    <row r="106" spans="1:2" x14ac:dyDescent="0.2">
      <c r="A106" s="15" t="s">
        <v>738</v>
      </c>
      <c r="B106" s="16">
        <f>D63/D27</f>
        <v>0.24527464163389573</v>
      </c>
    </row>
    <row r="107" spans="1:2" x14ac:dyDescent="0.2">
      <c r="A107" s="15" t="s">
        <v>739</v>
      </c>
      <c r="B107" s="16">
        <f>D57/D38</f>
        <v>2.0616409829237816E-2</v>
      </c>
    </row>
    <row r="108" spans="1:2" x14ac:dyDescent="0.2">
      <c r="A108" s="15" t="s">
        <v>744</v>
      </c>
      <c r="B108" s="16">
        <f>(D38/D27)*B107</f>
        <v>6.2793352784472909E-3</v>
      </c>
    </row>
    <row r="110" spans="1:2" x14ac:dyDescent="0.2">
      <c r="A110" s="15" t="s">
        <v>771</v>
      </c>
      <c r="B110">
        <v>0.1048</v>
      </c>
    </row>
    <row r="111" spans="1:2" x14ac:dyDescent="0.2">
      <c r="A111" s="15" t="s">
        <v>772</v>
      </c>
      <c r="B111" s="16">
        <f>((B110*D38/D27)-((D65/D61)*B107*(D38/D27-D28/D27)))/(D28/D27)</f>
        <v>8.8604260061198079E-2</v>
      </c>
    </row>
    <row r="113" spans="1:2" x14ac:dyDescent="0.2">
      <c r="A113" t="s">
        <v>773</v>
      </c>
      <c r="B113" s="17">
        <f>(D35-D25)/B97</f>
        <v>2.2202090592334494</v>
      </c>
    </row>
    <row r="114" spans="1:2" x14ac:dyDescent="0.2">
      <c r="A114" t="s">
        <v>774</v>
      </c>
      <c r="B114" s="16">
        <f>D61/D27</f>
        <v>0.30597488265888623</v>
      </c>
    </row>
    <row r="115" spans="1:2" x14ac:dyDescent="0.2">
      <c r="A115" t="s">
        <v>775</v>
      </c>
      <c r="B115" s="16">
        <f>B97/(D41+D42+D44+D45+D48)</f>
        <v>0.27181462305846699</v>
      </c>
    </row>
    <row r="117" spans="1:2" x14ac:dyDescent="0.2">
      <c r="A117" s="5" t="s">
        <v>780</v>
      </c>
      <c r="B117" s="16">
        <f>D61/(D41+D42+D44+D45+D48+D58)</f>
        <v>0.30444935310823601</v>
      </c>
    </row>
    <row r="118" spans="1:2" x14ac:dyDescent="0.2">
      <c r="A118" s="5" t="s">
        <v>781</v>
      </c>
      <c r="B118" s="16">
        <f>D20/(D41+D42+D44+D45+D48+D58)</f>
        <v>7.1568318081413701E-2</v>
      </c>
    </row>
    <row r="119" spans="1:2" x14ac:dyDescent="0.2">
      <c r="A119" s="5" t="s">
        <v>782</v>
      </c>
      <c r="B119" s="16">
        <f>(D41+D42+D44+D45+D48+D58)/D27</f>
        <v>1.0050107826969428</v>
      </c>
    </row>
    <row r="121" spans="1:2" x14ac:dyDescent="0.2">
      <c r="A121" t="s">
        <v>789</v>
      </c>
      <c r="B121" s="25">
        <f>(D25+D23*0.7)/D39</f>
        <v>0.45793737683380775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0"/>
  <sheetViews>
    <sheetView tabSelected="1" workbookViewId="0">
      <selection activeCell="I10" sqref="I10"/>
    </sheetView>
  </sheetViews>
  <sheetFormatPr defaultRowHeight="12.75" x14ac:dyDescent="0.2"/>
  <cols>
    <col min="1" max="1" width="54.42578125" customWidth="1"/>
    <col min="2" max="2" width="12.85546875" customWidth="1"/>
    <col min="3" max="3" width="12.7109375" customWidth="1"/>
    <col min="4" max="4" width="12.85546875" customWidth="1"/>
    <col min="5" max="5" width="13.140625" customWidth="1"/>
    <col min="6" max="6" width="14" customWidth="1"/>
    <col min="7" max="7" width="13.28515625" customWidth="1"/>
    <col min="14" max="14" width="11.140625" customWidth="1"/>
    <col min="15" max="15" width="10.28515625" customWidth="1"/>
    <col min="16" max="16" width="10.7109375" customWidth="1"/>
    <col min="17" max="17" width="10" customWidth="1"/>
    <col min="18" max="18" width="18" customWidth="1"/>
    <col min="19" max="19" width="18.42578125" customWidth="1"/>
    <col min="20" max="20" width="18.85546875" customWidth="1"/>
    <col min="24" max="24" width="11.85546875" customWidth="1"/>
    <col min="25" max="26" width="11.42578125" customWidth="1"/>
    <col min="27" max="27" width="1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>
        <v>2015</v>
      </c>
      <c r="E1" s="1">
        <v>2014</v>
      </c>
      <c r="F1" s="1">
        <v>2013</v>
      </c>
      <c r="G1" s="1">
        <v>2012</v>
      </c>
      <c r="I1" s="5" t="s">
        <v>699</v>
      </c>
      <c r="N1" s="5" t="s">
        <v>701</v>
      </c>
    </row>
    <row r="2" spans="1:20" ht="48" x14ac:dyDescent="0.2">
      <c r="A2" s="2" t="s">
        <v>4</v>
      </c>
      <c r="B2" s="2"/>
      <c r="C2" s="2"/>
      <c r="D2" s="2" t="s">
        <v>180</v>
      </c>
      <c r="E2" s="2" t="s">
        <v>180</v>
      </c>
      <c r="F2" s="2" t="s">
        <v>180</v>
      </c>
      <c r="G2" s="2" t="s">
        <v>180</v>
      </c>
      <c r="N2" s="5" t="s">
        <v>702</v>
      </c>
      <c r="R2" s="5" t="s">
        <v>703</v>
      </c>
    </row>
    <row r="3" spans="1:20" ht="24" x14ac:dyDescent="0.2">
      <c r="A3" s="2" t="s">
        <v>6</v>
      </c>
      <c r="B3" s="2"/>
      <c r="C3" s="2"/>
      <c r="D3" s="2" t="s">
        <v>7</v>
      </c>
      <c r="E3" s="2" t="s">
        <v>7</v>
      </c>
      <c r="F3" s="2" t="s">
        <v>7</v>
      </c>
      <c r="G3" s="2" t="s">
        <v>7</v>
      </c>
    </row>
    <row r="4" spans="1:20" x14ac:dyDescent="0.2">
      <c r="A4" s="2" t="s">
        <v>8</v>
      </c>
      <c r="B4" s="2"/>
      <c r="C4" s="2"/>
      <c r="D4" s="2" t="s">
        <v>9</v>
      </c>
      <c r="E4" s="2" t="s">
        <v>9</v>
      </c>
      <c r="F4" s="2" t="s">
        <v>9</v>
      </c>
      <c r="G4" s="2" t="s">
        <v>9</v>
      </c>
    </row>
    <row r="5" spans="1:20" x14ac:dyDescent="0.2">
      <c r="A5" s="2" t="s">
        <v>10</v>
      </c>
      <c r="B5" s="2"/>
      <c r="C5" s="2"/>
      <c r="D5" s="2" t="s">
        <v>181</v>
      </c>
      <c r="E5" s="2" t="s">
        <v>182</v>
      </c>
      <c r="F5" s="2" t="s">
        <v>183</v>
      </c>
      <c r="G5" s="2" t="s">
        <v>184</v>
      </c>
    </row>
    <row r="6" spans="1:20" x14ac:dyDescent="0.2">
      <c r="A6" s="2" t="s">
        <v>12</v>
      </c>
      <c r="B6" s="2"/>
      <c r="C6" s="2"/>
      <c r="D6" s="2" t="s">
        <v>13</v>
      </c>
      <c r="E6" s="2" t="s">
        <v>13</v>
      </c>
      <c r="F6" s="2" t="s">
        <v>13</v>
      </c>
      <c r="G6" s="2" t="s">
        <v>13</v>
      </c>
    </row>
    <row r="7" spans="1:20" x14ac:dyDescent="0.2">
      <c r="A7" s="2" t="s">
        <v>14</v>
      </c>
      <c r="B7" s="2"/>
      <c r="C7" s="2"/>
      <c r="D7" s="2">
        <v>1000</v>
      </c>
      <c r="E7" s="2">
        <v>1000</v>
      </c>
      <c r="F7" s="2">
        <v>1000</v>
      </c>
      <c r="G7" s="2">
        <v>1000</v>
      </c>
    </row>
    <row r="8" spans="1:20" x14ac:dyDescent="0.2">
      <c r="A8" s="2" t="s">
        <v>15</v>
      </c>
      <c r="B8" s="2"/>
      <c r="C8" s="2"/>
      <c r="D8" s="2" t="s">
        <v>194</v>
      </c>
      <c r="E8" s="2" t="s">
        <v>194</v>
      </c>
      <c r="F8" s="2" t="s">
        <v>195</v>
      </c>
      <c r="G8" s="2" t="s">
        <v>195</v>
      </c>
    </row>
    <row r="9" spans="1:20" x14ac:dyDescent="0.2">
      <c r="A9" s="2" t="s">
        <v>17</v>
      </c>
      <c r="B9" s="2"/>
      <c r="C9" s="2"/>
      <c r="D9" s="2" t="s">
        <v>18</v>
      </c>
      <c r="E9" s="2" t="s">
        <v>18</v>
      </c>
      <c r="F9" s="2" t="s">
        <v>18</v>
      </c>
      <c r="G9" s="2" t="s">
        <v>18</v>
      </c>
    </row>
    <row r="10" spans="1:20" x14ac:dyDescent="0.2">
      <c r="A10" s="2" t="s">
        <v>19</v>
      </c>
      <c r="B10" s="2"/>
      <c r="C10" s="2"/>
      <c r="D10" s="2" t="s">
        <v>20</v>
      </c>
      <c r="E10" s="2" t="s">
        <v>20</v>
      </c>
      <c r="F10" s="2" t="s">
        <v>20</v>
      </c>
      <c r="G10" s="2" t="s">
        <v>20</v>
      </c>
    </row>
    <row r="11" spans="1:20" x14ac:dyDescent="0.2">
      <c r="A11" s="2" t="s">
        <v>21</v>
      </c>
      <c r="B11" s="2"/>
      <c r="C11" s="2"/>
      <c r="D11" s="2" t="s">
        <v>22</v>
      </c>
      <c r="E11" s="2" t="s">
        <v>22</v>
      </c>
      <c r="F11" s="2" t="s">
        <v>22</v>
      </c>
      <c r="G11" s="2" t="s">
        <v>22</v>
      </c>
    </row>
    <row r="12" spans="1:20" x14ac:dyDescent="0.2">
      <c r="A12" s="2" t="s">
        <v>23</v>
      </c>
      <c r="B12" s="2"/>
      <c r="C12" s="2"/>
      <c r="D12" s="2" t="s">
        <v>24</v>
      </c>
      <c r="E12" s="2" t="s">
        <v>24</v>
      </c>
      <c r="F12" s="2" t="s">
        <v>24</v>
      </c>
      <c r="G12" s="2" t="s">
        <v>24</v>
      </c>
    </row>
    <row r="13" spans="1:20" x14ac:dyDescent="0.2">
      <c r="A13" s="1" t="s">
        <v>25</v>
      </c>
      <c r="B13" s="2" t="s">
        <v>22</v>
      </c>
      <c r="C13" s="2" t="s">
        <v>26</v>
      </c>
      <c r="D13" s="3">
        <v>14850000</v>
      </c>
      <c r="E13" s="3">
        <v>15312000</v>
      </c>
      <c r="F13" s="3">
        <v>15115000</v>
      </c>
      <c r="G13" s="3">
        <v>16350000</v>
      </c>
      <c r="I13" s="4">
        <f>(D13/$D$13)*100</f>
        <v>100</v>
      </c>
      <c r="J13" s="4">
        <f>(E13/$E$13)*100</f>
        <v>100</v>
      </c>
      <c r="K13" s="4">
        <f>(F13/$F$13)*100</f>
        <v>100</v>
      </c>
      <c r="L13" s="4">
        <f>(G13/$G$13)*100</f>
        <v>100</v>
      </c>
      <c r="N13" s="6">
        <f>D13-E13</f>
        <v>-462000</v>
      </c>
      <c r="O13" s="6">
        <f>E13-F13</f>
        <v>197000</v>
      </c>
      <c r="P13" s="6">
        <f>F13-G13</f>
        <v>-1235000</v>
      </c>
      <c r="Q13" s="6"/>
      <c r="R13" s="4">
        <f>(N13/D13)*100</f>
        <v>-3.1111111111111112</v>
      </c>
      <c r="S13" s="4">
        <f t="shared" ref="S13:T28" si="0">(O13/E13)*100</f>
        <v>1.2865726227795193</v>
      </c>
      <c r="T13" s="4">
        <f t="shared" si="0"/>
        <v>-8.1706913661925249</v>
      </c>
    </row>
    <row r="14" spans="1:20" x14ac:dyDescent="0.2">
      <c r="A14" s="1" t="s">
        <v>27</v>
      </c>
      <c r="B14" s="2" t="s">
        <v>28</v>
      </c>
      <c r="C14" s="2" t="s">
        <v>29</v>
      </c>
      <c r="D14" s="3"/>
      <c r="E14" s="3"/>
      <c r="F14" s="3">
        <v>0</v>
      </c>
      <c r="G14" s="3">
        <v>0</v>
      </c>
      <c r="I14" s="4">
        <f>(D14/$D$13)*100</f>
        <v>0</v>
      </c>
      <c r="J14" s="4">
        <f t="shared" ref="J14:J77" si="1">(E14/$E$13)*100</f>
        <v>0</v>
      </c>
      <c r="K14" s="4">
        <f t="shared" ref="K14:K77" si="2">(F14/$F$13)*100</f>
        <v>0</v>
      </c>
      <c r="L14" s="4">
        <f t="shared" ref="L14:L77" si="3">(G14/$G$13)*100</f>
        <v>0</v>
      </c>
      <c r="N14" s="6">
        <f t="shared" ref="N14:N77" si="4">D14-E14</f>
        <v>0</v>
      </c>
      <c r="O14" s="6">
        <f t="shared" ref="O14:O77" si="5">E14-F14</f>
        <v>0</v>
      </c>
      <c r="P14" s="6">
        <f t="shared" ref="P14:P77" si="6">F14-G14</f>
        <v>0</v>
      </c>
      <c r="R14" s="4" t="e">
        <f t="shared" ref="R14:T77" si="7">(N14/D14)*100</f>
        <v>#DIV/0!</v>
      </c>
      <c r="S14" s="4" t="e">
        <f t="shared" si="0"/>
        <v>#DIV/0!</v>
      </c>
      <c r="T14" s="4" t="e">
        <f t="shared" si="0"/>
        <v>#DIV/0!</v>
      </c>
    </row>
    <row r="15" spans="1:20" x14ac:dyDescent="0.2">
      <c r="A15" s="1" t="s">
        <v>30</v>
      </c>
      <c r="B15" s="2" t="s">
        <v>31</v>
      </c>
      <c r="C15" s="2" t="s">
        <v>32</v>
      </c>
      <c r="D15" s="3">
        <v>11297000</v>
      </c>
      <c r="E15" s="3">
        <v>11590000</v>
      </c>
      <c r="F15" s="3">
        <v>11743000</v>
      </c>
      <c r="G15" s="3">
        <v>12387000</v>
      </c>
      <c r="I15" s="4">
        <f t="shared" ref="I14:I77" si="8">(D15/$D$13)*100</f>
        <v>76.074074074074076</v>
      </c>
      <c r="J15" s="4">
        <f t="shared" si="1"/>
        <v>75.692267502612339</v>
      </c>
      <c r="K15" s="4">
        <f t="shared" si="2"/>
        <v>77.691035395302677</v>
      </c>
      <c r="L15" s="4">
        <f t="shared" si="3"/>
        <v>75.761467889908246</v>
      </c>
      <c r="N15" s="6">
        <f t="shared" si="4"/>
        <v>-293000</v>
      </c>
      <c r="O15" s="6">
        <f t="shared" si="5"/>
        <v>-153000</v>
      </c>
      <c r="P15" s="6">
        <f t="shared" si="6"/>
        <v>-644000</v>
      </c>
      <c r="R15" s="4">
        <f t="shared" si="7"/>
        <v>-2.5936089227228467</v>
      </c>
      <c r="S15" s="4">
        <f t="shared" si="0"/>
        <v>-1.3201035375323555</v>
      </c>
      <c r="T15" s="4">
        <f t="shared" si="0"/>
        <v>-5.4841181980754499</v>
      </c>
    </row>
    <row r="16" spans="1:20" x14ac:dyDescent="0.2">
      <c r="A16" s="1" t="s">
        <v>33</v>
      </c>
      <c r="B16" s="2" t="s">
        <v>34</v>
      </c>
      <c r="C16" s="2" t="s">
        <v>35</v>
      </c>
      <c r="D16" s="3">
        <v>1227000</v>
      </c>
      <c r="E16" s="3">
        <v>1168000</v>
      </c>
      <c r="F16" s="3">
        <v>920000</v>
      </c>
      <c r="G16" s="3">
        <v>1007000</v>
      </c>
      <c r="I16" s="4">
        <f t="shared" si="8"/>
        <v>8.262626262626263</v>
      </c>
      <c r="J16" s="4">
        <f t="shared" si="1"/>
        <v>7.6280041797283173</v>
      </c>
      <c r="K16" s="4">
        <f t="shared" si="2"/>
        <v>6.086668871981475</v>
      </c>
      <c r="L16" s="4">
        <f t="shared" si="3"/>
        <v>6.1590214067278284</v>
      </c>
      <c r="N16" s="6">
        <f t="shared" si="4"/>
        <v>59000</v>
      </c>
      <c r="O16" s="6">
        <f t="shared" si="5"/>
        <v>248000</v>
      </c>
      <c r="P16" s="6">
        <f t="shared" si="6"/>
        <v>-87000</v>
      </c>
      <c r="R16" s="4">
        <f t="shared" si="7"/>
        <v>4.8084759576202121</v>
      </c>
      <c r="S16" s="4">
        <f t="shared" si="0"/>
        <v>21.232876712328768</v>
      </c>
      <c r="T16" s="4">
        <f t="shared" si="0"/>
        <v>-9.4565217391304337</v>
      </c>
    </row>
    <row r="17" spans="1:20" x14ac:dyDescent="0.2">
      <c r="A17" s="1" t="s">
        <v>197</v>
      </c>
      <c r="B17" s="2" t="s">
        <v>198</v>
      </c>
      <c r="C17" s="2" t="s">
        <v>199</v>
      </c>
      <c r="D17" s="3"/>
      <c r="E17" s="3"/>
      <c r="F17" s="3">
        <v>0</v>
      </c>
      <c r="G17" s="3">
        <v>4000</v>
      </c>
      <c r="I17" s="4">
        <f t="shared" si="8"/>
        <v>0</v>
      </c>
      <c r="J17" s="4">
        <f t="shared" si="1"/>
        <v>0</v>
      </c>
      <c r="K17" s="4">
        <f t="shared" si="2"/>
        <v>0</v>
      </c>
      <c r="L17" s="4">
        <f t="shared" si="3"/>
        <v>2.4464831804281346E-2</v>
      </c>
      <c r="N17" s="6">
        <f t="shared" si="4"/>
        <v>0</v>
      </c>
      <c r="O17" s="6">
        <f t="shared" si="5"/>
        <v>0</v>
      </c>
      <c r="P17" s="6">
        <f t="shared" si="6"/>
        <v>-4000</v>
      </c>
      <c r="R17" s="4" t="e">
        <f t="shared" si="7"/>
        <v>#DIV/0!</v>
      </c>
      <c r="S17" s="4" t="e">
        <f t="shared" si="0"/>
        <v>#DIV/0!</v>
      </c>
      <c r="T17" s="4" t="e">
        <f t="shared" si="0"/>
        <v>#DIV/0!</v>
      </c>
    </row>
    <row r="18" spans="1:20" x14ac:dyDescent="0.2">
      <c r="A18" s="1" t="s">
        <v>200</v>
      </c>
      <c r="B18" s="2" t="s">
        <v>201</v>
      </c>
      <c r="C18" s="2" t="s">
        <v>202</v>
      </c>
      <c r="D18" s="3">
        <v>1000</v>
      </c>
      <c r="E18" s="3"/>
      <c r="F18" s="3">
        <v>2000</v>
      </c>
      <c r="G18" s="3">
        <v>0</v>
      </c>
      <c r="I18" s="4">
        <f t="shared" si="8"/>
        <v>6.7340067340067337E-3</v>
      </c>
      <c r="J18" s="4">
        <f t="shared" si="1"/>
        <v>0</v>
      </c>
      <c r="K18" s="4">
        <f t="shared" si="2"/>
        <v>1.3231888852133642E-2</v>
      </c>
      <c r="L18" s="4">
        <f t="shared" si="3"/>
        <v>0</v>
      </c>
      <c r="N18" s="6">
        <f t="shared" si="4"/>
        <v>1000</v>
      </c>
      <c r="O18" s="6">
        <f t="shared" si="5"/>
        <v>-2000</v>
      </c>
      <c r="P18" s="6">
        <f t="shared" si="6"/>
        <v>2000</v>
      </c>
      <c r="R18" s="4">
        <f t="shared" si="7"/>
        <v>100</v>
      </c>
      <c r="S18" s="4" t="e">
        <f t="shared" si="0"/>
        <v>#DIV/0!</v>
      </c>
      <c r="T18" s="4">
        <f t="shared" si="0"/>
        <v>100</v>
      </c>
    </row>
    <row r="19" spans="1:20" x14ac:dyDescent="0.2">
      <c r="A19" s="1" t="s">
        <v>203</v>
      </c>
      <c r="B19" s="2" t="s">
        <v>204</v>
      </c>
      <c r="C19" s="2" t="s">
        <v>205</v>
      </c>
      <c r="D19" s="3">
        <v>700000</v>
      </c>
      <c r="E19" s="3">
        <v>55000</v>
      </c>
      <c r="F19" s="3">
        <v>123000</v>
      </c>
      <c r="G19" s="3">
        <v>216000</v>
      </c>
      <c r="I19" s="4">
        <f t="shared" si="8"/>
        <v>4.7138047138047137</v>
      </c>
      <c r="J19" s="4">
        <f t="shared" si="1"/>
        <v>0.35919540229885055</v>
      </c>
      <c r="K19" s="4">
        <f t="shared" si="2"/>
        <v>0.81376116440621904</v>
      </c>
      <c r="L19" s="4">
        <f t="shared" si="3"/>
        <v>1.3211009174311927</v>
      </c>
      <c r="N19" s="6">
        <f t="shared" si="4"/>
        <v>645000</v>
      </c>
      <c r="O19" s="6">
        <f t="shared" si="5"/>
        <v>-68000</v>
      </c>
      <c r="P19" s="6">
        <f t="shared" si="6"/>
        <v>-93000</v>
      </c>
      <c r="R19" s="4">
        <f t="shared" si="7"/>
        <v>92.142857142857139</v>
      </c>
      <c r="S19" s="4">
        <f t="shared" si="0"/>
        <v>-123.63636363636363</v>
      </c>
      <c r="T19" s="4">
        <f t="shared" si="0"/>
        <v>-75.609756097560975</v>
      </c>
    </row>
    <row r="20" spans="1:20" x14ac:dyDescent="0.2">
      <c r="A20" s="1" t="s">
        <v>206</v>
      </c>
      <c r="B20" s="2" t="s">
        <v>207</v>
      </c>
      <c r="C20" s="2" t="s">
        <v>208</v>
      </c>
      <c r="D20" s="3">
        <v>426000</v>
      </c>
      <c r="E20" s="3">
        <v>461000</v>
      </c>
      <c r="F20" s="3">
        <v>487000</v>
      </c>
      <c r="G20" s="3">
        <v>492000</v>
      </c>
      <c r="I20" s="4">
        <f t="shared" si="8"/>
        <v>2.868686868686869</v>
      </c>
      <c r="J20" s="4">
        <f t="shared" si="1"/>
        <v>3.0107105538140022</v>
      </c>
      <c r="K20" s="4">
        <f t="shared" si="2"/>
        <v>3.2219649354945417</v>
      </c>
      <c r="L20" s="4">
        <f t="shared" si="3"/>
        <v>3.0091743119266057</v>
      </c>
      <c r="N20" s="6">
        <f t="shared" si="4"/>
        <v>-35000</v>
      </c>
      <c r="O20" s="6">
        <f t="shared" si="5"/>
        <v>-26000</v>
      </c>
      <c r="P20" s="6">
        <f t="shared" si="6"/>
        <v>-5000</v>
      </c>
      <c r="R20" s="4">
        <f t="shared" si="7"/>
        <v>-8.215962441314554</v>
      </c>
      <c r="S20" s="4">
        <f t="shared" si="0"/>
        <v>-5.6399132321041208</v>
      </c>
      <c r="T20" s="4">
        <f t="shared" si="0"/>
        <v>-1.0266940451745379</v>
      </c>
    </row>
    <row r="21" spans="1:20" x14ac:dyDescent="0.2">
      <c r="A21" s="1" t="s">
        <v>209</v>
      </c>
      <c r="B21" s="2" t="s">
        <v>210</v>
      </c>
      <c r="C21" s="2" t="s">
        <v>211</v>
      </c>
      <c r="D21" s="3"/>
      <c r="E21" s="3"/>
      <c r="F21" s="3">
        <v>0</v>
      </c>
      <c r="G21" s="3">
        <v>0</v>
      </c>
      <c r="I21" s="4">
        <f t="shared" si="8"/>
        <v>0</v>
      </c>
      <c r="J21" s="4">
        <f t="shared" si="1"/>
        <v>0</v>
      </c>
      <c r="K21" s="4">
        <f t="shared" si="2"/>
        <v>0</v>
      </c>
      <c r="L21" s="4">
        <f t="shared" si="3"/>
        <v>0</v>
      </c>
      <c r="N21" s="6">
        <f t="shared" si="4"/>
        <v>0</v>
      </c>
      <c r="O21" s="6">
        <f t="shared" si="5"/>
        <v>0</v>
      </c>
      <c r="P21" s="6">
        <f t="shared" si="6"/>
        <v>0</v>
      </c>
      <c r="R21" s="4" t="e">
        <f t="shared" si="7"/>
        <v>#DIV/0!</v>
      </c>
      <c r="S21" s="4" t="e">
        <f t="shared" si="0"/>
        <v>#DIV/0!</v>
      </c>
      <c r="T21" s="4" t="e">
        <f t="shared" si="0"/>
        <v>#DIV/0!</v>
      </c>
    </row>
    <row r="22" spans="1:20" x14ac:dyDescent="0.2">
      <c r="A22" s="1" t="s">
        <v>212</v>
      </c>
      <c r="B22" s="2" t="s">
        <v>213</v>
      </c>
      <c r="C22" s="2" t="s">
        <v>214</v>
      </c>
      <c r="D22" s="3">
        <v>9000</v>
      </c>
      <c r="E22" s="3">
        <v>13000</v>
      </c>
      <c r="F22" s="3">
        <v>15000</v>
      </c>
      <c r="G22" s="3">
        <v>7000</v>
      </c>
      <c r="I22" s="4">
        <f t="shared" si="8"/>
        <v>6.0606060606060608E-2</v>
      </c>
      <c r="J22" s="4">
        <f t="shared" si="1"/>
        <v>8.490073145245558E-2</v>
      </c>
      <c r="K22" s="4">
        <f t="shared" si="2"/>
        <v>9.9239166391002318E-2</v>
      </c>
      <c r="L22" s="4">
        <f t="shared" si="3"/>
        <v>4.2813455657492359E-2</v>
      </c>
      <c r="N22" s="6">
        <f t="shared" si="4"/>
        <v>-4000</v>
      </c>
      <c r="O22" s="6">
        <f t="shared" si="5"/>
        <v>-2000</v>
      </c>
      <c r="P22" s="6">
        <f t="shared" si="6"/>
        <v>8000</v>
      </c>
      <c r="R22" s="4">
        <f t="shared" si="7"/>
        <v>-44.444444444444443</v>
      </c>
      <c r="S22" s="4">
        <f t="shared" si="0"/>
        <v>-15.384615384615385</v>
      </c>
      <c r="T22" s="4">
        <f t="shared" si="0"/>
        <v>53.333333333333336</v>
      </c>
    </row>
    <row r="23" spans="1:20" x14ac:dyDescent="0.2">
      <c r="A23" s="1" t="s">
        <v>215</v>
      </c>
      <c r="B23" s="2" t="s">
        <v>216</v>
      </c>
      <c r="C23" s="2" t="s">
        <v>217</v>
      </c>
      <c r="D23" s="3">
        <v>91000</v>
      </c>
      <c r="E23" s="3">
        <v>639000</v>
      </c>
      <c r="F23" s="3">
        <v>293000</v>
      </c>
      <c r="G23" s="3">
        <v>288000</v>
      </c>
      <c r="I23" s="4">
        <f t="shared" si="8"/>
        <v>0.61279461279461278</v>
      </c>
      <c r="J23" s="4">
        <f t="shared" si="1"/>
        <v>4.1731974921630099</v>
      </c>
      <c r="K23" s="4">
        <f t="shared" si="2"/>
        <v>1.9384717168375785</v>
      </c>
      <c r="L23" s="4">
        <f t="shared" si="3"/>
        <v>1.761467889908257</v>
      </c>
      <c r="N23" s="6">
        <f t="shared" si="4"/>
        <v>-548000</v>
      </c>
      <c r="O23" s="6">
        <f t="shared" si="5"/>
        <v>346000</v>
      </c>
      <c r="P23" s="6">
        <f t="shared" si="6"/>
        <v>5000</v>
      </c>
      <c r="R23" s="4">
        <f t="shared" si="7"/>
        <v>-602.19780219780216</v>
      </c>
      <c r="S23" s="4">
        <f t="shared" si="0"/>
        <v>54.147104851330205</v>
      </c>
      <c r="T23" s="4">
        <f t="shared" si="0"/>
        <v>1.7064846416382253</v>
      </c>
    </row>
    <row r="24" spans="1:20" x14ac:dyDescent="0.2">
      <c r="A24" s="1" t="s">
        <v>218</v>
      </c>
      <c r="B24" s="2" t="s">
        <v>219</v>
      </c>
      <c r="C24" s="2" t="s">
        <v>220</v>
      </c>
      <c r="D24" s="3"/>
      <c r="E24" s="3"/>
      <c r="F24" s="3">
        <v>0</v>
      </c>
      <c r="G24" s="3">
        <v>0</v>
      </c>
      <c r="I24" s="4">
        <f t="shared" si="8"/>
        <v>0</v>
      </c>
      <c r="J24" s="4">
        <f t="shared" si="1"/>
        <v>0</v>
      </c>
      <c r="K24" s="4">
        <f t="shared" si="2"/>
        <v>0</v>
      </c>
      <c r="L24" s="4">
        <f t="shared" si="3"/>
        <v>0</v>
      </c>
      <c r="N24" s="6">
        <f t="shared" si="4"/>
        <v>0</v>
      </c>
      <c r="O24" s="6">
        <f t="shared" si="5"/>
        <v>0</v>
      </c>
      <c r="P24" s="6">
        <f t="shared" si="6"/>
        <v>0</v>
      </c>
      <c r="R24" s="4" t="e">
        <f t="shared" si="7"/>
        <v>#DIV/0!</v>
      </c>
      <c r="S24" s="4" t="e">
        <f t="shared" si="0"/>
        <v>#DIV/0!</v>
      </c>
      <c r="T24" s="4" t="e">
        <f t="shared" si="0"/>
        <v>#DIV/0!</v>
      </c>
    </row>
    <row r="25" spans="1:20" x14ac:dyDescent="0.2">
      <c r="A25" s="1" t="s">
        <v>36</v>
      </c>
      <c r="B25" s="2" t="s">
        <v>37</v>
      </c>
      <c r="C25" s="2" t="s">
        <v>38</v>
      </c>
      <c r="D25" s="3">
        <v>10059000</v>
      </c>
      <c r="E25" s="3">
        <v>10411000</v>
      </c>
      <c r="F25" s="3">
        <v>10812000</v>
      </c>
      <c r="G25" s="3">
        <v>11369000</v>
      </c>
      <c r="I25" s="4">
        <f t="shared" si="8"/>
        <v>67.737373737373744</v>
      </c>
      <c r="J25" s="4">
        <f t="shared" si="1"/>
        <v>67.992424242424249</v>
      </c>
      <c r="K25" s="4">
        <f t="shared" si="2"/>
        <v>71.531591134634468</v>
      </c>
      <c r="L25" s="4">
        <f t="shared" si="3"/>
        <v>69.535168195718654</v>
      </c>
      <c r="N25" s="6">
        <f t="shared" si="4"/>
        <v>-352000</v>
      </c>
      <c r="O25" s="6">
        <f t="shared" si="5"/>
        <v>-401000</v>
      </c>
      <c r="P25" s="6">
        <f t="shared" si="6"/>
        <v>-557000</v>
      </c>
      <c r="R25" s="4">
        <f t="shared" si="7"/>
        <v>-3.4993538125062131</v>
      </c>
      <c r="S25" s="4">
        <f t="shared" si="0"/>
        <v>-3.8516953222553068</v>
      </c>
      <c r="T25" s="4">
        <f t="shared" si="0"/>
        <v>-5.1516833148353678</v>
      </c>
    </row>
    <row r="26" spans="1:20" x14ac:dyDescent="0.2">
      <c r="A26" s="1" t="s">
        <v>221</v>
      </c>
      <c r="B26" s="2" t="s">
        <v>222</v>
      </c>
      <c r="C26" s="2" t="s">
        <v>223</v>
      </c>
      <c r="D26" s="3">
        <v>287000</v>
      </c>
      <c r="E26" s="3">
        <v>287000</v>
      </c>
      <c r="F26" s="3">
        <v>288000</v>
      </c>
      <c r="G26" s="3">
        <v>287000</v>
      </c>
      <c r="I26" s="4">
        <f t="shared" si="8"/>
        <v>1.9326599326599327</v>
      </c>
      <c r="J26" s="4">
        <f t="shared" si="1"/>
        <v>1.8743469174503657</v>
      </c>
      <c r="K26" s="4">
        <f t="shared" si="2"/>
        <v>1.9053919947072444</v>
      </c>
      <c r="L26" s="4">
        <f t="shared" si="3"/>
        <v>1.7553516819571866</v>
      </c>
      <c r="N26" s="6">
        <f t="shared" si="4"/>
        <v>0</v>
      </c>
      <c r="O26" s="6">
        <f t="shared" si="5"/>
        <v>-1000</v>
      </c>
      <c r="P26" s="6">
        <f t="shared" si="6"/>
        <v>1000</v>
      </c>
      <c r="R26" s="4">
        <f t="shared" si="7"/>
        <v>0</v>
      </c>
      <c r="S26" s="4">
        <f t="shared" si="0"/>
        <v>-0.34843205574912894</v>
      </c>
      <c r="T26" s="4">
        <f t="shared" si="0"/>
        <v>0.34722222222222221</v>
      </c>
    </row>
    <row r="27" spans="1:20" x14ac:dyDescent="0.2">
      <c r="A27" s="1" t="s">
        <v>224</v>
      </c>
      <c r="B27" s="2" t="s">
        <v>225</v>
      </c>
      <c r="C27" s="2" t="s">
        <v>226</v>
      </c>
      <c r="D27" s="3">
        <v>3564000</v>
      </c>
      <c r="E27" s="3">
        <v>3461000</v>
      </c>
      <c r="F27" s="3">
        <v>3561000</v>
      </c>
      <c r="G27" s="3">
        <v>3625000</v>
      </c>
      <c r="I27" s="4">
        <f t="shared" si="8"/>
        <v>24</v>
      </c>
      <c r="J27" s="4">
        <f t="shared" si="1"/>
        <v>22.603187042842215</v>
      </c>
      <c r="K27" s="4">
        <f t="shared" si="2"/>
        <v>23.559378101223949</v>
      </c>
      <c r="L27" s="4">
        <f t="shared" si="3"/>
        <v>22.171253822629968</v>
      </c>
      <c r="N27" s="6">
        <f t="shared" si="4"/>
        <v>103000</v>
      </c>
      <c r="O27" s="6">
        <f t="shared" si="5"/>
        <v>-100000</v>
      </c>
      <c r="P27" s="6">
        <f t="shared" si="6"/>
        <v>-64000</v>
      </c>
      <c r="R27" s="4">
        <f t="shared" si="7"/>
        <v>2.8900112233445565</v>
      </c>
      <c r="S27" s="4">
        <f t="shared" si="0"/>
        <v>-2.889338341519792</v>
      </c>
      <c r="T27" s="4">
        <f t="shared" si="0"/>
        <v>-1.7972479640550407</v>
      </c>
    </row>
    <row r="28" spans="1:20" x14ac:dyDescent="0.2">
      <c r="A28" s="1" t="s">
        <v>227</v>
      </c>
      <c r="B28" s="2" t="s">
        <v>228</v>
      </c>
      <c r="C28" s="2" t="s">
        <v>229</v>
      </c>
      <c r="D28" s="3">
        <v>5397000</v>
      </c>
      <c r="E28" s="3">
        <v>5379000</v>
      </c>
      <c r="F28" s="3">
        <v>5382000</v>
      </c>
      <c r="G28" s="3">
        <v>5472000</v>
      </c>
      <c r="I28" s="4">
        <f t="shared" si="8"/>
        <v>36.343434343434346</v>
      </c>
      <c r="J28" s="4">
        <f t="shared" si="1"/>
        <v>35.129310344827587</v>
      </c>
      <c r="K28" s="4">
        <f t="shared" si="2"/>
        <v>35.607012901091629</v>
      </c>
      <c r="L28" s="4">
        <f t="shared" si="3"/>
        <v>33.467889908256879</v>
      </c>
      <c r="N28" s="6">
        <f t="shared" si="4"/>
        <v>18000</v>
      </c>
      <c r="O28" s="6">
        <f t="shared" si="5"/>
        <v>-3000</v>
      </c>
      <c r="P28" s="6">
        <f t="shared" si="6"/>
        <v>-90000</v>
      </c>
      <c r="R28" s="4">
        <f t="shared" si="7"/>
        <v>0.33351862145636463</v>
      </c>
      <c r="S28" s="4">
        <f t="shared" si="0"/>
        <v>-5.5772448410485224E-2</v>
      </c>
      <c r="T28" s="4">
        <f t="shared" si="0"/>
        <v>-1.6722408026755853</v>
      </c>
    </row>
    <row r="29" spans="1:20" x14ac:dyDescent="0.2">
      <c r="A29" s="1" t="s">
        <v>230</v>
      </c>
      <c r="B29" s="2" t="s">
        <v>231</v>
      </c>
      <c r="C29" s="2" t="s">
        <v>232</v>
      </c>
      <c r="D29" s="3"/>
      <c r="E29" s="3"/>
      <c r="F29" s="3">
        <v>0</v>
      </c>
      <c r="G29" s="3">
        <v>0</v>
      </c>
      <c r="I29" s="4">
        <f t="shared" si="8"/>
        <v>0</v>
      </c>
      <c r="J29" s="4">
        <f t="shared" si="1"/>
        <v>0</v>
      </c>
      <c r="K29" s="4">
        <f t="shared" si="2"/>
        <v>0</v>
      </c>
      <c r="L29" s="4">
        <f t="shared" si="3"/>
        <v>0</v>
      </c>
      <c r="N29" s="6">
        <f t="shared" si="4"/>
        <v>0</v>
      </c>
      <c r="O29" s="6">
        <f t="shared" si="5"/>
        <v>0</v>
      </c>
      <c r="P29" s="6">
        <f t="shared" si="6"/>
        <v>0</v>
      </c>
      <c r="R29" s="4" t="e">
        <f t="shared" si="7"/>
        <v>#DIV/0!</v>
      </c>
      <c r="S29" s="4" t="e">
        <f t="shared" si="7"/>
        <v>#DIV/0!</v>
      </c>
      <c r="T29" s="4" t="e">
        <f t="shared" si="7"/>
        <v>#DIV/0!</v>
      </c>
    </row>
    <row r="30" spans="1:20" x14ac:dyDescent="0.2">
      <c r="A30" s="1" t="s">
        <v>233</v>
      </c>
      <c r="B30" s="2" t="s">
        <v>234</v>
      </c>
      <c r="C30" s="2" t="s">
        <v>235</v>
      </c>
      <c r="D30" s="3"/>
      <c r="E30" s="3"/>
      <c r="F30" s="3">
        <v>0</v>
      </c>
      <c r="G30" s="3">
        <v>0</v>
      </c>
      <c r="I30" s="4">
        <f t="shared" si="8"/>
        <v>0</v>
      </c>
      <c r="J30" s="4">
        <f t="shared" si="1"/>
        <v>0</v>
      </c>
      <c r="K30" s="4">
        <f t="shared" si="2"/>
        <v>0</v>
      </c>
      <c r="L30" s="4">
        <f t="shared" si="3"/>
        <v>0</v>
      </c>
      <c r="N30" s="6">
        <f t="shared" si="4"/>
        <v>0</v>
      </c>
      <c r="O30" s="6">
        <f t="shared" si="5"/>
        <v>0</v>
      </c>
      <c r="P30" s="6">
        <f t="shared" si="6"/>
        <v>0</v>
      </c>
      <c r="R30" s="4" t="e">
        <f t="shared" si="7"/>
        <v>#DIV/0!</v>
      </c>
      <c r="S30" s="4" t="e">
        <f t="shared" si="7"/>
        <v>#DIV/0!</v>
      </c>
      <c r="T30" s="4" t="e">
        <f t="shared" si="7"/>
        <v>#DIV/0!</v>
      </c>
    </row>
    <row r="31" spans="1:20" x14ac:dyDescent="0.2">
      <c r="A31" s="1" t="s">
        <v>236</v>
      </c>
      <c r="B31" s="2" t="s">
        <v>237</v>
      </c>
      <c r="C31" s="2" t="s">
        <v>238</v>
      </c>
      <c r="D31" s="3">
        <v>4000</v>
      </c>
      <c r="E31" s="3">
        <v>4000</v>
      </c>
      <c r="F31" s="3">
        <v>4000</v>
      </c>
      <c r="G31" s="3">
        <v>4000</v>
      </c>
      <c r="I31" s="4">
        <f t="shared" si="8"/>
        <v>2.6936026936026935E-2</v>
      </c>
      <c r="J31" s="4">
        <f t="shared" si="1"/>
        <v>2.6123301985370953E-2</v>
      </c>
      <c r="K31" s="4">
        <f t="shared" si="2"/>
        <v>2.6463777704267284E-2</v>
      </c>
      <c r="L31" s="4">
        <f t="shared" si="3"/>
        <v>2.4464831804281346E-2</v>
      </c>
      <c r="N31" s="6">
        <f t="shared" si="4"/>
        <v>0</v>
      </c>
      <c r="O31" s="6">
        <f t="shared" si="5"/>
        <v>0</v>
      </c>
      <c r="P31" s="6">
        <f t="shared" si="6"/>
        <v>0</v>
      </c>
      <c r="R31" s="4">
        <f t="shared" si="7"/>
        <v>0</v>
      </c>
      <c r="S31" s="4">
        <f t="shared" si="7"/>
        <v>0</v>
      </c>
      <c r="T31" s="4">
        <f t="shared" si="7"/>
        <v>0</v>
      </c>
    </row>
    <row r="32" spans="1:20" x14ac:dyDescent="0.2">
      <c r="A32" s="1" t="s">
        <v>239</v>
      </c>
      <c r="B32" s="2" t="s">
        <v>240</v>
      </c>
      <c r="C32" s="2" t="s">
        <v>241</v>
      </c>
      <c r="D32" s="3">
        <v>202000</v>
      </c>
      <c r="E32" s="3">
        <v>308000</v>
      </c>
      <c r="F32" s="3">
        <v>235000</v>
      </c>
      <c r="G32" s="3">
        <v>260000</v>
      </c>
      <c r="I32" s="4">
        <f t="shared" si="8"/>
        <v>1.3602693602693603</v>
      </c>
      <c r="J32" s="4">
        <f t="shared" si="1"/>
        <v>2.0114942528735633</v>
      </c>
      <c r="K32" s="4">
        <f t="shared" si="2"/>
        <v>1.5547469401257028</v>
      </c>
      <c r="L32" s="4">
        <f t="shared" si="3"/>
        <v>1.5902140672782874</v>
      </c>
      <c r="N32" s="6">
        <f t="shared" si="4"/>
        <v>-106000</v>
      </c>
      <c r="O32" s="6">
        <f t="shared" si="5"/>
        <v>73000</v>
      </c>
      <c r="P32" s="6">
        <f t="shared" si="6"/>
        <v>-25000</v>
      </c>
      <c r="R32" s="4">
        <f t="shared" si="7"/>
        <v>-52.475247524752476</v>
      </c>
      <c r="S32" s="4">
        <f t="shared" si="7"/>
        <v>23.7012987012987</v>
      </c>
      <c r="T32" s="4">
        <f t="shared" si="7"/>
        <v>-10.638297872340425</v>
      </c>
    </row>
    <row r="33" spans="1:20" x14ac:dyDescent="0.2">
      <c r="A33" s="1" t="s">
        <v>242</v>
      </c>
      <c r="B33" s="2" t="s">
        <v>243</v>
      </c>
      <c r="C33" s="2" t="s">
        <v>244</v>
      </c>
      <c r="D33" s="3">
        <v>32000</v>
      </c>
      <c r="E33" s="3">
        <v>17000</v>
      </c>
      <c r="F33" s="3">
        <v>5000</v>
      </c>
      <c r="G33" s="3">
        <v>2000</v>
      </c>
      <c r="I33" s="4">
        <f t="shared" si="8"/>
        <v>0.21548821548821548</v>
      </c>
      <c r="J33" s="4">
        <f t="shared" si="1"/>
        <v>0.11102403343782655</v>
      </c>
      <c r="K33" s="4">
        <f t="shared" si="2"/>
        <v>3.307972213033411E-2</v>
      </c>
      <c r="L33" s="4">
        <f t="shared" si="3"/>
        <v>1.2232415902140673E-2</v>
      </c>
      <c r="N33" s="6">
        <f t="shared" si="4"/>
        <v>15000</v>
      </c>
      <c r="O33" s="6">
        <f t="shared" si="5"/>
        <v>12000</v>
      </c>
      <c r="P33" s="6">
        <f t="shared" si="6"/>
        <v>3000</v>
      </c>
      <c r="R33" s="4">
        <f t="shared" si="7"/>
        <v>46.875</v>
      </c>
      <c r="S33" s="4">
        <f t="shared" si="7"/>
        <v>70.588235294117652</v>
      </c>
      <c r="T33" s="4">
        <f t="shared" si="7"/>
        <v>60</v>
      </c>
    </row>
    <row r="34" spans="1:20" x14ac:dyDescent="0.2">
      <c r="A34" s="1" t="s">
        <v>245</v>
      </c>
      <c r="B34" s="2" t="s">
        <v>246</v>
      </c>
      <c r="C34" s="2" t="s">
        <v>247</v>
      </c>
      <c r="D34" s="3">
        <v>573000</v>
      </c>
      <c r="E34" s="3">
        <v>955000</v>
      </c>
      <c r="F34" s="3">
        <v>1337000</v>
      </c>
      <c r="G34" s="3">
        <v>1719000</v>
      </c>
      <c r="I34" s="4">
        <f t="shared" si="8"/>
        <v>3.8585858585858586</v>
      </c>
      <c r="J34" s="4">
        <f t="shared" si="1"/>
        <v>6.236938349007314</v>
      </c>
      <c r="K34" s="4">
        <f t="shared" si="2"/>
        <v>8.8455176976513386</v>
      </c>
      <c r="L34" s="4">
        <f t="shared" si="3"/>
        <v>10.513761467889909</v>
      </c>
      <c r="N34" s="6">
        <f t="shared" si="4"/>
        <v>-382000</v>
      </c>
      <c r="O34" s="6">
        <f t="shared" si="5"/>
        <v>-382000</v>
      </c>
      <c r="P34" s="6">
        <f t="shared" si="6"/>
        <v>-382000</v>
      </c>
      <c r="R34" s="4">
        <f t="shared" si="7"/>
        <v>-66.666666666666657</v>
      </c>
      <c r="S34" s="4">
        <f t="shared" si="7"/>
        <v>-40</v>
      </c>
      <c r="T34" s="4">
        <f t="shared" si="7"/>
        <v>-28.571428571428569</v>
      </c>
    </row>
    <row r="35" spans="1:20" x14ac:dyDescent="0.2">
      <c r="A35" s="1" t="s">
        <v>39</v>
      </c>
      <c r="B35" s="2" t="s">
        <v>40</v>
      </c>
      <c r="C35" s="2" t="s">
        <v>41</v>
      </c>
      <c r="D35" s="3">
        <v>11000</v>
      </c>
      <c r="E35" s="3">
        <v>11000</v>
      </c>
      <c r="F35" s="3">
        <v>11000</v>
      </c>
      <c r="G35" s="3">
        <v>11000</v>
      </c>
      <c r="I35" s="4">
        <f t="shared" si="8"/>
        <v>7.407407407407407E-2</v>
      </c>
      <c r="J35" s="4">
        <f t="shared" si="1"/>
        <v>7.183908045977011E-2</v>
      </c>
      <c r="K35" s="4">
        <f t="shared" si="2"/>
        <v>7.2775388686735026E-2</v>
      </c>
      <c r="L35" s="4">
        <f t="shared" si="3"/>
        <v>6.7278287461773695E-2</v>
      </c>
      <c r="N35" s="6">
        <f t="shared" si="4"/>
        <v>0</v>
      </c>
      <c r="O35" s="6">
        <f t="shared" si="5"/>
        <v>0</v>
      </c>
      <c r="P35" s="6">
        <f t="shared" si="6"/>
        <v>0</v>
      </c>
      <c r="R35" s="4">
        <f t="shared" si="7"/>
        <v>0</v>
      </c>
      <c r="S35" s="4">
        <f t="shared" si="7"/>
        <v>0</v>
      </c>
      <c r="T35" s="4">
        <f t="shared" si="7"/>
        <v>0</v>
      </c>
    </row>
    <row r="36" spans="1:20" x14ac:dyDescent="0.2">
      <c r="A36" s="1" t="s">
        <v>248</v>
      </c>
      <c r="B36" s="2" t="s">
        <v>249</v>
      </c>
      <c r="C36" s="2" t="s">
        <v>250</v>
      </c>
      <c r="D36" s="3"/>
      <c r="E36" s="3"/>
      <c r="F36" s="3">
        <v>0</v>
      </c>
      <c r="G36" s="3">
        <v>0</v>
      </c>
      <c r="I36" s="4">
        <f t="shared" si="8"/>
        <v>0</v>
      </c>
      <c r="J36" s="4">
        <f t="shared" si="1"/>
        <v>0</v>
      </c>
      <c r="K36" s="4">
        <f t="shared" si="2"/>
        <v>0</v>
      </c>
      <c r="L36" s="4">
        <f t="shared" si="3"/>
        <v>0</v>
      </c>
      <c r="N36" s="6">
        <f t="shared" si="4"/>
        <v>0</v>
      </c>
      <c r="O36" s="6">
        <f t="shared" si="5"/>
        <v>0</v>
      </c>
      <c r="P36" s="6">
        <f t="shared" si="6"/>
        <v>0</v>
      </c>
      <c r="R36" s="4" t="e">
        <f t="shared" si="7"/>
        <v>#DIV/0!</v>
      </c>
      <c r="S36" s="4" t="e">
        <f t="shared" si="7"/>
        <v>#DIV/0!</v>
      </c>
      <c r="T36" s="4" t="e">
        <f t="shared" si="7"/>
        <v>#DIV/0!</v>
      </c>
    </row>
    <row r="37" spans="1:20" x14ac:dyDescent="0.2">
      <c r="A37" s="1" t="s">
        <v>251</v>
      </c>
      <c r="B37" s="2" t="s">
        <v>252</v>
      </c>
      <c r="C37" s="2" t="s">
        <v>253</v>
      </c>
      <c r="D37" s="3">
        <v>11000</v>
      </c>
      <c r="E37" s="3">
        <v>11000</v>
      </c>
      <c r="F37" s="3">
        <v>11000</v>
      </c>
      <c r="G37" s="3">
        <v>0</v>
      </c>
      <c r="I37" s="4">
        <f t="shared" si="8"/>
        <v>7.407407407407407E-2</v>
      </c>
      <c r="J37" s="4">
        <f t="shared" si="1"/>
        <v>7.183908045977011E-2</v>
      </c>
      <c r="K37" s="4">
        <f t="shared" si="2"/>
        <v>7.2775388686735026E-2</v>
      </c>
      <c r="L37" s="4">
        <f t="shared" si="3"/>
        <v>0</v>
      </c>
      <c r="N37" s="6">
        <f t="shared" si="4"/>
        <v>0</v>
      </c>
      <c r="O37" s="6">
        <f t="shared" si="5"/>
        <v>0</v>
      </c>
      <c r="P37" s="6">
        <f t="shared" si="6"/>
        <v>11000</v>
      </c>
      <c r="R37" s="4">
        <f t="shared" si="7"/>
        <v>0</v>
      </c>
      <c r="S37" s="4">
        <f t="shared" si="7"/>
        <v>0</v>
      </c>
      <c r="T37" s="4">
        <f t="shared" si="7"/>
        <v>100</v>
      </c>
    </row>
    <row r="38" spans="1:20" x14ac:dyDescent="0.2">
      <c r="A38" s="1" t="s">
        <v>254</v>
      </c>
      <c r="B38" s="2" t="s">
        <v>255</v>
      </c>
      <c r="C38" s="2" t="s">
        <v>256</v>
      </c>
      <c r="D38" s="3"/>
      <c r="E38" s="3"/>
      <c r="F38" s="3">
        <v>0</v>
      </c>
      <c r="G38" s="3">
        <v>11000</v>
      </c>
      <c r="I38" s="4">
        <f t="shared" si="8"/>
        <v>0</v>
      </c>
      <c r="J38" s="4">
        <f t="shared" si="1"/>
        <v>0</v>
      </c>
      <c r="K38" s="4">
        <f t="shared" si="2"/>
        <v>0</v>
      </c>
      <c r="L38" s="4">
        <f t="shared" si="3"/>
        <v>6.7278287461773695E-2</v>
      </c>
      <c r="N38" s="6">
        <f t="shared" si="4"/>
        <v>0</v>
      </c>
      <c r="O38" s="6">
        <f t="shared" si="5"/>
        <v>0</v>
      </c>
      <c r="P38" s="6">
        <f t="shared" si="6"/>
        <v>-11000</v>
      </c>
      <c r="R38" s="4" t="e">
        <f t="shared" si="7"/>
        <v>#DIV/0!</v>
      </c>
      <c r="S38" s="4" t="e">
        <f t="shared" si="7"/>
        <v>#DIV/0!</v>
      </c>
      <c r="T38" s="4" t="e">
        <f t="shared" si="7"/>
        <v>#DIV/0!</v>
      </c>
    </row>
    <row r="39" spans="1:20" x14ac:dyDescent="0.2">
      <c r="A39" s="1" t="s">
        <v>257</v>
      </c>
      <c r="B39" s="2" t="s">
        <v>258</v>
      </c>
      <c r="C39" s="2" t="s">
        <v>259</v>
      </c>
      <c r="D39" s="3"/>
      <c r="E39" s="3"/>
      <c r="F39" s="3">
        <v>0</v>
      </c>
      <c r="G39" s="3">
        <v>0</v>
      </c>
      <c r="I39" s="4">
        <f t="shared" si="8"/>
        <v>0</v>
      </c>
      <c r="J39" s="4">
        <f t="shared" si="1"/>
        <v>0</v>
      </c>
      <c r="K39" s="4">
        <f t="shared" si="2"/>
        <v>0</v>
      </c>
      <c r="L39" s="4">
        <f t="shared" si="3"/>
        <v>0</v>
      </c>
      <c r="N39" s="6">
        <f t="shared" si="4"/>
        <v>0</v>
      </c>
      <c r="O39" s="6">
        <f t="shared" si="5"/>
        <v>0</v>
      </c>
      <c r="P39" s="6">
        <f t="shared" si="6"/>
        <v>0</v>
      </c>
      <c r="R39" s="4" t="e">
        <f t="shared" si="7"/>
        <v>#DIV/0!</v>
      </c>
      <c r="S39" s="4" t="e">
        <f t="shared" si="7"/>
        <v>#DIV/0!</v>
      </c>
      <c r="T39" s="4" t="e">
        <f t="shared" si="7"/>
        <v>#DIV/0!</v>
      </c>
    </row>
    <row r="40" spans="1:20" x14ac:dyDescent="0.2">
      <c r="A40" s="1" t="s">
        <v>260</v>
      </c>
      <c r="B40" s="2" t="s">
        <v>261</v>
      </c>
      <c r="C40" s="2" t="s">
        <v>262</v>
      </c>
      <c r="D40" s="3"/>
      <c r="E40" s="3"/>
      <c r="F40" s="3">
        <v>0</v>
      </c>
      <c r="G40" s="3">
        <v>0</v>
      </c>
      <c r="I40" s="4">
        <f t="shared" si="8"/>
        <v>0</v>
      </c>
      <c r="J40" s="4">
        <f t="shared" si="1"/>
        <v>0</v>
      </c>
      <c r="K40" s="4">
        <f t="shared" si="2"/>
        <v>0</v>
      </c>
      <c r="L40" s="4">
        <f t="shared" si="3"/>
        <v>0</v>
      </c>
      <c r="N40" s="6">
        <f t="shared" si="4"/>
        <v>0</v>
      </c>
      <c r="O40" s="6">
        <f t="shared" si="5"/>
        <v>0</v>
      </c>
      <c r="P40" s="6">
        <f t="shared" si="6"/>
        <v>0</v>
      </c>
      <c r="R40" s="4" t="e">
        <f t="shared" si="7"/>
        <v>#DIV/0!</v>
      </c>
      <c r="S40" s="4" t="e">
        <f t="shared" si="7"/>
        <v>#DIV/0!</v>
      </c>
      <c r="T40" s="4" t="e">
        <f t="shared" si="7"/>
        <v>#DIV/0!</v>
      </c>
    </row>
    <row r="41" spans="1:20" x14ac:dyDescent="0.2">
      <c r="A41" s="1" t="s">
        <v>263</v>
      </c>
      <c r="B41" s="2" t="s">
        <v>264</v>
      </c>
      <c r="C41" s="2" t="s">
        <v>265</v>
      </c>
      <c r="D41" s="3"/>
      <c r="E41" s="3"/>
      <c r="F41" s="3">
        <v>0</v>
      </c>
      <c r="G41" s="3">
        <v>0</v>
      </c>
      <c r="I41" s="4">
        <f t="shared" si="8"/>
        <v>0</v>
      </c>
      <c r="J41" s="4">
        <f t="shared" si="1"/>
        <v>0</v>
      </c>
      <c r="K41" s="4">
        <f t="shared" si="2"/>
        <v>0</v>
      </c>
      <c r="L41" s="4">
        <f t="shared" si="3"/>
        <v>0</v>
      </c>
      <c r="N41" s="6">
        <f t="shared" si="4"/>
        <v>0</v>
      </c>
      <c r="O41" s="6">
        <f t="shared" si="5"/>
        <v>0</v>
      </c>
      <c r="P41" s="6">
        <f t="shared" si="6"/>
        <v>0</v>
      </c>
      <c r="R41" s="4" t="e">
        <f t="shared" si="7"/>
        <v>#DIV/0!</v>
      </c>
      <c r="S41" s="4" t="e">
        <f t="shared" si="7"/>
        <v>#DIV/0!</v>
      </c>
      <c r="T41" s="4" t="e">
        <f t="shared" si="7"/>
        <v>#DIV/0!</v>
      </c>
    </row>
    <row r="42" spans="1:20" x14ac:dyDescent="0.2">
      <c r="A42" s="1" t="s">
        <v>266</v>
      </c>
      <c r="B42" s="2" t="s">
        <v>267</v>
      </c>
      <c r="C42" s="2" t="s">
        <v>268</v>
      </c>
      <c r="D42" s="3"/>
      <c r="E42" s="3"/>
      <c r="F42" s="3">
        <v>0</v>
      </c>
      <c r="G42" s="3">
        <v>0</v>
      </c>
      <c r="I42" s="4">
        <f t="shared" si="8"/>
        <v>0</v>
      </c>
      <c r="J42" s="4">
        <f t="shared" si="1"/>
        <v>0</v>
      </c>
      <c r="K42" s="4">
        <f t="shared" si="2"/>
        <v>0</v>
      </c>
      <c r="L42" s="4">
        <f t="shared" si="3"/>
        <v>0</v>
      </c>
      <c r="N42" s="6">
        <f t="shared" si="4"/>
        <v>0</v>
      </c>
      <c r="O42" s="6">
        <f t="shared" si="5"/>
        <v>0</v>
      </c>
      <c r="P42" s="6">
        <f t="shared" si="6"/>
        <v>0</v>
      </c>
      <c r="R42" s="4" t="e">
        <f t="shared" si="7"/>
        <v>#DIV/0!</v>
      </c>
      <c r="S42" s="4" t="e">
        <f t="shared" si="7"/>
        <v>#DIV/0!</v>
      </c>
      <c r="T42" s="4" t="e">
        <f t="shared" si="7"/>
        <v>#DIV/0!</v>
      </c>
    </row>
    <row r="43" spans="1:20" x14ac:dyDescent="0.2">
      <c r="A43" s="1" t="s">
        <v>42</v>
      </c>
      <c r="B43" s="2" t="s">
        <v>43</v>
      </c>
      <c r="C43" s="2" t="s">
        <v>44</v>
      </c>
      <c r="D43" s="3">
        <v>2572000</v>
      </c>
      <c r="E43" s="3">
        <v>2740000</v>
      </c>
      <c r="F43" s="3">
        <v>2417000</v>
      </c>
      <c r="G43" s="3">
        <v>2934000</v>
      </c>
      <c r="I43" s="4">
        <f t="shared" si="8"/>
        <v>17.319865319865318</v>
      </c>
      <c r="J43" s="4">
        <f t="shared" si="1"/>
        <v>17.894461859979103</v>
      </c>
      <c r="K43" s="4">
        <f t="shared" si="2"/>
        <v>15.990737677803507</v>
      </c>
      <c r="L43" s="4">
        <f t="shared" si="3"/>
        <v>17.944954128440365</v>
      </c>
      <c r="N43" s="6">
        <f t="shared" si="4"/>
        <v>-168000</v>
      </c>
      <c r="O43" s="6">
        <f t="shared" si="5"/>
        <v>323000</v>
      </c>
      <c r="P43" s="6">
        <f t="shared" si="6"/>
        <v>-517000</v>
      </c>
      <c r="R43" s="4">
        <f t="shared" si="7"/>
        <v>-6.5318818040435458</v>
      </c>
      <c r="S43" s="4">
        <f t="shared" si="7"/>
        <v>11.788321167883211</v>
      </c>
      <c r="T43" s="4">
        <f t="shared" si="7"/>
        <v>-21.39015308233347</v>
      </c>
    </row>
    <row r="44" spans="1:20" x14ac:dyDescent="0.2">
      <c r="A44" s="1" t="s">
        <v>45</v>
      </c>
      <c r="B44" s="2" t="s">
        <v>46</v>
      </c>
      <c r="C44" s="2" t="s">
        <v>47</v>
      </c>
      <c r="D44" s="3">
        <v>1115000</v>
      </c>
      <c r="E44" s="3">
        <v>1047000</v>
      </c>
      <c r="F44" s="3">
        <v>1538000</v>
      </c>
      <c r="G44" s="3">
        <v>1621000</v>
      </c>
      <c r="I44" s="4">
        <f t="shared" si="8"/>
        <v>7.5084175084175087</v>
      </c>
      <c r="J44" s="4">
        <f t="shared" si="1"/>
        <v>6.8377742946708464</v>
      </c>
      <c r="K44" s="4">
        <f t="shared" si="2"/>
        <v>10.175322527290771</v>
      </c>
      <c r="L44" s="4">
        <f t="shared" si="3"/>
        <v>9.9143730886850143</v>
      </c>
      <c r="N44" s="6">
        <f t="shared" si="4"/>
        <v>68000</v>
      </c>
      <c r="O44" s="6">
        <f t="shared" si="5"/>
        <v>-491000</v>
      </c>
      <c r="P44" s="6">
        <f t="shared" si="6"/>
        <v>-83000</v>
      </c>
      <c r="R44" s="4">
        <f t="shared" si="7"/>
        <v>6.0986547085201792</v>
      </c>
      <c r="S44" s="4">
        <f t="shared" si="7"/>
        <v>-46.895893027698186</v>
      </c>
      <c r="T44" s="4">
        <f t="shared" si="7"/>
        <v>-5.3966189856957083</v>
      </c>
    </row>
    <row r="45" spans="1:20" x14ac:dyDescent="0.2">
      <c r="A45" s="1" t="s">
        <v>269</v>
      </c>
      <c r="B45" s="2" t="s">
        <v>270</v>
      </c>
      <c r="C45" s="2" t="s">
        <v>271</v>
      </c>
      <c r="D45" s="3">
        <v>495000</v>
      </c>
      <c r="E45" s="3">
        <v>458000</v>
      </c>
      <c r="F45" s="3">
        <v>929000</v>
      </c>
      <c r="G45" s="3">
        <v>958000</v>
      </c>
      <c r="I45" s="4">
        <f t="shared" si="8"/>
        <v>3.3333333333333335</v>
      </c>
      <c r="J45" s="4">
        <f t="shared" si="1"/>
        <v>2.9911180773249737</v>
      </c>
      <c r="K45" s="4">
        <f t="shared" si="2"/>
        <v>6.1462123718160768</v>
      </c>
      <c r="L45" s="4">
        <f t="shared" si="3"/>
        <v>5.859327217125383</v>
      </c>
      <c r="N45" s="6">
        <f t="shared" si="4"/>
        <v>37000</v>
      </c>
      <c r="O45" s="6">
        <f t="shared" si="5"/>
        <v>-471000</v>
      </c>
      <c r="P45" s="6">
        <f t="shared" si="6"/>
        <v>-29000</v>
      </c>
      <c r="R45" s="4">
        <f t="shared" si="7"/>
        <v>7.474747474747474</v>
      </c>
      <c r="S45" s="4">
        <f t="shared" si="7"/>
        <v>-102.83842794759825</v>
      </c>
      <c r="T45" s="4">
        <f t="shared" si="7"/>
        <v>-3.1216361679224973</v>
      </c>
    </row>
    <row r="46" spans="1:20" x14ac:dyDescent="0.2">
      <c r="A46" s="1" t="s">
        <v>272</v>
      </c>
      <c r="B46" s="2" t="s">
        <v>273</v>
      </c>
      <c r="C46" s="2" t="s">
        <v>274</v>
      </c>
      <c r="D46" s="3">
        <v>432000</v>
      </c>
      <c r="E46" s="3">
        <v>439000</v>
      </c>
      <c r="F46" s="3">
        <v>441000</v>
      </c>
      <c r="G46" s="3">
        <v>484000</v>
      </c>
      <c r="I46" s="4">
        <f t="shared" si="8"/>
        <v>2.9090909090909092</v>
      </c>
      <c r="J46" s="4">
        <f t="shared" si="1"/>
        <v>2.8670323928944619</v>
      </c>
      <c r="K46" s="4">
        <f t="shared" si="2"/>
        <v>2.917631491895468</v>
      </c>
      <c r="L46" s="4">
        <f t="shared" si="3"/>
        <v>2.9602446483180427</v>
      </c>
      <c r="N46" s="6">
        <f t="shared" si="4"/>
        <v>-7000</v>
      </c>
      <c r="O46" s="6">
        <f t="shared" si="5"/>
        <v>-2000</v>
      </c>
      <c r="P46" s="6">
        <f t="shared" si="6"/>
        <v>-43000</v>
      </c>
      <c r="R46" s="4">
        <f t="shared" si="7"/>
        <v>-1.6203703703703702</v>
      </c>
      <c r="S46" s="4">
        <f t="shared" si="7"/>
        <v>-0.45558086560364464</v>
      </c>
      <c r="T46" s="4">
        <f t="shared" si="7"/>
        <v>-9.7505668934240362</v>
      </c>
    </row>
    <row r="47" spans="1:20" x14ac:dyDescent="0.2">
      <c r="A47" s="1" t="s">
        <v>275</v>
      </c>
      <c r="B47" s="2" t="s">
        <v>276</v>
      </c>
      <c r="C47" s="2" t="s">
        <v>277</v>
      </c>
      <c r="D47" s="3">
        <v>176000</v>
      </c>
      <c r="E47" s="3">
        <v>144000</v>
      </c>
      <c r="F47" s="3">
        <v>150000</v>
      </c>
      <c r="G47" s="3">
        <v>137000</v>
      </c>
      <c r="I47" s="4">
        <f t="shared" si="8"/>
        <v>1.1851851851851851</v>
      </c>
      <c r="J47" s="4">
        <f t="shared" si="1"/>
        <v>0.94043887147335425</v>
      </c>
      <c r="K47" s="4">
        <f t="shared" si="2"/>
        <v>0.99239166391002309</v>
      </c>
      <c r="L47" s="4">
        <f t="shared" si="3"/>
        <v>0.83792048929663598</v>
      </c>
      <c r="N47" s="6">
        <f t="shared" si="4"/>
        <v>32000</v>
      </c>
      <c r="O47" s="6">
        <f t="shared" si="5"/>
        <v>-6000</v>
      </c>
      <c r="P47" s="6">
        <f t="shared" si="6"/>
        <v>13000</v>
      </c>
      <c r="R47" s="4">
        <f t="shared" si="7"/>
        <v>18.181818181818183</v>
      </c>
      <c r="S47" s="4">
        <f t="shared" si="7"/>
        <v>-4.1666666666666661</v>
      </c>
      <c r="T47" s="4">
        <f t="shared" si="7"/>
        <v>8.6666666666666679</v>
      </c>
    </row>
    <row r="48" spans="1:20" x14ac:dyDescent="0.2">
      <c r="A48" s="1" t="s">
        <v>278</v>
      </c>
      <c r="B48" s="2" t="s">
        <v>279</v>
      </c>
      <c r="C48" s="2" t="s">
        <v>280</v>
      </c>
      <c r="D48" s="3"/>
      <c r="E48" s="3"/>
      <c r="F48" s="3">
        <v>0</v>
      </c>
      <c r="G48" s="3">
        <v>0</v>
      </c>
      <c r="I48" s="4">
        <f t="shared" si="8"/>
        <v>0</v>
      </c>
      <c r="J48" s="4">
        <f t="shared" si="1"/>
        <v>0</v>
      </c>
      <c r="K48" s="4">
        <f t="shared" si="2"/>
        <v>0</v>
      </c>
      <c r="L48" s="4">
        <f t="shared" si="3"/>
        <v>0</v>
      </c>
      <c r="N48" s="6">
        <f t="shared" si="4"/>
        <v>0</v>
      </c>
      <c r="O48" s="6">
        <f t="shared" si="5"/>
        <v>0</v>
      </c>
      <c r="P48" s="6">
        <f t="shared" si="6"/>
        <v>0</v>
      </c>
      <c r="R48" s="4" t="e">
        <f t="shared" si="7"/>
        <v>#DIV/0!</v>
      </c>
      <c r="S48" s="4" t="e">
        <f t="shared" si="7"/>
        <v>#DIV/0!</v>
      </c>
      <c r="T48" s="4" t="e">
        <f t="shared" si="7"/>
        <v>#DIV/0!</v>
      </c>
    </row>
    <row r="49" spans="1:20" x14ac:dyDescent="0.2">
      <c r="A49" s="1" t="s">
        <v>281</v>
      </c>
      <c r="B49" s="2" t="s">
        <v>282</v>
      </c>
      <c r="C49" s="2" t="s">
        <v>283</v>
      </c>
      <c r="D49" s="3">
        <v>12000</v>
      </c>
      <c r="E49" s="3">
        <v>6000</v>
      </c>
      <c r="F49" s="3">
        <v>18000</v>
      </c>
      <c r="G49" s="3">
        <v>42000</v>
      </c>
      <c r="I49" s="4">
        <f t="shared" si="8"/>
        <v>8.0808080808080801E-2</v>
      </c>
      <c r="J49" s="4">
        <f t="shared" si="1"/>
        <v>3.9184952978056423E-2</v>
      </c>
      <c r="K49" s="4">
        <f t="shared" si="2"/>
        <v>0.11908699966920278</v>
      </c>
      <c r="L49" s="4">
        <f t="shared" si="3"/>
        <v>0.25688073394495414</v>
      </c>
      <c r="N49" s="6">
        <f t="shared" si="4"/>
        <v>6000</v>
      </c>
      <c r="O49" s="6">
        <f t="shared" si="5"/>
        <v>-12000</v>
      </c>
      <c r="P49" s="6">
        <f t="shared" si="6"/>
        <v>-24000</v>
      </c>
      <c r="R49" s="4">
        <f t="shared" si="7"/>
        <v>50</v>
      </c>
      <c r="S49" s="4">
        <f t="shared" si="7"/>
        <v>-200</v>
      </c>
      <c r="T49" s="4">
        <f t="shared" si="7"/>
        <v>-133.33333333333331</v>
      </c>
    </row>
    <row r="50" spans="1:20" x14ac:dyDescent="0.2">
      <c r="A50" s="1" t="s">
        <v>284</v>
      </c>
      <c r="B50" s="2" t="s">
        <v>285</v>
      </c>
      <c r="C50" s="2" t="s">
        <v>286</v>
      </c>
      <c r="D50" s="3"/>
      <c r="E50" s="3"/>
      <c r="F50" s="3">
        <v>0</v>
      </c>
      <c r="G50" s="3">
        <v>0</v>
      </c>
      <c r="I50" s="4">
        <f t="shared" si="8"/>
        <v>0</v>
      </c>
      <c r="J50" s="4">
        <f t="shared" si="1"/>
        <v>0</v>
      </c>
      <c r="K50" s="4">
        <f t="shared" si="2"/>
        <v>0</v>
      </c>
      <c r="L50" s="4">
        <f t="shared" si="3"/>
        <v>0</v>
      </c>
      <c r="N50" s="6">
        <f t="shared" si="4"/>
        <v>0</v>
      </c>
      <c r="O50" s="6">
        <f t="shared" si="5"/>
        <v>0</v>
      </c>
      <c r="P50" s="6">
        <f t="shared" si="6"/>
        <v>0</v>
      </c>
      <c r="R50" s="4" t="e">
        <f t="shared" si="7"/>
        <v>#DIV/0!</v>
      </c>
      <c r="S50" s="4" t="e">
        <f t="shared" si="7"/>
        <v>#DIV/0!</v>
      </c>
      <c r="T50" s="4" t="e">
        <f t="shared" si="7"/>
        <v>#DIV/0!</v>
      </c>
    </row>
    <row r="51" spans="1:20" x14ac:dyDescent="0.2">
      <c r="A51" s="1" t="s">
        <v>50</v>
      </c>
      <c r="B51" s="2" t="s">
        <v>51</v>
      </c>
      <c r="C51" s="2" t="s">
        <v>52</v>
      </c>
      <c r="D51" s="3"/>
      <c r="E51" s="3"/>
      <c r="F51" s="3">
        <v>0</v>
      </c>
      <c r="G51" s="3">
        <v>0</v>
      </c>
      <c r="I51" s="4">
        <f t="shared" si="8"/>
        <v>0</v>
      </c>
      <c r="J51" s="4">
        <f t="shared" si="1"/>
        <v>0</v>
      </c>
      <c r="K51" s="4">
        <f t="shared" si="2"/>
        <v>0</v>
      </c>
      <c r="L51" s="4">
        <f t="shared" si="3"/>
        <v>0</v>
      </c>
      <c r="N51" s="6">
        <f t="shared" si="4"/>
        <v>0</v>
      </c>
      <c r="O51" s="6">
        <f t="shared" si="5"/>
        <v>0</v>
      </c>
      <c r="P51" s="6">
        <f t="shared" si="6"/>
        <v>0</v>
      </c>
      <c r="R51" s="4" t="e">
        <f t="shared" si="7"/>
        <v>#DIV/0!</v>
      </c>
      <c r="S51" s="4" t="e">
        <f t="shared" si="7"/>
        <v>#DIV/0!</v>
      </c>
      <c r="T51" s="4" t="e">
        <f t="shared" si="7"/>
        <v>#DIV/0!</v>
      </c>
    </row>
    <row r="52" spans="1:20" x14ac:dyDescent="0.2">
      <c r="A52" s="1" t="s">
        <v>287</v>
      </c>
      <c r="B52" s="2" t="s">
        <v>288</v>
      </c>
      <c r="C52" s="2" t="s">
        <v>289</v>
      </c>
      <c r="D52" s="3"/>
      <c r="E52" s="3"/>
      <c r="F52" s="3">
        <v>0</v>
      </c>
      <c r="G52" s="3">
        <v>0</v>
      </c>
      <c r="I52" s="4">
        <f t="shared" si="8"/>
        <v>0</v>
      </c>
      <c r="J52" s="4">
        <f t="shared" si="1"/>
        <v>0</v>
      </c>
      <c r="K52" s="4">
        <f t="shared" si="2"/>
        <v>0</v>
      </c>
      <c r="L52" s="4">
        <f t="shared" si="3"/>
        <v>0</v>
      </c>
      <c r="N52" s="6">
        <f t="shared" si="4"/>
        <v>0</v>
      </c>
      <c r="O52" s="6">
        <f t="shared" si="5"/>
        <v>0</v>
      </c>
      <c r="P52" s="6">
        <f t="shared" si="6"/>
        <v>0</v>
      </c>
      <c r="R52" s="4" t="e">
        <f t="shared" si="7"/>
        <v>#DIV/0!</v>
      </c>
      <c r="S52" s="4" t="e">
        <f t="shared" si="7"/>
        <v>#DIV/0!</v>
      </c>
      <c r="T52" s="4" t="e">
        <f t="shared" si="7"/>
        <v>#DIV/0!</v>
      </c>
    </row>
    <row r="53" spans="1:20" x14ac:dyDescent="0.2">
      <c r="A53" s="1" t="s">
        <v>290</v>
      </c>
      <c r="B53" s="2" t="s">
        <v>291</v>
      </c>
      <c r="C53" s="2" t="s">
        <v>292</v>
      </c>
      <c r="D53" s="3"/>
      <c r="E53" s="3"/>
      <c r="F53" s="3">
        <v>0</v>
      </c>
      <c r="G53" s="3">
        <v>0</v>
      </c>
      <c r="I53" s="4">
        <f t="shared" si="8"/>
        <v>0</v>
      </c>
      <c r="J53" s="4">
        <f t="shared" si="1"/>
        <v>0</v>
      </c>
      <c r="K53" s="4">
        <f t="shared" si="2"/>
        <v>0</v>
      </c>
      <c r="L53" s="4">
        <f t="shared" si="3"/>
        <v>0</v>
      </c>
      <c r="N53" s="6">
        <f t="shared" si="4"/>
        <v>0</v>
      </c>
      <c r="O53" s="6">
        <f t="shared" si="5"/>
        <v>0</v>
      </c>
      <c r="P53" s="6">
        <f t="shared" si="6"/>
        <v>0</v>
      </c>
      <c r="R53" s="4" t="e">
        <f t="shared" si="7"/>
        <v>#DIV/0!</v>
      </c>
      <c r="S53" s="4" t="e">
        <f t="shared" si="7"/>
        <v>#DIV/0!</v>
      </c>
      <c r="T53" s="4" t="e">
        <f t="shared" si="7"/>
        <v>#DIV/0!</v>
      </c>
    </row>
    <row r="54" spans="1:20" x14ac:dyDescent="0.2">
      <c r="A54" s="1" t="s">
        <v>293</v>
      </c>
      <c r="B54" s="2" t="s">
        <v>294</v>
      </c>
      <c r="C54" s="2" t="s">
        <v>295</v>
      </c>
      <c r="D54" s="3"/>
      <c r="E54" s="3"/>
      <c r="F54" s="3">
        <v>0</v>
      </c>
      <c r="G54" s="3">
        <v>0</v>
      </c>
      <c r="I54" s="4">
        <f t="shared" si="8"/>
        <v>0</v>
      </c>
      <c r="J54" s="4">
        <f t="shared" si="1"/>
        <v>0</v>
      </c>
      <c r="K54" s="4">
        <f t="shared" si="2"/>
        <v>0</v>
      </c>
      <c r="L54" s="4">
        <f t="shared" si="3"/>
        <v>0</v>
      </c>
      <c r="N54" s="6">
        <f t="shared" si="4"/>
        <v>0</v>
      </c>
      <c r="O54" s="6">
        <f t="shared" si="5"/>
        <v>0</v>
      </c>
      <c r="P54" s="6">
        <f t="shared" si="6"/>
        <v>0</v>
      </c>
      <c r="R54" s="4" t="e">
        <f t="shared" si="7"/>
        <v>#DIV/0!</v>
      </c>
      <c r="S54" s="4" t="e">
        <f t="shared" si="7"/>
        <v>#DIV/0!</v>
      </c>
      <c r="T54" s="4" t="e">
        <f t="shared" si="7"/>
        <v>#DIV/0!</v>
      </c>
    </row>
    <row r="55" spans="1:20" x14ac:dyDescent="0.2">
      <c r="A55" s="1" t="s">
        <v>296</v>
      </c>
      <c r="B55" s="2" t="s">
        <v>297</v>
      </c>
      <c r="C55" s="2" t="s">
        <v>298</v>
      </c>
      <c r="D55" s="3"/>
      <c r="E55" s="3"/>
      <c r="F55" s="3">
        <v>0</v>
      </c>
      <c r="G55" s="3">
        <v>0</v>
      </c>
      <c r="I55" s="4">
        <f t="shared" si="8"/>
        <v>0</v>
      </c>
      <c r="J55" s="4">
        <f t="shared" si="1"/>
        <v>0</v>
      </c>
      <c r="K55" s="4">
        <f t="shared" si="2"/>
        <v>0</v>
      </c>
      <c r="L55" s="4">
        <f t="shared" si="3"/>
        <v>0</v>
      </c>
      <c r="N55" s="6">
        <f t="shared" si="4"/>
        <v>0</v>
      </c>
      <c r="O55" s="6">
        <f t="shared" si="5"/>
        <v>0</v>
      </c>
      <c r="P55" s="6">
        <f t="shared" si="6"/>
        <v>0</v>
      </c>
      <c r="R55" s="4" t="e">
        <f t="shared" si="7"/>
        <v>#DIV/0!</v>
      </c>
      <c r="S55" s="4" t="e">
        <f t="shared" si="7"/>
        <v>#DIV/0!</v>
      </c>
      <c r="T55" s="4" t="e">
        <f t="shared" si="7"/>
        <v>#DIV/0!</v>
      </c>
    </row>
    <row r="56" spans="1:20" x14ac:dyDescent="0.2">
      <c r="A56" s="1" t="s">
        <v>299</v>
      </c>
      <c r="B56" s="2" t="s">
        <v>300</v>
      </c>
      <c r="C56" s="2" t="s">
        <v>301</v>
      </c>
      <c r="D56" s="3"/>
      <c r="E56" s="3"/>
      <c r="F56" s="3"/>
      <c r="G56" s="3"/>
      <c r="I56" s="4">
        <f t="shared" si="8"/>
        <v>0</v>
      </c>
      <c r="J56" s="4">
        <f t="shared" si="1"/>
        <v>0</v>
      </c>
      <c r="K56" s="4">
        <f t="shared" si="2"/>
        <v>0</v>
      </c>
      <c r="L56" s="4">
        <f t="shared" si="3"/>
        <v>0</v>
      </c>
      <c r="N56" s="6">
        <f t="shared" si="4"/>
        <v>0</v>
      </c>
      <c r="O56" s="6">
        <f t="shared" si="5"/>
        <v>0</v>
      </c>
      <c r="P56" s="6">
        <f t="shared" si="6"/>
        <v>0</v>
      </c>
      <c r="R56" s="4" t="e">
        <f t="shared" si="7"/>
        <v>#DIV/0!</v>
      </c>
      <c r="S56" s="4" t="e">
        <f t="shared" si="7"/>
        <v>#DIV/0!</v>
      </c>
      <c r="T56" s="4" t="e">
        <f t="shared" si="7"/>
        <v>#DIV/0!</v>
      </c>
    </row>
    <row r="57" spans="1:20" x14ac:dyDescent="0.2">
      <c r="A57" s="1" t="s">
        <v>302</v>
      </c>
      <c r="B57" s="2" t="s">
        <v>303</v>
      </c>
      <c r="C57" s="2" t="s">
        <v>304</v>
      </c>
      <c r="D57" s="3"/>
      <c r="E57" s="3"/>
      <c r="F57" s="3">
        <v>0</v>
      </c>
      <c r="G57" s="3">
        <v>0</v>
      </c>
      <c r="I57" s="4">
        <f t="shared" si="8"/>
        <v>0</v>
      </c>
      <c r="J57" s="4">
        <f t="shared" si="1"/>
        <v>0</v>
      </c>
      <c r="K57" s="4">
        <f t="shared" si="2"/>
        <v>0</v>
      </c>
      <c r="L57" s="4">
        <f t="shared" si="3"/>
        <v>0</v>
      </c>
      <c r="N57" s="6">
        <f t="shared" si="4"/>
        <v>0</v>
      </c>
      <c r="O57" s="6">
        <f t="shared" si="5"/>
        <v>0</v>
      </c>
      <c r="P57" s="6">
        <f t="shared" si="6"/>
        <v>0</v>
      </c>
      <c r="R57" s="4" t="e">
        <f t="shared" si="7"/>
        <v>#DIV/0!</v>
      </c>
      <c r="S57" s="4" t="e">
        <f t="shared" si="7"/>
        <v>#DIV/0!</v>
      </c>
      <c r="T57" s="4" t="e">
        <f t="shared" si="7"/>
        <v>#DIV/0!</v>
      </c>
    </row>
    <row r="58" spans="1:20" x14ac:dyDescent="0.2">
      <c r="A58" s="1" t="s">
        <v>305</v>
      </c>
      <c r="B58" s="2" t="s">
        <v>306</v>
      </c>
      <c r="C58" s="2" t="s">
        <v>307</v>
      </c>
      <c r="D58" s="3"/>
      <c r="E58" s="3"/>
      <c r="F58" s="3">
        <v>0</v>
      </c>
      <c r="G58" s="3">
        <v>0</v>
      </c>
      <c r="I58" s="4">
        <f t="shared" si="8"/>
        <v>0</v>
      </c>
      <c r="J58" s="4">
        <f t="shared" si="1"/>
        <v>0</v>
      </c>
      <c r="K58" s="4">
        <f t="shared" si="2"/>
        <v>0</v>
      </c>
      <c r="L58" s="4">
        <f t="shared" si="3"/>
        <v>0</v>
      </c>
      <c r="N58" s="6">
        <f t="shared" si="4"/>
        <v>0</v>
      </c>
      <c r="O58" s="6">
        <f t="shared" si="5"/>
        <v>0</v>
      </c>
      <c r="P58" s="6">
        <f t="shared" si="6"/>
        <v>0</v>
      </c>
      <c r="R58" s="4" t="e">
        <f t="shared" si="7"/>
        <v>#DIV/0!</v>
      </c>
      <c r="S58" s="4" t="e">
        <f t="shared" si="7"/>
        <v>#DIV/0!</v>
      </c>
      <c r="T58" s="4" t="e">
        <f t="shared" si="7"/>
        <v>#DIV/0!</v>
      </c>
    </row>
    <row r="59" spans="1:20" x14ac:dyDescent="0.2">
      <c r="A59" s="1" t="s">
        <v>308</v>
      </c>
      <c r="B59" s="2" t="s">
        <v>309</v>
      </c>
      <c r="C59" s="2" t="s">
        <v>310</v>
      </c>
      <c r="D59" s="3"/>
      <c r="E59" s="3"/>
      <c r="F59" s="3">
        <v>0</v>
      </c>
      <c r="G59" s="3">
        <v>0</v>
      </c>
      <c r="I59" s="4">
        <f t="shared" si="8"/>
        <v>0</v>
      </c>
      <c r="J59" s="4">
        <f t="shared" si="1"/>
        <v>0</v>
      </c>
      <c r="K59" s="4">
        <f t="shared" si="2"/>
        <v>0</v>
      </c>
      <c r="L59" s="4">
        <f t="shared" si="3"/>
        <v>0</v>
      </c>
      <c r="N59" s="6">
        <f t="shared" si="4"/>
        <v>0</v>
      </c>
      <c r="O59" s="6">
        <f t="shared" si="5"/>
        <v>0</v>
      </c>
      <c r="P59" s="6">
        <f t="shared" si="6"/>
        <v>0</v>
      </c>
      <c r="R59" s="4" t="e">
        <f t="shared" si="7"/>
        <v>#DIV/0!</v>
      </c>
      <c r="S59" s="4" t="e">
        <f t="shared" si="7"/>
        <v>#DIV/0!</v>
      </c>
      <c r="T59" s="4" t="e">
        <f t="shared" si="7"/>
        <v>#DIV/0!</v>
      </c>
    </row>
    <row r="60" spans="1:20" x14ac:dyDescent="0.2">
      <c r="A60" s="1" t="s">
        <v>53</v>
      </c>
      <c r="B60" s="2" t="s">
        <v>54</v>
      </c>
      <c r="C60" s="2" t="s">
        <v>55</v>
      </c>
      <c r="D60" s="3">
        <v>1408000</v>
      </c>
      <c r="E60" s="3">
        <v>1634000</v>
      </c>
      <c r="F60" s="3">
        <v>847000</v>
      </c>
      <c r="G60" s="3">
        <v>1269000</v>
      </c>
      <c r="I60" s="4">
        <f t="shared" si="8"/>
        <v>9.481481481481481</v>
      </c>
      <c r="J60" s="4">
        <f t="shared" si="1"/>
        <v>10.671368861024034</v>
      </c>
      <c r="K60" s="4">
        <f t="shared" si="2"/>
        <v>5.6037049288785976</v>
      </c>
      <c r="L60" s="4">
        <f t="shared" si="3"/>
        <v>7.7614678899082561</v>
      </c>
      <c r="N60" s="6">
        <f t="shared" si="4"/>
        <v>-226000</v>
      </c>
      <c r="O60" s="6">
        <f t="shared" si="5"/>
        <v>787000</v>
      </c>
      <c r="P60" s="6">
        <f t="shared" si="6"/>
        <v>-422000</v>
      </c>
      <c r="R60" s="4">
        <f t="shared" si="7"/>
        <v>-16.051136363636363</v>
      </c>
      <c r="S60" s="4">
        <f t="shared" si="7"/>
        <v>48.164014687882492</v>
      </c>
      <c r="T60" s="4">
        <f t="shared" si="7"/>
        <v>-49.822904368358913</v>
      </c>
    </row>
    <row r="61" spans="1:20" x14ac:dyDescent="0.2">
      <c r="A61" s="1" t="s">
        <v>287</v>
      </c>
      <c r="B61" s="2" t="s">
        <v>311</v>
      </c>
      <c r="C61" s="2" t="s">
        <v>312</v>
      </c>
      <c r="D61" s="3">
        <v>1238000</v>
      </c>
      <c r="E61" s="3">
        <v>1252000</v>
      </c>
      <c r="F61" s="3">
        <v>652000</v>
      </c>
      <c r="G61" s="3">
        <v>1000000</v>
      </c>
      <c r="I61" s="4">
        <f t="shared" si="8"/>
        <v>8.3367003367003374</v>
      </c>
      <c r="J61" s="4">
        <f t="shared" si="1"/>
        <v>8.1765935214211076</v>
      </c>
      <c r="K61" s="4">
        <f t="shared" si="2"/>
        <v>4.3135957657955668</v>
      </c>
      <c r="L61" s="4">
        <f t="shared" si="3"/>
        <v>6.1162079510703364</v>
      </c>
      <c r="N61" s="6">
        <f t="shared" si="4"/>
        <v>-14000</v>
      </c>
      <c r="O61" s="6">
        <f t="shared" si="5"/>
        <v>600000</v>
      </c>
      <c r="P61" s="6">
        <f t="shared" si="6"/>
        <v>-348000</v>
      </c>
      <c r="R61" s="4">
        <f t="shared" si="7"/>
        <v>-1.1308562197092082</v>
      </c>
      <c r="S61" s="4">
        <f t="shared" si="7"/>
        <v>47.923322683706068</v>
      </c>
      <c r="T61" s="4">
        <f t="shared" si="7"/>
        <v>-53.374233128834362</v>
      </c>
    </row>
    <row r="62" spans="1:20" x14ac:dyDescent="0.2">
      <c r="A62" s="1" t="s">
        <v>290</v>
      </c>
      <c r="B62" s="2" t="s">
        <v>313</v>
      </c>
      <c r="C62" s="2" t="s">
        <v>314</v>
      </c>
      <c r="D62" s="3"/>
      <c r="E62" s="3">
        <v>6000</v>
      </c>
      <c r="F62" s="3">
        <v>1000</v>
      </c>
      <c r="G62" s="3">
        <v>81000</v>
      </c>
      <c r="I62" s="4">
        <f t="shared" si="8"/>
        <v>0</v>
      </c>
      <c r="J62" s="4">
        <f t="shared" si="1"/>
        <v>3.9184952978056423E-2</v>
      </c>
      <c r="K62" s="4">
        <f t="shared" si="2"/>
        <v>6.6159444260668211E-3</v>
      </c>
      <c r="L62" s="4">
        <f t="shared" si="3"/>
        <v>0.49541284403669722</v>
      </c>
      <c r="N62" s="6">
        <f t="shared" si="4"/>
        <v>-6000</v>
      </c>
      <c r="O62" s="6">
        <f t="shared" si="5"/>
        <v>5000</v>
      </c>
      <c r="P62" s="6">
        <f t="shared" si="6"/>
        <v>-80000</v>
      </c>
      <c r="R62" s="4" t="e">
        <f t="shared" si="7"/>
        <v>#DIV/0!</v>
      </c>
      <c r="S62" s="4">
        <f t="shared" si="7"/>
        <v>83.333333333333343</v>
      </c>
      <c r="T62" s="4">
        <f t="shared" si="7"/>
        <v>-8000</v>
      </c>
    </row>
    <row r="63" spans="1:20" x14ac:dyDescent="0.2">
      <c r="A63" s="1" t="s">
        <v>293</v>
      </c>
      <c r="B63" s="2" t="s">
        <v>315</v>
      </c>
      <c r="C63" s="2" t="s">
        <v>316</v>
      </c>
      <c r="D63" s="3"/>
      <c r="E63" s="3"/>
      <c r="F63" s="3">
        <v>0</v>
      </c>
      <c r="G63" s="3">
        <v>0</v>
      </c>
      <c r="I63" s="4">
        <f t="shared" si="8"/>
        <v>0</v>
      </c>
      <c r="J63" s="4">
        <f t="shared" si="1"/>
        <v>0</v>
      </c>
      <c r="K63" s="4">
        <f t="shared" si="2"/>
        <v>0</v>
      </c>
      <c r="L63" s="4">
        <f t="shared" si="3"/>
        <v>0</v>
      </c>
      <c r="N63" s="6">
        <f t="shared" si="4"/>
        <v>0</v>
      </c>
      <c r="O63" s="6">
        <f t="shared" si="5"/>
        <v>0</v>
      </c>
      <c r="P63" s="6">
        <f t="shared" si="6"/>
        <v>0</v>
      </c>
      <c r="R63" s="4" t="e">
        <f t="shared" si="7"/>
        <v>#DIV/0!</v>
      </c>
      <c r="S63" s="4" t="e">
        <f t="shared" si="7"/>
        <v>#DIV/0!</v>
      </c>
      <c r="T63" s="4" t="e">
        <f t="shared" si="7"/>
        <v>#DIV/0!</v>
      </c>
    </row>
    <row r="64" spans="1:20" x14ac:dyDescent="0.2">
      <c r="A64" s="1" t="s">
        <v>296</v>
      </c>
      <c r="B64" s="2" t="s">
        <v>317</v>
      </c>
      <c r="C64" s="2" t="s">
        <v>318</v>
      </c>
      <c r="D64" s="3"/>
      <c r="E64" s="3"/>
      <c r="F64" s="3">
        <v>0</v>
      </c>
      <c r="G64" s="3">
        <v>0</v>
      </c>
      <c r="I64" s="4">
        <f t="shared" si="8"/>
        <v>0</v>
      </c>
      <c r="J64" s="4">
        <f t="shared" si="1"/>
        <v>0</v>
      </c>
      <c r="K64" s="4">
        <f t="shared" si="2"/>
        <v>0</v>
      </c>
      <c r="L64" s="4">
        <f t="shared" si="3"/>
        <v>0</v>
      </c>
      <c r="N64" s="6">
        <f t="shared" si="4"/>
        <v>0</v>
      </c>
      <c r="O64" s="6">
        <f t="shared" si="5"/>
        <v>0</v>
      </c>
      <c r="P64" s="6">
        <f t="shared" si="6"/>
        <v>0</v>
      </c>
      <c r="R64" s="4" t="e">
        <f t="shared" si="7"/>
        <v>#DIV/0!</v>
      </c>
      <c r="S64" s="4" t="e">
        <f t="shared" si="7"/>
        <v>#DIV/0!</v>
      </c>
      <c r="T64" s="4" t="e">
        <f t="shared" si="7"/>
        <v>#DIV/0!</v>
      </c>
    </row>
    <row r="65" spans="1:20" x14ac:dyDescent="0.2">
      <c r="A65" s="1" t="s">
        <v>319</v>
      </c>
      <c r="B65" s="2" t="s">
        <v>320</v>
      </c>
      <c r="C65" s="2" t="s">
        <v>321</v>
      </c>
      <c r="D65" s="3"/>
      <c r="E65" s="3"/>
      <c r="F65" s="3">
        <v>0</v>
      </c>
      <c r="G65" s="3">
        <v>0</v>
      </c>
      <c r="I65" s="4">
        <f t="shared" si="8"/>
        <v>0</v>
      </c>
      <c r="J65" s="4">
        <f t="shared" si="1"/>
        <v>0</v>
      </c>
      <c r="K65" s="4">
        <f t="shared" si="2"/>
        <v>0</v>
      </c>
      <c r="L65" s="4">
        <f t="shared" si="3"/>
        <v>0</v>
      </c>
      <c r="N65" s="6">
        <f t="shared" si="4"/>
        <v>0</v>
      </c>
      <c r="O65" s="6">
        <f t="shared" si="5"/>
        <v>0</v>
      </c>
      <c r="P65" s="6">
        <f t="shared" si="6"/>
        <v>0</v>
      </c>
      <c r="R65" s="4" t="e">
        <f t="shared" si="7"/>
        <v>#DIV/0!</v>
      </c>
      <c r="S65" s="4" t="e">
        <f t="shared" si="7"/>
        <v>#DIV/0!</v>
      </c>
      <c r="T65" s="4" t="e">
        <f t="shared" si="7"/>
        <v>#DIV/0!</v>
      </c>
    </row>
    <row r="66" spans="1:20" x14ac:dyDescent="0.2">
      <c r="A66" s="1" t="s">
        <v>322</v>
      </c>
      <c r="B66" s="2" t="s">
        <v>323</v>
      </c>
      <c r="C66" s="2" t="s">
        <v>324</v>
      </c>
      <c r="D66" s="3"/>
      <c r="E66" s="3">
        <v>22000</v>
      </c>
      <c r="F66" s="3">
        <v>0</v>
      </c>
      <c r="G66" s="3">
        <v>20000</v>
      </c>
      <c r="I66" s="4">
        <f t="shared" si="8"/>
        <v>0</v>
      </c>
      <c r="J66" s="4">
        <f t="shared" si="1"/>
        <v>0.14367816091954022</v>
      </c>
      <c r="K66" s="4">
        <f t="shared" si="2"/>
        <v>0</v>
      </c>
      <c r="L66" s="4">
        <f t="shared" si="3"/>
        <v>0.12232415902140673</v>
      </c>
      <c r="N66" s="6">
        <f t="shared" si="4"/>
        <v>-22000</v>
      </c>
      <c r="O66" s="6">
        <f t="shared" si="5"/>
        <v>22000</v>
      </c>
      <c r="P66" s="6">
        <f t="shared" si="6"/>
        <v>-20000</v>
      </c>
      <c r="R66" s="4" t="e">
        <f t="shared" si="7"/>
        <v>#DIV/0!</v>
      </c>
      <c r="S66" s="4">
        <f t="shared" si="7"/>
        <v>100</v>
      </c>
      <c r="T66" s="4" t="e">
        <f t="shared" si="7"/>
        <v>#DIV/0!</v>
      </c>
    </row>
    <row r="67" spans="1:20" x14ac:dyDescent="0.2">
      <c r="A67" s="1" t="s">
        <v>325</v>
      </c>
      <c r="B67" s="2" t="s">
        <v>326</v>
      </c>
      <c r="C67" s="2" t="s">
        <v>327</v>
      </c>
      <c r="D67" s="3">
        <v>35000</v>
      </c>
      <c r="E67" s="3">
        <v>32000</v>
      </c>
      <c r="F67" s="3">
        <v>53000</v>
      </c>
      <c r="G67" s="3">
        <v>43000</v>
      </c>
      <c r="I67" s="4">
        <f t="shared" si="8"/>
        <v>0.23569023569023567</v>
      </c>
      <c r="J67" s="4">
        <f t="shared" si="1"/>
        <v>0.20898641588296762</v>
      </c>
      <c r="K67" s="4">
        <f t="shared" si="2"/>
        <v>0.35064505458154155</v>
      </c>
      <c r="L67" s="4">
        <f t="shared" si="3"/>
        <v>0.26299694189602446</v>
      </c>
      <c r="N67" s="6">
        <f t="shared" si="4"/>
        <v>3000</v>
      </c>
      <c r="O67" s="6">
        <f t="shared" si="5"/>
        <v>-21000</v>
      </c>
      <c r="P67" s="6">
        <f t="shared" si="6"/>
        <v>10000</v>
      </c>
      <c r="R67" s="4">
        <f t="shared" si="7"/>
        <v>8.5714285714285712</v>
      </c>
      <c r="S67" s="4">
        <f t="shared" si="7"/>
        <v>-65.625</v>
      </c>
      <c r="T67" s="4">
        <f t="shared" si="7"/>
        <v>18.867924528301888</v>
      </c>
    </row>
    <row r="68" spans="1:20" x14ac:dyDescent="0.2">
      <c r="A68" s="1" t="s">
        <v>302</v>
      </c>
      <c r="B68" s="2" t="s">
        <v>328</v>
      </c>
      <c r="C68" s="2" t="s">
        <v>329</v>
      </c>
      <c r="D68" s="3">
        <v>120000</v>
      </c>
      <c r="E68" s="3">
        <v>173000</v>
      </c>
      <c r="F68" s="3">
        <v>98000</v>
      </c>
      <c r="G68" s="3">
        <v>88000</v>
      </c>
      <c r="I68" s="4">
        <f t="shared" si="8"/>
        <v>0.80808080808080807</v>
      </c>
      <c r="J68" s="4">
        <f t="shared" si="1"/>
        <v>1.1298328108672937</v>
      </c>
      <c r="K68" s="4">
        <f t="shared" si="2"/>
        <v>0.64836255375454843</v>
      </c>
      <c r="L68" s="4">
        <f t="shared" si="3"/>
        <v>0.53822629969418956</v>
      </c>
      <c r="N68" s="6">
        <f t="shared" si="4"/>
        <v>-53000</v>
      </c>
      <c r="O68" s="6">
        <f t="shared" si="5"/>
        <v>75000</v>
      </c>
      <c r="P68" s="6">
        <f t="shared" si="6"/>
        <v>10000</v>
      </c>
      <c r="R68" s="4">
        <f t="shared" si="7"/>
        <v>-44.166666666666664</v>
      </c>
      <c r="S68" s="4">
        <f t="shared" si="7"/>
        <v>43.352601156069362</v>
      </c>
      <c r="T68" s="4">
        <f t="shared" si="7"/>
        <v>10.204081632653061</v>
      </c>
    </row>
    <row r="69" spans="1:20" x14ac:dyDescent="0.2">
      <c r="A69" s="1" t="s">
        <v>305</v>
      </c>
      <c r="B69" s="2" t="s">
        <v>330</v>
      </c>
      <c r="C69" s="2" t="s">
        <v>331</v>
      </c>
      <c r="D69" s="3">
        <v>15000</v>
      </c>
      <c r="E69" s="3">
        <v>149000</v>
      </c>
      <c r="F69" s="3">
        <v>43000</v>
      </c>
      <c r="G69" s="3">
        <v>37000</v>
      </c>
      <c r="I69" s="4">
        <f t="shared" si="8"/>
        <v>0.10101010101010101</v>
      </c>
      <c r="J69" s="4">
        <f t="shared" si="1"/>
        <v>0.97309299895506784</v>
      </c>
      <c r="K69" s="4">
        <f t="shared" si="2"/>
        <v>0.28448561032087327</v>
      </c>
      <c r="L69" s="4">
        <f t="shared" si="3"/>
        <v>0.22629969418960244</v>
      </c>
      <c r="N69" s="6">
        <f t="shared" si="4"/>
        <v>-134000</v>
      </c>
      <c r="O69" s="6">
        <f t="shared" si="5"/>
        <v>106000</v>
      </c>
      <c r="P69" s="6">
        <f t="shared" si="6"/>
        <v>6000</v>
      </c>
      <c r="R69" s="4">
        <f t="shared" si="7"/>
        <v>-893.33333333333337</v>
      </c>
      <c r="S69" s="4">
        <f t="shared" si="7"/>
        <v>71.140939597315437</v>
      </c>
      <c r="T69" s="4">
        <f t="shared" si="7"/>
        <v>13.953488372093023</v>
      </c>
    </row>
    <row r="70" spans="1:20" x14ac:dyDescent="0.2">
      <c r="A70" s="1" t="s">
        <v>56</v>
      </c>
      <c r="B70" s="2" t="s">
        <v>57</v>
      </c>
      <c r="C70" s="2" t="s">
        <v>58</v>
      </c>
      <c r="D70" s="3">
        <v>49000</v>
      </c>
      <c r="E70" s="3">
        <v>59000</v>
      </c>
      <c r="F70" s="3">
        <v>32000</v>
      </c>
      <c r="G70" s="3">
        <v>44000</v>
      </c>
      <c r="I70" s="4">
        <f t="shared" si="8"/>
        <v>0.32996632996632996</v>
      </c>
      <c r="J70" s="4">
        <f t="shared" si="1"/>
        <v>0.38531870428422149</v>
      </c>
      <c r="K70" s="4">
        <f t="shared" si="2"/>
        <v>0.21171022163413827</v>
      </c>
      <c r="L70" s="4">
        <f t="shared" si="3"/>
        <v>0.26911314984709478</v>
      </c>
      <c r="N70" s="6">
        <f t="shared" si="4"/>
        <v>-10000</v>
      </c>
      <c r="O70" s="6">
        <f t="shared" si="5"/>
        <v>27000</v>
      </c>
      <c r="P70" s="6">
        <f t="shared" si="6"/>
        <v>-12000</v>
      </c>
      <c r="R70" s="4">
        <f t="shared" si="7"/>
        <v>-20.408163265306122</v>
      </c>
      <c r="S70" s="4">
        <f t="shared" si="7"/>
        <v>45.762711864406782</v>
      </c>
      <c r="T70" s="4">
        <f t="shared" si="7"/>
        <v>-37.5</v>
      </c>
    </row>
    <row r="71" spans="1:20" x14ac:dyDescent="0.2">
      <c r="A71" s="1" t="s">
        <v>332</v>
      </c>
      <c r="B71" s="2" t="s">
        <v>333</v>
      </c>
      <c r="C71" s="2" t="s">
        <v>334</v>
      </c>
      <c r="D71" s="3">
        <v>48000</v>
      </c>
      <c r="E71" s="3">
        <v>56000</v>
      </c>
      <c r="F71" s="3">
        <v>30000</v>
      </c>
      <c r="G71" s="3">
        <v>38000</v>
      </c>
      <c r="I71" s="4">
        <f t="shared" si="8"/>
        <v>0.3232323232323232</v>
      </c>
      <c r="J71" s="4">
        <f t="shared" si="1"/>
        <v>0.36572622779519331</v>
      </c>
      <c r="K71" s="4">
        <f t="shared" si="2"/>
        <v>0.19847833278200464</v>
      </c>
      <c r="L71" s="4">
        <f t="shared" si="3"/>
        <v>0.23241590214067276</v>
      </c>
      <c r="N71" s="6">
        <f t="shared" si="4"/>
        <v>-8000</v>
      </c>
      <c r="O71" s="6">
        <f t="shared" si="5"/>
        <v>26000</v>
      </c>
      <c r="P71" s="6">
        <f t="shared" si="6"/>
        <v>-8000</v>
      </c>
      <c r="R71" s="4">
        <f t="shared" si="7"/>
        <v>-16.666666666666664</v>
      </c>
      <c r="S71" s="4">
        <f t="shared" si="7"/>
        <v>46.428571428571431</v>
      </c>
      <c r="T71" s="4">
        <f t="shared" si="7"/>
        <v>-26.666666666666668</v>
      </c>
    </row>
    <row r="72" spans="1:20" x14ac:dyDescent="0.2">
      <c r="A72" s="1" t="s">
        <v>335</v>
      </c>
      <c r="B72" s="2" t="s">
        <v>336</v>
      </c>
      <c r="C72" s="2" t="s">
        <v>337</v>
      </c>
      <c r="D72" s="3">
        <v>1000</v>
      </c>
      <c r="E72" s="3">
        <v>3000</v>
      </c>
      <c r="F72" s="3">
        <v>2000</v>
      </c>
      <c r="G72" s="3">
        <v>6000</v>
      </c>
      <c r="I72" s="4">
        <f t="shared" si="8"/>
        <v>6.7340067340067337E-3</v>
      </c>
      <c r="J72" s="4">
        <f t="shared" si="1"/>
        <v>1.9592476489028211E-2</v>
      </c>
      <c r="K72" s="4">
        <f t="shared" si="2"/>
        <v>1.3231888852133642E-2</v>
      </c>
      <c r="L72" s="4">
        <f t="shared" si="3"/>
        <v>3.669724770642202E-2</v>
      </c>
      <c r="N72" s="6">
        <f t="shared" si="4"/>
        <v>-2000</v>
      </c>
      <c r="O72" s="6">
        <f t="shared" si="5"/>
        <v>1000</v>
      </c>
      <c r="P72" s="6">
        <f t="shared" si="6"/>
        <v>-4000</v>
      </c>
      <c r="R72" s="4">
        <f t="shared" si="7"/>
        <v>-200</v>
      </c>
      <c r="S72" s="4">
        <f t="shared" si="7"/>
        <v>33.333333333333329</v>
      </c>
      <c r="T72" s="4">
        <f t="shared" si="7"/>
        <v>-200</v>
      </c>
    </row>
    <row r="73" spans="1:20" x14ac:dyDescent="0.2">
      <c r="A73" s="1" t="s">
        <v>338</v>
      </c>
      <c r="B73" s="2" t="s">
        <v>339</v>
      </c>
      <c r="C73" s="2" t="s">
        <v>340</v>
      </c>
      <c r="D73" s="3"/>
      <c r="E73" s="3"/>
      <c r="F73" s="3">
        <v>0</v>
      </c>
      <c r="G73" s="3">
        <v>0</v>
      </c>
      <c r="I73" s="4">
        <f t="shared" si="8"/>
        <v>0</v>
      </c>
      <c r="J73" s="4">
        <f t="shared" si="1"/>
        <v>0</v>
      </c>
      <c r="K73" s="4">
        <f t="shared" si="2"/>
        <v>0</v>
      </c>
      <c r="L73" s="4">
        <f t="shared" si="3"/>
        <v>0</v>
      </c>
      <c r="N73" s="6">
        <f t="shared" si="4"/>
        <v>0</v>
      </c>
      <c r="O73" s="6">
        <f t="shared" si="5"/>
        <v>0</v>
      </c>
      <c r="P73" s="6">
        <f t="shared" si="6"/>
        <v>0</v>
      </c>
      <c r="R73" s="4" t="e">
        <f t="shared" si="7"/>
        <v>#DIV/0!</v>
      </c>
      <c r="S73" s="4" t="e">
        <f t="shared" si="7"/>
        <v>#DIV/0!</v>
      </c>
      <c r="T73" s="4" t="e">
        <f t="shared" si="7"/>
        <v>#DIV/0!</v>
      </c>
    </row>
    <row r="74" spans="1:20" x14ac:dyDescent="0.2">
      <c r="A74" s="1" t="s">
        <v>341</v>
      </c>
      <c r="B74" s="2" t="s">
        <v>342</v>
      </c>
      <c r="C74" s="2" t="s">
        <v>343</v>
      </c>
      <c r="D74" s="3"/>
      <c r="E74" s="3"/>
      <c r="F74" s="3">
        <v>0</v>
      </c>
      <c r="G74" s="3">
        <v>0</v>
      </c>
      <c r="I74" s="4">
        <f t="shared" si="8"/>
        <v>0</v>
      </c>
      <c r="J74" s="4">
        <f t="shared" si="1"/>
        <v>0</v>
      </c>
      <c r="K74" s="4">
        <f t="shared" si="2"/>
        <v>0</v>
      </c>
      <c r="L74" s="4">
        <f t="shared" si="3"/>
        <v>0</v>
      </c>
      <c r="N74" s="6">
        <f t="shared" si="4"/>
        <v>0</v>
      </c>
      <c r="O74" s="6">
        <f t="shared" si="5"/>
        <v>0</v>
      </c>
      <c r="P74" s="6">
        <f t="shared" si="6"/>
        <v>0</v>
      </c>
      <c r="R74" s="4" t="e">
        <f t="shared" si="7"/>
        <v>#DIV/0!</v>
      </c>
      <c r="S74" s="4" t="e">
        <f t="shared" si="7"/>
        <v>#DIV/0!</v>
      </c>
      <c r="T74" s="4" t="e">
        <f t="shared" si="7"/>
        <v>#DIV/0!</v>
      </c>
    </row>
    <row r="75" spans="1:20" x14ac:dyDescent="0.2">
      <c r="A75" s="1" t="s">
        <v>61</v>
      </c>
      <c r="B75" s="2" t="s">
        <v>62</v>
      </c>
      <c r="C75" s="2" t="s">
        <v>63</v>
      </c>
      <c r="D75" s="3">
        <v>981000</v>
      </c>
      <c r="E75" s="3">
        <v>982000</v>
      </c>
      <c r="F75" s="3">
        <v>955000</v>
      </c>
      <c r="G75" s="3">
        <v>1029000</v>
      </c>
      <c r="I75" s="4">
        <f t="shared" si="8"/>
        <v>6.6060606060606055</v>
      </c>
      <c r="J75" s="4">
        <f t="shared" si="1"/>
        <v>6.4132706374085693</v>
      </c>
      <c r="K75" s="4">
        <f t="shared" si="2"/>
        <v>6.3182269268938134</v>
      </c>
      <c r="L75" s="4">
        <f t="shared" si="3"/>
        <v>6.2935779816513753</v>
      </c>
      <c r="N75" s="6">
        <f t="shared" si="4"/>
        <v>-1000</v>
      </c>
      <c r="O75" s="6">
        <f t="shared" si="5"/>
        <v>27000</v>
      </c>
      <c r="P75" s="6">
        <f t="shared" si="6"/>
        <v>-74000</v>
      </c>
      <c r="R75" s="4">
        <f t="shared" si="7"/>
        <v>-0.10193679918450561</v>
      </c>
      <c r="S75" s="4">
        <f t="shared" si="7"/>
        <v>2.7494908350305498</v>
      </c>
      <c r="T75" s="4">
        <f t="shared" si="7"/>
        <v>-7.7486910994764404</v>
      </c>
    </row>
    <row r="76" spans="1:20" x14ac:dyDescent="0.2">
      <c r="A76" s="1" t="s">
        <v>344</v>
      </c>
      <c r="B76" s="2" t="s">
        <v>345</v>
      </c>
      <c r="C76" s="2" t="s">
        <v>346</v>
      </c>
      <c r="D76" s="3">
        <v>981000</v>
      </c>
      <c r="E76" s="3">
        <v>982000</v>
      </c>
      <c r="F76" s="3">
        <v>955000</v>
      </c>
      <c r="G76" s="3">
        <v>1029000</v>
      </c>
      <c r="I76" s="4">
        <f t="shared" si="8"/>
        <v>6.6060606060606055</v>
      </c>
      <c r="J76" s="4">
        <f t="shared" si="1"/>
        <v>6.4132706374085693</v>
      </c>
      <c r="K76" s="4">
        <f t="shared" si="2"/>
        <v>6.3182269268938134</v>
      </c>
      <c r="L76" s="4">
        <f t="shared" si="3"/>
        <v>6.2935779816513753</v>
      </c>
      <c r="N76" s="6">
        <f t="shared" si="4"/>
        <v>-1000</v>
      </c>
      <c r="O76" s="6">
        <f t="shared" si="5"/>
        <v>27000</v>
      </c>
      <c r="P76" s="6">
        <f t="shared" si="6"/>
        <v>-74000</v>
      </c>
      <c r="R76" s="4">
        <f t="shared" si="7"/>
        <v>-0.10193679918450561</v>
      </c>
      <c r="S76" s="4">
        <f t="shared" si="7"/>
        <v>2.7494908350305498</v>
      </c>
      <c r="T76" s="4">
        <f t="shared" si="7"/>
        <v>-7.7486910994764404</v>
      </c>
    </row>
    <row r="77" spans="1:20" x14ac:dyDescent="0.2">
      <c r="A77" s="1" t="s">
        <v>347</v>
      </c>
      <c r="B77" s="2" t="s">
        <v>348</v>
      </c>
      <c r="C77" s="2" t="s">
        <v>349</v>
      </c>
      <c r="D77" s="3"/>
      <c r="E77" s="3"/>
      <c r="F77" s="3">
        <v>0</v>
      </c>
      <c r="G77" s="3">
        <v>0</v>
      </c>
      <c r="I77" s="4">
        <f t="shared" si="8"/>
        <v>0</v>
      </c>
      <c r="J77" s="4">
        <f t="shared" si="1"/>
        <v>0</v>
      </c>
      <c r="K77" s="4">
        <f t="shared" si="2"/>
        <v>0</v>
      </c>
      <c r="L77" s="4">
        <f t="shared" si="3"/>
        <v>0</v>
      </c>
      <c r="N77" s="6">
        <f t="shared" si="4"/>
        <v>0</v>
      </c>
      <c r="O77" s="6">
        <f t="shared" si="5"/>
        <v>0</v>
      </c>
      <c r="P77" s="6">
        <f t="shared" si="6"/>
        <v>0</v>
      </c>
      <c r="R77" s="4" t="e">
        <f t="shared" si="7"/>
        <v>#DIV/0!</v>
      </c>
      <c r="S77" s="4" t="e">
        <f t="shared" si="7"/>
        <v>#DIV/0!</v>
      </c>
      <c r="T77" s="4" t="e">
        <f t="shared" si="7"/>
        <v>#DIV/0!</v>
      </c>
    </row>
    <row r="78" spans="1:20" x14ac:dyDescent="0.2">
      <c r="A78" s="10" t="s">
        <v>350</v>
      </c>
      <c r="B78" s="11" t="s">
        <v>351</v>
      </c>
      <c r="C78" s="11" t="s">
        <v>352</v>
      </c>
      <c r="D78" s="12"/>
      <c r="E78" s="12"/>
      <c r="F78" s="12">
        <v>0</v>
      </c>
      <c r="G78" s="12">
        <v>0</v>
      </c>
      <c r="H78" s="13"/>
      <c r="I78" s="14">
        <f t="shared" ref="I78:I141" si="9">(D78/$D$13)*100</f>
        <v>0</v>
      </c>
      <c r="J78" s="14">
        <f t="shared" ref="J78:J141" si="10">(E78/$E$13)*100</f>
        <v>0</v>
      </c>
      <c r="K78" s="14">
        <f t="shared" ref="K78:K141" si="11">(F78/$F$13)*100</f>
        <v>0</v>
      </c>
      <c r="L78" s="14">
        <f t="shared" ref="L78:L141" si="12">(G78/$G$13)*100</f>
        <v>0</v>
      </c>
      <c r="N78" s="6">
        <f t="shared" ref="N78:N141" si="13">D78-E78</f>
        <v>0</v>
      </c>
      <c r="O78" s="6">
        <f t="shared" ref="O78:O141" si="14">E78-F78</f>
        <v>0</v>
      </c>
      <c r="P78" s="6">
        <f t="shared" ref="P78:P141" si="15">F78-G78</f>
        <v>0</v>
      </c>
      <c r="R78" s="4" t="e">
        <f t="shared" ref="R78:T141" si="16">(N78/D78)*100</f>
        <v>#DIV/0!</v>
      </c>
      <c r="S78" s="4" t="e">
        <f t="shared" si="16"/>
        <v>#DIV/0!</v>
      </c>
      <c r="T78" s="4" t="e">
        <f t="shared" si="16"/>
        <v>#DIV/0!</v>
      </c>
    </row>
    <row r="79" spans="1:20" x14ac:dyDescent="0.2">
      <c r="A79" s="7" t="s">
        <v>353</v>
      </c>
      <c r="B79" s="8" t="s">
        <v>22</v>
      </c>
      <c r="C79" s="8" t="s">
        <v>354</v>
      </c>
      <c r="D79" s="9">
        <v>35205000</v>
      </c>
      <c r="E79" s="9">
        <v>34450000</v>
      </c>
      <c r="F79" s="9">
        <v>32943000</v>
      </c>
      <c r="G79" s="9">
        <v>33221000</v>
      </c>
      <c r="I79" s="4">
        <f t="shared" si="9"/>
        <v>237.07070707070707</v>
      </c>
      <c r="J79" s="4">
        <f t="shared" si="10"/>
        <v>224.98693834900729</v>
      </c>
      <c r="K79" s="4">
        <f t="shared" si="11"/>
        <v>217.9490572279193</v>
      </c>
      <c r="L79" s="4">
        <f t="shared" si="12"/>
        <v>203.18654434250766</v>
      </c>
      <c r="N79" s="6">
        <f t="shared" si="13"/>
        <v>755000</v>
      </c>
      <c r="O79" s="6">
        <f t="shared" si="14"/>
        <v>1507000</v>
      </c>
      <c r="P79" s="6">
        <f t="shared" si="15"/>
        <v>-278000</v>
      </c>
      <c r="R79" s="4">
        <f t="shared" si="16"/>
        <v>2.1445817355489276</v>
      </c>
      <c r="S79" s="4">
        <f t="shared" si="16"/>
        <v>4.3744557329462985</v>
      </c>
      <c r="T79" s="4">
        <f t="shared" si="16"/>
        <v>-0.8438818565400843</v>
      </c>
    </row>
    <row r="80" spans="1:20" x14ac:dyDescent="0.2">
      <c r="A80" s="1" t="s">
        <v>355</v>
      </c>
      <c r="B80" s="2" t="s">
        <v>28</v>
      </c>
      <c r="C80" s="2" t="s">
        <v>356</v>
      </c>
      <c r="D80" s="3"/>
      <c r="E80" s="3"/>
      <c r="F80" s="3">
        <v>0</v>
      </c>
      <c r="G80" s="3">
        <v>0</v>
      </c>
      <c r="I80" s="4">
        <f t="shared" si="9"/>
        <v>0</v>
      </c>
      <c r="J80" s="4">
        <f t="shared" si="10"/>
        <v>0</v>
      </c>
      <c r="K80" s="4">
        <f t="shared" si="11"/>
        <v>0</v>
      </c>
      <c r="L80" s="4">
        <f t="shared" si="12"/>
        <v>0</v>
      </c>
      <c r="N80" s="6">
        <f t="shared" si="13"/>
        <v>0</v>
      </c>
      <c r="O80" s="6">
        <f t="shared" si="14"/>
        <v>0</v>
      </c>
      <c r="P80" s="6">
        <f t="shared" si="15"/>
        <v>0</v>
      </c>
      <c r="R80" s="4" t="e">
        <f t="shared" si="16"/>
        <v>#DIV/0!</v>
      </c>
      <c r="S80" s="4" t="e">
        <f t="shared" si="16"/>
        <v>#DIV/0!</v>
      </c>
      <c r="T80" s="4" t="e">
        <f t="shared" si="16"/>
        <v>#DIV/0!</v>
      </c>
    </row>
    <row r="81" spans="1:20" x14ac:dyDescent="0.2">
      <c r="A81" s="1" t="s">
        <v>357</v>
      </c>
      <c r="B81" s="2" t="s">
        <v>31</v>
      </c>
      <c r="C81" s="2" t="s">
        <v>358</v>
      </c>
      <c r="D81" s="3">
        <v>31124000</v>
      </c>
      <c r="E81" s="3">
        <v>30230000</v>
      </c>
      <c r="F81" s="3">
        <v>29066000</v>
      </c>
      <c r="G81" s="3">
        <v>28720000</v>
      </c>
      <c r="I81" s="4">
        <f t="shared" si="9"/>
        <v>209.58922558922558</v>
      </c>
      <c r="J81" s="4">
        <f t="shared" si="10"/>
        <v>197.42685475444097</v>
      </c>
      <c r="K81" s="4">
        <f t="shared" si="11"/>
        <v>192.2990406880582</v>
      </c>
      <c r="L81" s="4">
        <f t="shared" si="12"/>
        <v>175.65749235474007</v>
      </c>
      <c r="N81" s="6">
        <f t="shared" si="13"/>
        <v>894000</v>
      </c>
      <c r="O81" s="6">
        <f t="shared" si="14"/>
        <v>1164000</v>
      </c>
      <c r="P81" s="6">
        <f t="shared" si="15"/>
        <v>346000</v>
      </c>
      <c r="R81" s="4">
        <f t="shared" si="16"/>
        <v>2.872381441974039</v>
      </c>
      <c r="S81" s="4">
        <f t="shared" si="16"/>
        <v>3.85047965597089</v>
      </c>
      <c r="T81" s="4">
        <f t="shared" si="16"/>
        <v>1.1903942750980527</v>
      </c>
    </row>
    <row r="82" spans="1:20" x14ac:dyDescent="0.2">
      <c r="A82" s="1" t="s">
        <v>359</v>
      </c>
      <c r="B82" s="2" t="s">
        <v>34</v>
      </c>
      <c r="C82" s="2" t="s">
        <v>360</v>
      </c>
      <c r="D82" s="3">
        <v>3028000</v>
      </c>
      <c r="E82" s="3">
        <v>2836000</v>
      </c>
      <c r="F82" s="3">
        <v>2479000</v>
      </c>
      <c r="G82" s="3">
        <v>2443000</v>
      </c>
      <c r="I82" s="4">
        <f t="shared" si="9"/>
        <v>20.390572390572391</v>
      </c>
      <c r="J82" s="4">
        <f t="shared" si="10"/>
        <v>18.521421107628004</v>
      </c>
      <c r="K82" s="4">
        <f t="shared" si="11"/>
        <v>16.400926232219646</v>
      </c>
      <c r="L82" s="4">
        <f t="shared" si="12"/>
        <v>14.941896024464832</v>
      </c>
      <c r="N82" s="6">
        <f t="shared" si="13"/>
        <v>192000</v>
      </c>
      <c r="O82" s="6">
        <f t="shared" si="14"/>
        <v>357000</v>
      </c>
      <c r="P82" s="6">
        <f t="shared" si="15"/>
        <v>36000</v>
      </c>
      <c r="R82" s="4">
        <f t="shared" si="16"/>
        <v>6.3408190224570671</v>
      </c>
      <c r="S82" s="4">
        <f t="shared" si="16"/>
        <v>12.588152327221438</v>
      </c>
      <c r="T82" s="4">
        <f t="shared" si="16"/>
        <v>1.4521984671238404</v>
      </c>
    </row>
    <row r="83" spans="1:20" x14ac:dyDescent="0.2">
      <c r="A83" s="1" t="s">
        <v>361</v>
      </c>
      <c r="B83" s="2" t="s">
        <v>198</v>
      </c>
      <c r="C83" s="2" t="s">
        <v>362</v>
      </c>
      <c r="D83" s="3"/>
      <c r="E83" s="3"/>
      <c r="F83" s="3">
        <v>0</v>
      </c>
      <c r="G83" s="3">
        <v>13000</v>
      </c>
      <c r="I83" s="4">
        <f t="shared" si="9"/>
        <v>0</v>
      </c>
      <c r="J83" s="4">
        <f t="shared" si="10"/>
        <v>0</v>
      </c>
      <c r="K83" s="4">
        <f t="shared" si="11"/>
        <v>0</v>
      </c>
      <c r="L83" s="4">
        <f t="shared" si="12"/>
        <v>7.9510703363914373E-2</v>
      </c>
      <c r="N83" s="6">
        <f t="shared" si="13"/>
        <v>0</v>
      </c>
      <c r="O83" s="6">
        <f t="shared" si="14"/>
        <v>0</v>
      </c>
      <c r="P83" s="6">
        <f t="shared" si="15"/>
        <v>-13000</v>
      </c>
      <c r="R83" s="4" t="e">
        <f t="shared" si="16"/>
        <v>#DIV/0!</v>
      </c>
      <c r="S83" s="4" t="e">
        <f t="shared" si="16"/>
        <v>#DIV/0!</v>
      </c>
      <c r="T83" s="4" t="e">
        <f t="shared" si="16"/>
        <v>#DIV/0!</v>
      </c>
    </row>
    <row r="84" spans="1:20" x14ac:dyDescent="0.2">
      <c r="A84" s="1" t="s">
        <v>363</v>
      </c>
      <c r="B84" s="2" t="s">
        <v>201</v>
      </c>
      <c r="C84" s="2" t="s">
        <v>364</v>
      </c>
      <c r="D84" s="3">
        <v>14000</v>
      </c>
      <c r="E84" s="3">
        <v>13000</v>
      </c>
      <c r="F84" s="3">
        <v>14000</v>
      </c>
      <c r="G84" s="3">
        <v>0</v>
      </c>
      <c r="I84" s="4">
        <f t="shared" si="9"/>
        <v>9.4276094276094277E-2</v>
      </c>
      <c r="J84" s="4">
        <f t="shared" si="10"/>
        <v>8.490073145245558E-2</v>
      </c>
      <c r="K84" s="4">
        <f t="shared" si="11"/>
        <v>9.2623221964935498E-2</v>
      </c>
      <c r="L84" s="4">
        <f t="shared" si="12"/>
        <v>0</v>
      </c>
      <c r="N84" s="6">
        <f t="shared" si="13"/>
        <v>1000</v>
      </c>
      <c r="O84" s="6">
        <f t="shared" si="14"/>
        <v>-1000</v>
      </c>
      <c r="P84" s="6">
        <f t="shared" si="15"/>
        <v>14000</v>
      </c>
      <c r="R84" s="4">
        <f t="shared" si="16"/>
        <v>7.1428571428571423</v>
      </c>
      <c r="S84" s="4">
        <f t="shared" si="16"/>
        <v>-7.6923076923076925</v>
      </c>
      <c r="T84" s="4">
        <f t="shared" si="16"/>
        <v>100</v>
      </c>
    </row>
    <row r="85" spans="1:20" x14ac:dyDescent="0.2">
      <c r="A85" s="1" t="s">
        <v>365</v>
      </c>
      <c r="B85" s="2" t="s">
        <v>204</v>
      </c>
      <c r="C85" s="2" t="s">
        <v>366</v>
      </c>
      <c r="D85" s="3">
        <v>1973000</v>
      </c>
      <c r="E85" s="3">
        <v>1231000</v>
      </c>
      <c r="F85" s="3">
        <v>1236000</v>
      </c>
      <c r="G85" s="3">
        <v>1222000</v>
      </c>
      <c r="I85" s="4">
        <f t="shared" si="9"/>
        <v>13.286195286195287</v>
      </c>
      <c r="J85" s="4">
        <f t="shared" si="10"/>
        <v>8.0394461859979103</v>
      </c>
      <c r="K85" s="4">
        <f t="shared" si="11"/>
        <v>8.1773073106185912</v>
      </c>
      <c r="L85" s="4">
        <f t="shared" si="12"/>
        <v>7.474006116207951</v>
      </c>
      <c r="N85" s="6">
        <f t="shared" si="13"/>
        <v>742000</v>
      </c>
      <c r="O85" s="6">
        <f t="shared" si="14"/>
        <v>-5000</v>
      </c>
      <c r="P85" s="6">
        <f t="shared" si="15"/>
        <v>14000</v>
      </c>
      <c r="R85" s="4">
        <f t="shared" si="16"/>
        <v>37.607704004054739</v>
      </c>
      <c r="S85" s="4">
        <f t="shared" si="16"/>
        <v>-0.40617384240454912</v>
      </c>
      <c r="T85" s="4">
        <f t="shared" si="16"/>
        <v>1.1326860841423949</v>
      </c>
    </row>
    <row r="86" spans="1:20" x14ac:dyDescent="0.2">
      <c r="A86" s="1" t="s">
        <v>367</v>
      </c>
      <c r="B86" s="2" t="s">
        <v>207</v>
      </c>
      <c r="C86" s="2" t="s">
        <v>368</v>
      </c>
      <c r="D86" s="3">
        <v>919000</v>
      </c>
      <c r="E86" s="3">
        <v>918000</v>
      </c>
      <c r="F86" s="3">
        <v>902000</v>
      </c>
      <c r="G86" s="3">
        <v>894000</v>
      </c>
      <c r="I86" s="4">
        <f t="shared" si="9"/>
        <v>6.1885521885521886</v>
      </c>
      <c r="J86" s="4">
        <f t="shared" si="10"/>
        <v>5.9952978056426334</v>
      </c>
      <c r="K86" s="4">
        <f t="shared" si="11"/>
        <v>5.9675818723122731</v>
      </c>
      <c r="L86" s="4">
        <f t="shared" si="12"/>
        <v>5.4678899082568808</v>
      </c>
      <c r="N86" s="6">
        <f t="shared" si="13"/>
        <v>1000</v>
      </c>
      <c r="O86" s="6">
        <f t="shared" si="14"/>
        <v>16000</v>
      </c>
      <c r="P86" s="6">
        <f t="shared" si="15"/>
        <v>8000</v>
      </c>
      <c r="R86" s="4">
        <f t="shared" si="16"/>
        <v>0.1088139281828074</v>
      </c>
      <c r="S86" s="4">
        <f t="shared" si="16"/>
        <v>1.7429193899782136</v>
      </c>
      <c r="T86" s="4">
        <f t="shared" si="16"/>
        <v>0.88691796008869184</v>
      </c>
    </row>
    <row r="87" spans="1:20" x14ac:dyDescent="0.2">
      <c r="A87" s="1" t="s">
        <v>369</v>
      </c>
      <c r="B87" s="2" t="s">
        <v>370</v>
      </c>
      <c r="C87" s="2" t="s">
        <v>371</v>
      </c>
      <c r="D87" s="3"/>
      <c r="E87" s="3"/>
      <c r="F87" s="3">
        <v>0</v>
      </c>
      <c r="G87" s="3">
        <v>0</v>
      </c>
      <c r="I87" s="4">
        <f t="shared" si="9"/>
        <v>0</v>
      </c>
      <c r="J87" s="4">
        <f t="shared" si="10"/>
        <v>0</v>
      </c>
      <c r="K87" s="4">
        <f t="shared" si="11"/>
        <v>0</v>
      </c>
      <c r="L87" s="4">
        <f t="shared" si="12"/>
        <v>0</v>
      </c>
      <c r="N87" s="6">
        <f t="shared" si="13"/>
        <v>0</v>
      </c>
      <c r="O87" s="6">
        <f t="shared" si="14"/>
        <v>0</v>
      </c>
      <c r="P87" s="6">
        <f t="shared" si="15"/>
        <v>0</v>
      </c>
      <c r="R87" s="4" t="e">
        <f t="shared" si="16"/>
        <v>#DIV/0!</v>
      </c>
      <c r="S87" s="4" t="e">
        <f t="shared" si="16"/>
        <v>#DIV/0!</v>
      </c>
      <c r="T87" s="4" t="e">
        <f t="shared" si="16"/>
        <v>#DIV/0!</v>
      </c>
    </row>
    <row r="88" spans="1:20" x14ac:dyDescent="0.2">
      <c r="A88" s="1" t="s">
        <v>372</v>
      </c>
      <c r="B88" s="2" t="s">
        <v>213</v>
      </c>
      <c r="C88" s="2" t="s">
        <v>373</v>
      </c>
      <c r="D88" s="3">
        <v>24000</v>
      </c>
      <c r="E88" s="3">
        <v>28000</v>
      </c>
      <c r="F88" s="3">
        <v>30000</v>
      </c>
      <c r="G88" s="3">
        <v>22000</v>
      </c>
      <c r="I88" s="4">
        <f t="shared" si="9"/>
        <v>0.1616161616161616</v>
      </c>
      <c r="J88" s="4">
        <f t="shared" si="10"/>
        <v>0.18286311389759666</v>
      </c>
      <c r="K88" s="4">
        <f t="shared" si="11"/>
        <v>0.19847833278200464</v>
      </c>
      <c r="L88" s="4">
        <f t="shared" si="12"/>
        <v>0.13455657492354739</v>
      </c>
      <c r="N88" s="6">
        <f t="shared" si="13"/>
        <v>-4000</v>
      </c>
      <c r="O88" s="6">
        <f t="shared" si="14"/>
        <v>-2000</v>
      </c>
      <c r="P88" s="6">
        <f t="shared" si="15"/>
        <v>8000</v>
      </c>
      <c r="R88" s="4">
        <f t="shared" si="16"/>
        <v>-16.666666666666664</v>
      </c>
      <c r="S88" s="4">
        <f t="shared" si="16"/>
        <v>-7.1428571428571423</v>
      </c>
      <c r="T88" s="4">
        <f t="shared" si="16"/>
        <v>26.666666666666668</v>
      </c>
    </row>
    <row r="89" spans="1:20" x14ac:dyDescent="0.2">
      <c r="A89" s="1" t="s">
        <v>374</v>
      </c>
      <c r="B89" s="2" t="s">
        <v>216</v>
      </c>
      <c r="C89" s="2" t="s">
        <v>375</v>
      </c>
      <c r="D89" s="3">
        <v>98000</v>
      </c>
      <c r="E89" s="3">
        <v>646000</v>
      </c>
      <c r="F89" s="3">
        <v>297000</v>
      </c>
      <c r="G89" s="3">
        <v>292000</v>
      </c>
      <c r="I89" s="4">
        <f t="shared" si="9"/>
        <v>0.65993265993265993</v>
      </c>
      <c r="J89" s="4">
        <f t="shared" si="10"/>
        <v>4.2189132706374091</v>
      </c>
      <c r="K89" s="4">
        <f t="shared" si="11"/>
        <v>1.964935494541846</v>
      </c>
      <c r="L89" s="4">
        <f t="shared" si="12"/>
        <v>1.785932721712538</v>
      </c>
      <c r="N89" s="6">
        <f t="shared" si="13"/>
        <v>-548000</v>
      </c>
      <c r="O89" s="6">
        <f t="shared" si="14"/>
        <v>349000</v>
      </c>
      <c r="P89" s="6">
        <f t="shared" si="15"/>
        <v>5000</v>
      </c>
      <c r="R89" s="4">
        <f t="shared" si="16"/>
        <v>-559.18367346938783</v>
      </c>
      <c r="S89" s="4">
        <f t="shared" si="16"/>
        <v>54.024767801857585</v>
      </c>
      <c r="T89" s="4">
        <f t="shared" si="16"/>
        <v>1.6835016835016834</v>
      </c>
    </row>
    <row r="90" spans="1:20" x14ac:dyDescent="0.2">
      <c r="A90" s="1" t="s">
        <v>376</v>
      </c>
      <c r="B90" s="2" t="s">
        <v>219</v>
      </c>
      <c r="C90" s="2" t="s">
        <v>377</v>
      </c>
      <c r="D90" s="3"/>
      <c r="E90" s="3"/>
      <c r="F90" s="3">
        <v>0</v>
      </c>
      <c r="G90" s="3">
        <v>0</v>
      </c>
      <c r="I90" s="4">
        <f t="shared" si="9"/>
        <v>0</v>
      </c>
      <c r="J90" s="4">
        <f t="shared" si="10"/>
        <v>0</v>
      </c>
      <c r="K90" s="4">
        <f t="shared" si="11"/>
        <v>0</v>
      </c>
      <c r="L90" s="4">
        <f t="shared" si="12"/>
        <v>0</v>
      </c>
      <c r="N90" s="6">
        <f t="shared" si="13"/>
        <v>0</v>
      </c>
      <c r="O90" s="6">
        <f t="shared" si="14"/>
        <v>0</v>
      </c>
      <c r="P90" s="6">
        <f t="shared" si="15"/>
        <v>0</v>
      </c>
      <c r="R90" s="4" t="e">
        <f t="shared" si="16"/>
        <v>#DIV/0!</v>
      </c>
      <c r="S90" s="4" t="e">
        <f t="shared" si="16"/>
        <v>#DIV/0!</v>
      </c>
      <c r="T90" s="4" t="e">
        <f t="shared" si="16"/>
        <v>#DIV/0!</v>
      </c>
    </row>
    <row r="91" spans="1:20" x14ac:dyDescent="0.2">
      <c r="A91" s="1" t="s">
        <v>378</v>
      </c>
      <c r="B91" s="2" t="s">
        <v>37</v>
      </c>
      <c r="C91" s="2" t="s">
        <v>379</v>
      </c>
      <c r="D91" s="3">
        <v>28078000</v>
      </c>
      <c r="E91" s="3">
        <v>27375000</v>
      </c>
      <c r="F91" s="3">
        <v>26568000</v>
      </c>
      <c r="G91" s="3">
        <v>26258000</v>
      </c>
      <c r="I91" s="4">
        <f t="shared" si="9"/>
        <v>189.07744107744108</v>
      </c>
      <c r="J91" s="4">
        <f t="shared" si="10"/>
        <v>178.78134796238245</v>
      </c>
      <c r="K91" s="4">
        <f t="shared" si="11"/>
        <v>175.77241151174329</v>
      </c>
      <c r="L91" s="4">
        <f t="shared" si="12"/>
        <v>160.5993883792049</v>
      </c>
      <c r="N91" s="6">
        <f t="shared" si="13"/>
        <v>703000</v>
      </c>
      <c r="O91" s="6">
        <f t="shared" si="14"/>
        <v>807000</v>
      </c>
      <c r="P91" s="6">
        <f t="shared" si="15"/>
        <v>310000</v>
      </c>
      <c r="R91" s="4">
        <f t="shared" si="16"/>
        <v>2.5037395825913524</v>
      </c>
      <c r="S91" s="4">
        <f t="shared" si="16"/>
        <v>2.9479452054794519</v>
      </c>
      <c r="T91" s="4">
        <f t="shared" si="16"/>
        <v>1.166817223727793</v>
      </c>
    </row>
    <row r="92" spans="1:20" x14ac:dyDescent="0.2">
      <c r="A92" s="1" t="s">
        <v>380</v>
      </c>
      <c r="B92" s="2" t="s">
        <v>222</v>
      </c>
      <c r="C92" s="2" t="s">
        <v>381</v>
      </c>
      <c r="D92" s="3">
        <v>287000</v>
      </c>
      <c r="E92" s="3">
        <v>287000</v>
      </c>
      <c r="F92" s="3">
        <v>288000</v>
      </c>
      <c r="G92" s="3">
        <v>287000</v>
      </c>
      <c r="I92" s="4">
        <f t="shared" si="9"/>
        <v>1.9326599326599327</v>
      </c>
      <c r="J92" s="4">
        <f t="shared" si="10"/>
        <v>1.8743469174503657</v>
      </c>
      <c r="K92" s="4">
        <f t="shared" si="11"/>
        <v>1.9053919947072444</v>
      </c>
      <c r="L92" s="4">
        <f t="shared" si="12"/>
        <v>1.7553516819571866</v>
      </c>
      <c r="N92" s="6">
        <f t="shared" si="13"/>
        <v>0</v>
      </c>
      <c r="O92" s="6">
        <f t="shared" si="14"/>
        <v>-1000</v>
      </c>
      <c r="P92" s="6">
        <f t="shared" si="15"/>
        <v>1000</v>
      </c>
      <c r="R92" s="4">
        <f t="shared" si="16"/>
        <v>0</v>
      </c>
      <c r="S92" s="4">
        <f t="shared" si="16"/>
        <v>-0.34843205574912894</v>
      </c>
      <c r="T92" s="4">
        <f t="shared" si="16"/>
        <v>0.34722222222222221</v>
      </c>
    </row>
    <row r="93" spans="1:20" x14ac:dyDescent="0.2">
      <c r="A93" s="1" t="s">
        <v>382</v>
      </c>
      <c r="B93" s="2" t="s">
        <v>225</v>
      </c>
      <c r="C93" s="2" t="s">
        <v>383</v>
      </c>
      <c r="D93" s="3">
        <v>6254000</v>
      </c>
      <c r="E93" s="3">
        <v>6042000</v>
      </c>
      <c r="F93" s="3">
        <v>6021000</v>
      </c>
      <c r="G93" s="3">
        <v>5964000</v>
      </c>
      <c r="I93" s="4">
        <f t="shared" si="9"/>
        <v>42.114478114478118</v>
      </c>
      <c r="J93" s="4">
        <f t="shared" si="10"/>
        <v>39.459247648902824</v>
      </c>
      <c r="K93" s="4">
        <f t="shared" si="11"/>
        <v>39.834601389348329</v>
      </c>
      <c r="L93" s="4">
        <f t="shared" si="12"/>
        <v>36.477064220183486</v>
      </c>
      <c r="N93" s="6">
        <f t="shared" si="13"/>
        <v>212000</v>
      </c>
      <c r="O93" s="6">
        <f t="shared" si="14"/>
        <v>21000</v>
      </c>
      <c r="P93" s="6">
        <f t="shared" si="15"/>
        <v>57000</v>
      </c>
      <c r="R93" s="4">
        <f t="shared" si="16"/>
        <v>3.3898305084745761</v>
      </c>
      <c r="S93" s="4">
        <f t="shared" si="16"/>
        <v>0.3475670307845084</v>
      </c>
      <c r="T93" s="4">
        <f t="shared" si="16"/>
        <v>0.94668659691081214</v>
      </c>
    </row>
    <row r="94" spans="1:20" x14ac:dyDescent="0.2">
      <c r="A94" s="1" t="s">
        <v>384</v>
      </c>
      <c r="B94" s="2" t="s">
        <v>228</v>
      </c>
      <c r="C94" s="2" t="s">
        <v>385</v>
      </c>
      <c r="D94" s="3">
        <v>15554000</v>
      </c>
      <c r="E94" s="3">
        <v>14972000</v>
      </c>
      <c r="F94" s="3">
        <v>14270000</v>
      </c>
      <c r="G94" s="3">
        <v>13985000</v>
      </c>
      <c r="I94" s="4">
        <f t="shared" si="9"/>
        <v>104.74074074074073</v>
      </c>
      <c r="J94" s="4">
        <f t="shared" si="10"/>
        <v>97.779519331243463</v>
      </c>
      <c r="K94" s="4">
        <f t="shared" si="11"/>
        <v>94.409526959973533</v>
      </c>
      <c r="L94" s="4">
        <f t="shared" si="12"/>
        <v>85.535168195718654</v>
      </c>
      <c r="N94" s="6">
        <f t="shared" si="13"/>
        <v>582000</v>
      </c>
      <c r="O94" s="6">
        <f t="shared" si="14"/>
        <v>702000</v>
      </c>
      <c r="P94" s="6">
        <f t="shared" si="15"/>
        <v>285000</v>
      </c>
      <c r="R94" s="4">
        <f t="shared" si="16"/>
        <v>3.7418027517037418</v>
      </c>
      <c r="S94" s="4">
        <f t="shared" si="16"/>
        <v>4.6887523376970348</v>
      </c>
      <c r="T94" s="4">
        <f t="shared" si="16"/>
        <v>1.9971969166082693</v>
      </c>
    </row>
    <row r="95" spans="1:20" x14ac:dyDescent="0.2">
      <c r="A95" s="1" t="s">
        <v>386</v>
      </c>
      <c r="B95" s="2" t="s">
        <v>231</v>
      </c>
      <c r="C95" s="2" t="s">
        <v>387</v>
      </c>
      <c r="D95" s="3"/>
      <c r="E95" s="3"/>
      <c r="F95" s="3">
        <v>0</v>
      </c>
      <c r="G95" s="3">
        <v>0</v>
      </c>
      <c r="I95" s="4">
        <f t="shared" si="9"/>
        <v>0</v>
      </c>
      <c r="J95" s="4">
        <f t="shared" si="10"/>
        <v>0</v>
      </c>
      <c r="K95" s="4">
        <f t="shared" si="11"/>
        <v>0</v>
      </c>
      <c r="L95" s="4">
        <f t="shared" si="12"/>
        <v>0</v>
      </c>
      <c r="N95" s="6">
        <f t="shared" si="13"/>
        <v>0</v>
      </c>
      <c r="O95" s="6">
        <f t="shared" si="14"/>
        <v>0</v>
      </c>
      <c r="P95" s="6">
        <f t="shared" si="15"/>
        <v>0</v>
      </c>
      <c r="R95" s="4" t="e">
        <f t="shared" si="16"/>
        <v>#DIV/0!</v>
      </c>
      <c r="S95" s="4" t="e">
        <f t="shared" si="16"/>
        <v>#DIV/0!</v>
      </c>
      <c r="T95" s="4" t="e">
        <f t="shared" si="16"/>
        <v>#DIV/0!</v>
      </c>
    </row>
    <row r="96" spans="1:20" x14ac:dyDescent="0.2">
      <c r="A96" s="1" t="s">
        <v>388</v>
      </c>
      <c r="B96" s="2" t="s">
        <v>234</v>
      </c>
      <c r="C96" s="2" t="s">
        <v>389</v>
      </c>
      <c r="D96" s="3"/>
      <c r="E96" s="3"/>
      <c r="F96" s="3">
        <v>0</v>
      </c>
      <c r="G96" s="3">
        <v>0</v>
      </c>
      <c r="I96" s="4">
        <f t="shared" si="9"/>
        <v>0</v>
      </c>
      <c r="J96" s="4">
        <f t="shared" si="10"/>
        <v>0</v>
      </c>
      <c r="K96" s="4">
        <f t="shared" si="11"/>
        <v>0</v>
      </c>
      <c r="L96" s="4">
        <f t="shared" si="12"/>
        <v>0</v>
      </c>
      <c r="N96" s="6">
        <f t="shared" si="13"/>
        <v>0</v>
      </c>
      <c r="O96" s="6">
        <f t="shared" si="14"/>
        <v>0</v>
      </c>
      <c r="P96" s="6">
        <f t="shared" si="15"/>
        <v>0</v>
      </c>
      <c r="R96" s="4" t="e">
        <f t="shared" si="16"/>
        <v>#DIV/0!</v>
      </c>
      <c r="S96" s="4" t="e">
        <f t="shared" si="16"/>
        <v>#DIV/0!</v>
      </c>
      <c r="T96" s="4" t="e">
        <f t="shared" si="16"/>
        <v>#DIV/0!</v>
      </c>
    </row>
    <row r="97" spans="1:20" x14ac:dyDescent="0.2">
      <c r="A97" s="1" t="s">
        <v>390</v>
      </c>
      <c r="B97" s="2" t="s">
        <v>237</v>
      </c>
      <c r="C97" s="2" t="s">
        <v>391</v>
      </c>
      <c r="D97" s="3">
        <v>4000</v>
      </c>
      <c r="E97" s="3">
        <v>4000</v>
      </c>
      <c r="F97" s="3">
        <v>4000</v>
      </c>
      <c r="G97" s="3">
        <v>4000</v>
      </c>
      <c r="I97" s="4">
        <f t="shared" si="9"/>
        <v>2.6936026936026935E-2</v>
      </c>
      <c r="J97" s="4">
        <f t="shared" si="10"/>
        <v>2.6123301985370953E-2</v>
      </c>
      <c r="K97" s="4">
        <f t="shared" si="11"/>
        <v>2.6463777704267284E-2</v>
      </c>
      <c r="L97" s="4">
        <f t="shared" si="12"/>
        <v>2.4464831804281346E-2</v>
      </c>
      <c r="N97" s="6">
        <f t="shared" si="13"/>
        <v>0</v>
      </c>
      <c r="O97" s="6">
        <f t="shared" si="14"/>
        <v>0</v>
      </c>
      <c r="P97" s="6">
        <f t="shared" si="15"/>
        <v>0</v>
      </c>
      <c r="R97" s="4">
        <f t="shared" si="16"/>
        <v>0</v>
      </c>
      <c r="S97" s="4">
        <f t="shared" si="16"/>
        <v>0</v>
      </c>
      <c r="T97" s="4">
        <f t="shared" si="16"/>
        <v>0</v>
      </c>
    </row>
    <row r="98" spans="1:20" x14ac:dyDescent="0.2">
      <c r="A98" s="1" t="s">
        <v>392</v>
      </c>
      <c r="B98" s="2" t="s">
        <v>240</v>
      </c>
      <c r="C98" s="2" t="s">
        <v>393</v>
      </c>
      <c r="D98" s="3">
        <v>216000</v>
      </c>
      <c r="E98" s="3">
        <v>322000</v>
      </c>
      <c r="F98" s="3">
        <v>249000</v>
      </c>
      <c r="G98" s="3">
        <v>285000</v>
      </c>
      <c r="I98" s="4">
        <f t="shared" si="9"/>
        <v>1.4545454545454546</v>
      </c>
      <c r="J98" s="4">
        <f t="shared" si="10"/>
        <v>2.1029258098223615</v>
      </c>
      <c r="K98" s="4">
        <f t="shared" si="11"/>
        <v>1.6473701620906385</v>
      </c>
      <c r="L98" s="4">
        <f t="shared" si="12"/>
        <v>1.7431192660550461</v>
      </c>
      <c r="N98" s="6">
        <f t="shared" si="13"/>
        <v>-106000</v>
      </c>
      <c r="O98" s="6">
        <f t="shared" si="14"/>
        <v>73000</v>
      </c>
      <c r="P98" s="6">
        <f t="shared" si="15"/>
        <v>-36000</v>
      </c>
      <c r="R98" s="4">
        <f t="shared" si="16"/>
        <v>-49.074074074074076</v>
      </c>
      <c r="S98" s="4">
        <f t="shared" si="16"/>
        <v>22.670807453416149</v>
      </c>
      <c r="T98" s="4">
        <f t="shared" si="16"/>
        <v>-14.457831325301203</v>
      </c>
    </row>
    <row r="99" spans="1:20" x14ac:dyDescent="0.2">
      <c r="A99" s="1" t="s">
        <v>394</v>
      </c>
      <c r="B99" s="2" t="s">
        <v>243</v>
      </c>
      <c r="C99" s="2" t="s">
        <v>395</v>
      </c>
      <c r="D99" s="3">
        <v>32000</v>
      </c>
      <c r="E99" s="3">
        <v>17000</v>
      </c>
      <c r="F99" s="3">
        <v>5000</v>
      </c>
      <c r="G99" s="3">
        <v>2000</v>
      </c>
      <c r="I99" s="4">
        <f t="shared" si="9"/>
        <v>0.21548821548821548</v>
      </c>
      <c r="J99" s="4">
        <f t="shared" si="10"/>
        <v>0.11102403343782655</v>
      </c>
      <c r="K99" s="4">
        <f t="shared" si="11"/>
        <v>3.307972213033411E-2</v>
      </c>
      <c r="L99" s="4">
        <f t="shared" si="12"/>
        <v>1.2232415902140673E-2</v>
      </c>
      <c r="N99" s="6">
        <f t="shared" si="13"/>
        <v>15000</v>
      </c>
      <c r="O99" s="6">
        <f t="shared" si="14"/>
        <v>12000</v>
      </c>
      <c r="P99" s="6">
        <f t="shared" si="15"/>
        <v>3000</v>
      </c>
      <c r="R99" s="4">
        <f t="shared" si="16"/>
        <v>46.875</v>
      </c>
      <c r="S99" s="4">
        <f t="shared" si="16"/>
        <v>70.588235294117652</v>
      </c>
      <c r="T99" s="4">
        <f t="shared" si="16"/>
        <v>60</v>
      </c>
    </row>
    <row r="100" spans="1:20" x14ac:dyDescent="0.2">
      <c r="A100" s="1" t="s">
        <v>396</v>
      </c>
      <c r="B100" s="2" t="s">
        <v>246</v>
      </c>
      <c r="C100" s="2" t="s">
        <v>397</v>
      </c>
      <c r="D100" s="3">
        <v>5731000</v>
      </c>
      <c r="E100" s="3">
        <v>5731000</v>
      </c>
      <c r="F100" s="3">
        <v>5731000</v>
      </c>
      <c r="G100" s="3">
        <v>5731000</v>
      </c>
      <c r="I100" s="4">
        <f t="shared" si="9"/>
        <v>38.592592592592595</v>
      </c>
      <c r="J100" s="4">
        <f t="shared" si="10"/>
        <v>37.428160919540232</v>
      </c>
      <c r="K100" s="4">
        <f t="shared" si="11"/>
        <v>37.915977505788952</v>
      </c>
      <c r="L100" s="4">
        <f t="shared" si="12"/>
        <v>35.051987767584095</v>
      </c>
      <c r="N100" s="6">
        <f t="shared" si="13"/>
        <v>0</v>
      </c>
      <c r="O100" s="6">
        <f t="shared" si="14"/>
        <v>0</v>
      </c>
      <c r="P100" s="6">
        <f t="shared" si="15"/>
        <v>0</v>
      </c>
      <c r="R100" s="4">
        <f t="shared" si="16"/>
        <v>0</v>
      </c>
      <c r="S100" s="4">
        <f t="shared" si="16"/>
        <v>0</v>
      </c>
      <c r="T100" s="4">
        <f t="shared" si="16"/>
        <v>0</v>
      </c>
    </row>
    <row r="101" spans="1:20" x14ac:dyDescent="0.2">
      <c r="A101" s="1" t="s">
        <v>398</v>
      </c>
      <c r="B101" s="2" t="s">
        <v>40</v>
      </c>
      <c r="C101" s="2" t="s">
        <v>399</v>
      </c>
      <c r="D101" s="3">
        <v>18000</v>
      </c>
      <c r="E101" s="3">
        <v>19000</v>
      </c>
      <c r="F101" s="3">
        <v>19000</v>
      </c>
      <c r="G101" s="3">
        <v>19000</v>
      </c>
      <c r="I101" s="4">
        <f t="shared" si="9"/>
        <v>0.12121212121212122</v>
      </c>
      <c r="J101" s="4">
        <f t="shared" si="10"/>
        <v>0.12408568443051202</v>
      </c>
      <c r="K101" s="4">
        <f t="shared" si="11"/>
        <v>0.12570294409526961</v>
      </c>
      <c r="L101" s="4">
        <f t="shared" si="12"/>
        <v>0.11620795107033638</v>
      </c>
      <c r="N101" s="6">
        <f t="shared" si="13"/>
        <v>-1000</v>
      </c>
      <c r="O101" s="6">
        <f t="shared" si="14"/>
        <v>0</v>
      </c>
      <c r="P101" s="6">
        <f t="shared" si="15"/>
        <v>0</v>
      </c>
      <c r="R101" s="4">
        <f t="shared" si="16"/>
        <v>-5.5555555555555554</v>
      </c>
      <c r="S101" s="4">
        <f t="shared" si="16"/>
        <v>0</v>
      </c>
      <c r="T101" s="4">
        <f t="shared" si="16"/>
        <v>0</v>
      </c>
    </row>
    <row r="102" spans="1:20" x14ac:dyDescent="0.2">
      <c r="A102" s="1" t="s">
        <v>400</v>
      </c>
      <c r="B102" s="2" t="s">
        <v>249</v>
      </c>
      <c r="C102" s="2" t="s">
        <v>401</v>
      </c>
      <c r="D102" s="3"/>
      <c r="E102" s="3">
        <v>1000</v>
      </c>
      <c r="F102" s="3">
        <v>1000</v>
      </c>
      <c r="G102" s="3">
        <v>1000</v>
      </c>
      <c r="I102" s="4">
        <f t="shared" si="9"/>
        <v>0</v>
      </c>
      <c r="J102" s="4">
        <f t="shared" si="10"/>
        <v>6.5308254963427383E-3</v>
      </c>
      <c r="K102" s="4">
        <f t="shared" si="11"/>
        <v>6.6159444260668211E-3</v>
      </c>
      <c r="L102" s="4">
        <f t="shared" si="12"/>
        <v>6.1162079510703364E-3</v>
      </c>
      <c r="N102" s="6">
        <f t="shared" si="13"/>
        <v>-1000</v>
      </c>
      <c r="O102" s="6">
        <f t="shared" si="14"/>
        <v>0</v>
      </c>
      <c r="P102" s="6">
        <f t="shared" si="15"/>
        <v>0</v>
      </c>
      <c r="R102" s="4" t="e">
        <f t="shared" si="16"/>
        <v>#DIV/0!</v>
      </c>
      <c r="S102" s="4">
        <f t="shared" si="16"/>
        <v>0</v>
      </c>
      <c r="T102" s="4">
        <f t="shared" si="16"/>
        <v>0</v>
      </c>
    </row>
    <row r="103" spans="1:20" x14ac:dyDescent="0.2">
      <c r="A103" s="1" t="s">
        <v>402</v>
      </c>
      <c r="B103" s="2" t="s">
        <v>252</v>
      </c>
      <c r="C103" s="2" t="s">
        <v>403</v>
      </c>
      <c r="D103" s="3">
        <v>18000</v>
      </c>
      <c r="E103" s="3">
        <v>18000</v>
      </c>
      <c r="F103" s="3">
        <v>18000</v>
      </c>
      <c r="G103" s="3">
        <v>18000</v>
      </c>
      <c r="I103" s="4">
        <f t="shared" si="9"/>
        <v>0.12121212121212122</v>
      </c>
      <c r="J103" s="4">
        <f t="shared" si="10"/>
        <v>0.11755485893416928</v>
      </c>
      <c r="K103" s="4">
        <f t="shared" si="11"/>
        <v>0.11908699966920278</v>
      </c>
      <c r="L103" s="4">
        <f t="shared" si="12"/>
        <v>0.11009174311926606</v>
      </c>
      <c r="N103" s="6">
        <f t="shared" si="13"/>
        <v>0</v>
      </c>
      <c r="O103" s="6">
        <f t="shared" si="14"/>
        <v>0</v>
      </c>
      <c r="P103" s="6">
        <f t="shared" si="15"/>
        <v>0</v>
      </c>
      <c r="R103" s="4">
        <f t="shared" si="16"/>
        <v>0</v>
      </c>
      <c r="S103" s="4">
        <f t="shared" si="16"/>
        <v>0</v>
      </c>
      <c r="T103" s="4">
        <f t="shared" si="16"/>
        <v>0</v>
      </c>
    </row>
    <row r="104" spans="1:20" x14ac:dyDescent="0.2">
      <c r="A104" s="1" t="s">
        <v>404</v>
      </c>
      <c r="B104" s="2" t="s">
        <v>255</v>
      </c>
      <c r="C104" s="2" t="s">
        <v>405</v>
      </c>
      <c r="D104" s="3"/>
      <c r="E104" s="3"/>
      <c r="F104" s="3">
        <v>0</v>
      </c>
      <c r="G104" s="3">
        <v>0</v>
      </c>
      <c r="I104" s="4">
        <f t="shared" si="9"/>
        <v>0</v>
      </c>
      <c r="J104" s="4">
        <f t="shared" si="10"/>
        <v>0</v>
      </c>
      <c r="K104" s="4">
        <f t="shared" si="11"/>
        <v>0</v>
      </c>
      <c r="L104" s="4">
        <f t="shared" si="12"/>
        <v>0</v>
      </c>
      <c r="N104" s="6">
        <f t="shared" si="13"/>
        <v>0</v>
      </c>
      <c r="O104" s="6">
        <f t="shared" si="14"/>
        <v>0</v>
      </c>
      <c r="P104" s="6">
        <f t="shared" si="15"/>
        <v>0</v>
      </c>
      <c r="R104" s="4" t="e">
        <f t="shared" si="16"/>
        <v>#DIV/0!</v>
      </c>
      <c r="S104" s="4" t="e">
        <f t="shared" si="16"/>
        <v>#DIV/0!</v>
      </c>
      <c r="T104" s="4" t="e">
        <f t="shared" si="16"/>
        <v>#DIV/0!</v>
      </c>
    </row>
    <row r="105" spans="1:20" x14ac:dyDescent="0.2">
      <c r="A105" s="1" t="s">
        <v>406</v>
      </c>
      <c r="B105" s="2" t="s">
        <v>258</v>
      </c>
      <c r="C105" s="2" t="s">
        <v>407</v>
      </c>
      <c r="D105" s="3"/>
      <c r="E105" s="3"/>
      <c r="F105" s="3">
        <v>0</v>
      </c>
      <c r="G105" s="3">
        <v>0</v>
      </c>
      <c r="I105" s="4">
        <f t="shared" si="9"/>
        <v>0</v>
      </c>
      <c r="J105" s="4">
        <f t="shared" si="10"/>
        <v>0</v>
      </c>
      <c r="K105" s="4">
        <f t="shared" si="11"/>
        <v>0</v>
      </c>
      <c r="L105" s="4">
        <f t="shared" si="12"/>
        <v>0</v>
      </c>
      <c r="N105" s="6">
        <f t="shared" si="13"/>
        <v>0</v>
      </c>
      <c r="O105" s="6">
        <f t="shared" si="14"/>
        <v>0</v>
      </c>
      <c r="P105" s="6">
        <f t="shared" si="15"/>
        <v>0</v>
      </c>
      <c r="R105" s="4" t="e">
        <f t="shared" si="16"/>
        <v>#DIV/0!</v>
      </c>
      <c r="S105" s="4" t="e">
        <f t="shared" si="16"/>
        <v>#DIV/0!</v>
      </c>
      <c r="T105" s="4" t="e">
        <f t="shared" si="16"/>
        <v>#DIV/0!</v>
      </c>
    </row>
    <row r="106" spans="1:20" x14ac:dyDescent="0.2">
      <c r="A106" s="1" t="s">
        <v>408</v>
      </c>
      <c r="B106" s="2" t="s">
        <v>261</v>
      </c>
      <c r="C106" s="2" t="s">
        <v>409</v>
      </c>
      <c r="D106" s="3"/>
      <c r="E106" s="3"/>
      <c r="F106" s="3">
        <v>0</v>
      </c>
      <c r="G106" s="3">
        <v>0</v>
      </c>
      <c r="I106" s="4">
        <f t="shared" si="9"/>
        <v>0</v>
      </c>
      <c r="J106" s="4">
        <f t="shared" si="10"/>
        <v>0</v>
      </c>
      <c r="K106" s="4">
        <f t="shared" si="11"/>
        <v>0</v>
      </c>
      <c r="L106" s="4">
        <f t="shared" si="12"/>
        <v>0</v>
      </c>
      <c r="N106" s="6">
        <f t="shared" si="13"/>
        <v>0</v>
      </c>
      <c r="O106" s="6">
        <f t="shared" si="14"/>
        <v>0</v>
      </c>
      <c r="P106" s="6">
        <f t="shared" si="15"/>
        <v>0</v>
      </c>
      <c r="R106" s="4" t="e">
        <f t="shared" si="16"/>
        <v>#DIV/0!</v>
      </c>
      <c r="S106" s="4" t="e">
        <f t="shared" si="16"/>
        <v>#DIV/0!</v>
      </c>
      <c r="T106" s="4" t="e">
        <f t="shared" si="16"/>
        <v>#DIV/0!</v>
      </c>
    </row>
    <row r="107" spans="1:20" x14ac:dyDescent="0.2">
      <c r="A107" s="1" t="s">
        <v>410</v>
      </c>
      <c r="B107" s="2" t="s">
        <v>264</v>
      </c>
      <c r="C107" s="2" t="s">
        <v>411</v>
      </c>
      <c r="D107" s="3"/>
      <c r="E107" s="3"/>
      <c r="F107" s="3">
        <v>0</v>
      </c>
      <c r="G107" s="3">
        <v>0</v>
      </c>
      <c r="I107" s="4">
        <f t="shared" si="9"/>
        <v>0</v>
      </c>
      <c r="J107" s="4">
        <f t="shared" si="10"/>
        <v>0</v>
      </c>
      <c r="K107" s="4">
        <f t="shared" si="11"/>
        <v>0</v>
      </c>
      <c r="L107" s="4">
        <f t="shared" si="12"/>
        <v>0</v>
      </c>
      <c r="N107" s="6">
        <f t="shared" si="13"/>
        <v>0</v>
      </c>
      <c r="O107" s="6">
        <f t="shared" si="14"/>
        <v>0</v>
      </c>
      <c r="P107" s="6">
        <f t="shared" si="15"/>
        <v>0</v>
      </c>
      <c r="R107" s="4" t="e">
        <f t="shared" si="16"/>
        <v>#DIV/0!</v>
      </c>
      <c r="S107" s="4" t="e">
        <f t="shared" si="16"/>
        <v>#DIV/0!</v>
      </c>
      <c r="T107" s="4" t="e">
        <f t="shared" si="16"/>
        <v>#DIV/0!</v>
      </c>
    </row>
    <row r="108" spans="1:20" x14ac:dyDescent="0.2">
      <c r="A108" s="1" t="s">
        <v>412</v>
      </c>
      <c r="B108" s="2" t="s">
        <v>267</v>
      </c>
      <c r="C108" s="2" t="s">
        <v>413</v>
      </c>
      <c r="D108" s="3"/>
      <c r="E108" s="3"/>
      <c r="F108" s="3">
        <v>0</v>
      </c>
      <c r="G108" s="3">
        <v>0</v>
      </c>
      <c r="I108" s="4">
        <f t="shared" si="9"/>
        <v>0</v>
      </c>
      <c r="J108" s="4">
        <f t="shared" si="10"/>
        <v>0</v>
      </c>
      <c r="K108" s="4">
        <f t="shared" si="11"/>
        <v>0</v>
      </c>
      <c r="L108" s="4">
        <f t="shared" si="12"/>
        <v>0</v>
      </c>
      <c r="N108" s="6">
        <f t="shared" si="13"/>
        <v>0</v>
      </c>
      <c r="O108" s="6">
        <f t="shared" si="14"/>
        <v>0</v>
      </c>
      <c r="P108" s="6">
        <f t="shared" si="15"/>
        <v>0</v>
      </c>
      <c r="R108" s="4" t="e">
        <f t="shared" si="16"/>
        <v>#DIV/0!</v>
      </c>
      <c r="S108" s="4" t="e">
        <f t="shared" si="16"/>
        <v>#DIV/0!</v>
      </c>
      <c r="T108" s="4" t="e">
        <f t="shared" si="16"/>
        <v>#DIV/0!</v>
      </c>
    </row>
    <row r="109" spans="1:20" x14ac:dyDescent="0.2">
      <c r="A109" s="1" t="s">
        <v>414</v>
      </c>
      <c r="B109" s="2" t="s">
        <v>43</v>
      </c>
      <c r="C109" s="2" t="s">
        <v>415</v>
      </c>
      <c r="D109" s="3">
        <v>3035000</v>
      </c>
      <c r="E109" s="3">
        <v>3182000</v>
      </c>
      <c r="F109" s="3">
        <v>2874000</v>
      </c>
      <c r="G109" s="3">
        <v>3412000</v>
      </c>
      <c r="I109" s="4">
        <f t="shared" si="9"/>
        <v>20.437710437710439</v>
      </c>
      <c r="J109" s="4">
        <f t="shared" si="10"/>
        <v>20.781086729362592</v>
      </c>
      <c r="K109" s="4">
        <f t="shared" si="11"/>
        <v>19.014224280516043</v>
      </c>
      <c r="L109" s="4">
        <f t="shared" si="12"/>
        <v>20.86850152905199</v>
      </c>
      <c r="N109" s="6">
        <f t="shared" si="13"/>
        <v>-147000</v>
      </c>
      <c r="O109" s="6">
        <f t="shared" si="14"/>
        <v>308000</v>
      </c>
      <c r="P109" s="6">
        <f t="shared" si="15"/>
        <v>-538000</v>
      </c>
      <c r="R109" s="4">
        <f t="shared" si="16"/>
        <v>-4.8434925864909388</v>
      </c>
      <c r="S109" s="4">
        <f t="shared" si="16"/>
        <v>9.6794468887492151</v>
      </c>
      <c r="T109" s="4">
        <f t="shared" si="16"/>
        <v>-18.719554627696592</v>
      </c>
    </row>
    <row r="110" spans="1:20" x14ac:dyDescent="0.2">
      <c r="A110" s="1" t="s">
        <v>416</v>
      </c>
      <c r="B110" s="2" t="s">
        <v>46</v>
      </c>
      <c r="C110" s="2" t="s">
        <v>417</v>
      </c>
      <c r="D110" s="3">
        <v>1146000</v>
      </c>
      <c r="E110" s="3">
        <v>1075000</v>
      </c>
      <c r="F110" s="3">
        <v>1580000</v>
      </c>
      <c r="G110" s="3">
        <v>1677000</v>
      </c>
      <c r="I110" s="4">
        <f t="shared" si="9"/>
        <v>7.7171717171717171</v>
      </c>
      <c r="J110" s="4">
        <f t="shared" si="10"/>
        <v>7.0206374085684438</v>
      </c>
      <c r="K110" s="4">
        <f t="shared" si="11"/>
        <v>10.453192193185577</v>
      </c>
      <c r="L110" s="4">
        <f t="shared" si="12"/>
        <v>10.256880733944953</v>
      </c>
      <c r="N110" s="6">
        <f t="shared" si="13"/>
        <v>71000</v>
      </c>
      <c r="O110" s="6">
        <f t="shared" si="14"/>
        <v>-505000</v>
      </c>
      <c r="P110" s="6">
        <f t="shared" si="15"/>
        <v>-97000</v>
      </c>
      <c r="R110" s="4">
        <f t="shared" si="16"/>
        <v>6.1954624781849912</v>
      </c>
      <c r="S110" s="4">
        <f t="shared" si="16"/>
        <v>-46.97674418604651</v>
      </c>
      <c r="T110" s="4">
        <f t="shared" si="16"/>
        <v>-6.1392405063291138</v>
      </c>
    </row>
    <row r="111" spans="1:20" x14ac:dyDescent="0.2">
      <c r="A111" s="1" t="s">
        <v>418</v>
      </c>
      <c r="B111" s="2" t="s">
        <v>270</v>
      </c>
      <c r="C111" s="2" t="s">
        <v>419</v>
      </c>
      <c r="D111" s="3">
        <v>520000</v>
      </c>
      <c r="E111" s="3">
        <v>483000</v>
      </c>
      <c r="F111" s="3">
        <v>969000</v>
      </c>
      <c r="G111" s="3">
        <v>1009000</v>
      </c>
      <c r="I111" s="4">
        <f t="shared" si="9"/>
        <v>3.5016835016835017</v>
      </c>
      <c r="J111" s="4">
        <f t="shared" si="10"/>
        <v>3.1543887147335421</v>
      </c>
      <c r="K111" s="4">
        <f t="shared" si="11"/>
        <v>6.4108501488587502</v>
      </c>
      <c r="L111" s="4">
        <f t="shared" si="12"/>
        <v>6.1712538226299696</v>
      </c>
      <c r="N111" s="6">
        <f t="shared" si="13"/>
        <v>37000</v>
      </c>
      <c r="O111" s="6">
        <f t="shared" si="14"/>
        <v>-486000</v>
      </c>
      <c r="P111" s="6">
        <f t="shared" si="15"/>
        <v>-40000</v>
      </c>
      <c r="R111" s="4">
        <f t="shared" si="16"/>
        <v>7.115384615384615</v>
      </c>
      <c r="S111" s="4">
        <f t="shared" si="16"/>
        <v>-100.62111801242236</v>
      </c>
      <c r="T111" s="4">
        <f t="shared" si="16"/>
        <v>-4.1279669762641902</v>
      </c>
    </row>
    <row r="112" spans="1:20" x14ac:dyDescent="0.2">
      <c r="A112" s="1" t="s">
        <v>420</v>
      </c>
      <c r="B112" s="2" t="s">
        <v>273</v>
      </c>
      <c r="C112" s="2" t="s">
        <v>421</v>
      </c>
      <c r="D112" s="3">
        <v>432000</v>
      </c>
      <c r="E112" s="3">
        <v>439000</v>
      </c>
      <c r="F112" s="3">
        <v>441000</v>
      </c>
      <c r="G112" s="3">
        <v>484000</v>
      </c>
      <c r="I112" s="4">
        <f t="shared" si="9"/>
        <v>2.9090909090909092</v>
      </c>
      <c r="J112" s="4">
        <f t="shared" si="10"/>
        <v>2.8670323928944619</v>
      </c>
      <c r="K112" s="4">
        <f t="shared" si="11"/>
        <v>2.917631491895468</v>
      </c>
      <c r="L112" s="4">
        <f t="shared" si="12"/>
        <v>2.9602446483180427</v>
      </c>
      <c r="N112" s="6">
        <f t="shared" si="13"/>
        <v>-7000</v>
      </c>
      <c r="O112" s="6">
        <f t="shared" si="14"/>
        <v>-2000</v>
      </c>
      <c r="P112" s="6">
        <f t="shared" si="15"/>
        <v>-43000</v>
      </c>
      <c r="R112" s="4">
        <f t="shared" si="16"/>
        <v>-1.6203703703703702</v>
      </c>
      <c r="S112" s="4">
        <f t="shared" si="16"/>
        <v>-0.45558086560364464</v>
      </c>
      <c r="T112" s="4">
        <f t="shared" si="16"/>
        <v>-9.7505668934240362</v>
      </c>
    </row>
    <row r="113" spans="1:20" x14ac:dyDescent="0.2">
      <c r="A113" s="1" t="s">
        <v>422</v>
      </c>
      <c r="B113" s="2" t="s">
        <v>276</v>
      </c>
      <c r="C113" s="2" t="s">
        <v>423</v>
      </c>
      <c r="D113" s="3">
        <v>176000</v>
      </c>
      <c r="E113" s="3">
        <v>144000</v>
      </c>
      <c r="F113" s="3">
        <v>151000</v>
      </c>
      <c r="G113" s="3">
        <v>137000</v>
      </c>
      <c r="I113" s="4">
        <f t="shared" si="9"/>
        <v>1.1851851851851851</v>
      </c>
      <c r="J113" s="4">
        <f t="shared" si="10"/>
        <v>0.94043887147335425</v>
      </c>
      <c r="K113" s="4">
        <f t="shared" si="11"/>
        <v>0.99900760833609004</v>
      </c>
      <c r="L113" s="4">
        <f t="shared" si="12"/>
        <v>0.83792048929663598</v>
      </c>
      <c r="N113" s="6">
        <f t="shared" si="13"/>
        <v>32000</v>
      </c>
      <c r="O113" s="6">
        <f t="shared" si="14"/>
        <v>-7000</v>
      </c>
      <c r="P113" s="6">
        <f t="shared" si="15"/>
        <v>14000</v>
      </c>
      <c r="R113" s="4">
        <f t="shared" si="16"/>
        <v>18.181818181818183</v>
      </c>
      <c r="S113" s="4">
        <f t="shared" si="16"/>
        <v>-4.8611111111111116</v>
      </c>
      <c r="T113" s="4">
        <f t="shared" si="16"/>
        <v>9.2715231788079464</v>
      </c>
    </row>
    <row r="114" spans="1:20" x14ac:dyDescent="0.2">
      <c r="A114" s="1" t="s">
        <v>424</v>
      </c>
      <c r="B114" s="2" t="s">
        <v>279</v>
      </c>
      <c r="C114" s="2" t="s">
        <v>425</v>
      </c>
      <c r="D114" s="3"/>
      <c r="E114" s="3"/>
      <c r="F114" s="3">
        <v>0</v>
      </c>
      <c r="G114" s="3">
        <v>0</v>
      </c>
      <c r="I114" s="4">
        <f t="shared" si="9"/>
        <v>0</v>
      </c>
      <c r="J114" s="4">
        <f t="shared" si="10"/>
        <v>0</v>
      </c>
      <c r="K114" s="4">
        <f t="shared" si="11"/>
        <v>0</v>
      </c>
      <c r="L114" s="4">
        <f t="shared" si="12"/>
        <v>0</v>
      </c>
      <c r="N114" s="6">
        <f t="shared" si="13"/>
        <v>0</v>
      </c>
      <c r="O114" s="6">
        <f t="shared" si="14"/>
        <v>0</v>
      </c>
      <c r="P114" s="6">
        <f t="shared" si="15"/>
        <v>0</v>
      </c>
      <c r="R114" s="4" t="e">
        <f t="shared" si="16"/>
        <v>#DIV/0!</v>
      </c>
      <c r="S114" s="4" t="e">
        <f t="shared" si="16"/>
        <v>#DIV/0!</v>
      </c>
      <c r="T114" s="4" t="e">
        <f t="shared" si="16"/>
        <v>#DIV/0!</v>
      </c>
    </row>
    <row r="115" spans="1:20" x14ac:dyDescent="0.2">
      <c r="A115" s="1" t="s">
        <v>426</v>
      </c>
      <c r="B115" s="2" t="s">
        <v>282</v>
      </c>
      <c r="C115" s="2" t="s">
        <v>427</v>
      </c>
      <c r="D115" s="3">
        <v>18000</v>
      </c>
      <c r="E115" s="3">
        <v>9000</v>
      </c>
      <c r="F115" s="3">
        <v>19000</v>
      </c>
      <c r="G115" s="3">
        <v>47000</v>
      </c>
      <c r="I115" s="4">
        <f t="shared" si="9"/>
        <v>0.12121212121212122</v>
      </c>
      <c r="J115" s="4">
        <f t="shared" si="10"/>
        <v>5.8777429467084641E-2</v>
      </c>
      <c r="K115" s="4">
        <f t="shared" si="11"/>
        <v>0.12570294409526961</v>
      </c>
      <c r="L115" s="4">
        <f t="shared" si="12"/>
        <v>0.28746177370030584</v>
      </c>
      <c r="N115" s="6">
        <f t="shared" si="13"/>
        <v>9000</v>
      </c>
      <c r="O115" s="6">
        <f t="shared" si="14"/>
        <v>-10000</v>
      </c>
      <c r="P115" s="6">
        <f t="shared" si="15"/>
        <v>-28000</v>
      </c>
      <c r="R115" s="4">
        <f t="shared" si="16"/>
        <v>50</v>
      </c>
      <c r="S115" s="4">
        <f t="shared" si="16"/>
        <v>-111.11111111111111</v>
      </c>
      <c r="T115" s="4">
        <f t="shared" si="16"/>
        <v>-147.36842105263156</v>
      </c>
    </row>
    <row r="116" spans="1:20" x14ac:dyDescent="0.2">
      <c r="A116" s="1" t="s">
        <v>428</v>
      </c>
      <c r="B116" s="2" t="s">
        <v>285</v>
      </c>
      <c r="C116" s="2" t="s">
        <v>429</v>
      </c>
      <c r="D116" s="3"/>
      <c r="E116" s="3"/>
      <c r="F116" s="3">
        <v>0</v>
      </c>
      <c r="G116" s="3">
        <v>0</v>
      </c>
      <c r="I116" s="4">
        <f t="shared" si="9"/>
        <v>0</v>
      </c>
      <c r="J116" s="4">
        <f t="shared" si="10"/>
        <v>0</v>
      </c>
      <c r="K116" s="4">
        <f t="shared" si="11"/>
        <v>0</v>
      </c>
      <c r="L116" s="4">
        <f t="shared" si="12"/>
        <v>0</v>
      </c>
      <c r="N116" s="6">
        <f t="shared" si="13"/>
        <v>0</v>
      </c>
      <c r="O116" s="6">
        <f t="shared" si="14"/>
        <v>0</v>
      </c>
      <c r="P116" s="6">
        <f t="shared" si="15"/>
        <v>0</v>
      </c>
      <c r="R116" s="4" t="e">
        <f t="shared" si="16"/>
        <v>#DIV/0!</v>
      </c>
      <c r="S116" s="4" t="e">
        <f t="shared" si="16"/>
        <v>#DIV/0!</v>
      </c>
      <c r="T116" s="4" t="e">
        <f t="shared" si="16"/>
        <v>#DIV/0!</v>
      </c>
    </row>
    <row r="117" spans="1:20" x14ac:dyDescent="0.2">
      <c r="A117" s="1" t="s">
        <v>430</v>
      </c>
      <c r="B117" s="2" t="s">
        <v>51</v>
      </c>
      <c r="C117" s="2" t="s">
        <v>431</v>
      </c>
      <c r="D117" s="3"/>
      <c r="E117" s="3"/>
      <c r="F117" s="3">
        <v>0</v>
      </c>
      <c r="G117" s="3">
        <v>0</v>
      </c>
      <c r="I117" s="4">
        <f t="shared" si="9"/>
        <v>0</v>
      </c>
      <c r="J117" s="4">
        <f t="shared" si="10"/>
        <v>0</v>
      </c>
      <c r="K117" s="4">
        <f t="shared" si="11"/>
        <v>0</v>
      </c>
      <c r="L117" s="4">
        <f t="shared" si="12"/>
        <v>0</v>
      </c>
      <c r="N117" s="6">
        <f t="shared" si="13"/>
        <v>0</v>
      </c>
      <c r="O117" s="6">
        <f t="shared" si="14"/>
        <v>0</v>
      </c>
      <c r="P117" s="6">
        <f t="shared" si="15"/>
        <v>0</v>
      </c>
      <c r="R117" s="4" t="e">
        <f t="shared" si="16"/>
        <v>#DIV/0!</v>
      </c>
      <c r="S117" s="4" t="e">
        <f t="shared" si="16"/>
        <v>#DIV/0!</v>
      </c>
      <c r="T117" s="4" t="e">
        <f t="shared" si="16"/>
        <v>#DIV/0!</v>
      </c>
    </row>
    <row r="118" spans="1:20" x14ac:dyDescent="0.2">
      <c r="A118" s="1" t="s">
        <v>432</v>
      </c>
      <c r="B118" s="2" t="s">
        <v>288</v>
      </c>
      <c r="C118" s="2" t="s">
        <v>433</v>
      </c>
      <c r="D118" s="3"/>
      <c r="E118" s="3"/>
      <c r="F118" s="3">
        <v>0</v>
      </c>
      <c r="G118" s="3">
        <v>0</v>
      </c>
      <c r="I118" s="4">
        <f t="shared" si="9"/>
        <v>0</v>
      </c>
      <c r="J118" s="4">
        <f t="shared" si="10"/>
        <v>0</v>
      </c>
      <c r="K118" s="4">
        <f t="shared" si="11"/>
        <v>0</v>
      </c>
      <c r="L118" s="4">
        <f t="shared" si="12"/>
        <v>0</v>
      </c>
      <c r="N118" s="6">
        <f t="shared" si="13"/>
        <v>0</v>
      </c>
      <c r="O118" s="6">
        <f t="shared" si="14"/>
        <v>0</v>
      </c>
      <c r="P118" s="6">
        <f t="shared" si="15"/>
        <v>0</v>
      </c>
      <c r="R118" s="4" t="e">
        <f t="shared" si="16"/>
        <v>#DIV/0!</v>
      </c>
      <c r="S118" s="4" t="e">
        <f t="shared" si="16"/>
        <v>#DIV/0!</v>
      </c>
      <c r="T118" s="4" t="e">
        <f t="shared" si="16"/>
        <v>#DIV/0!</v>
      </c>
    </row>
    <row r="119" spans="1:20" x14ac:dyDescent="0.2">
      <c r="A119" s="1" t="s">
        <v>434</v>
      </c>
      <c r="B119" s="2" t="s">
        <v>291</v>
      </c>
      <c r="C119" s="2" t="s">
        <v>435</v>
      </c>
      <c r="D119" s="3"/>
      <c r="E119" s="3"/>
      <c r="F119" s="3">
        <v>0</v>
      </c>
      <c r="G119" s="3">
        <v>0</v>
      </c>
      <c r="I119" s="4">
        <f t="shared" si="9"/>
        <v>0</v>
      </c>
      <c r="J119" s="4">
        <f t="shared" si="10"/>
        <v>0</v>
      </c>
      <c r="K119" s="4">
        <f t="shared" si="11"/>
        <v>0</v>
      </c>
      <c r="L119" s="4">
        <f t="shared" si="12"/>
        <v>0</v>
      </c>
      <c r="N119" s="6">
        <f t="shared" si="13"/>
        <v>0</v>
      </c>
      <c r="O119" s="6">
        <f t="shared" si="14"/>
        <v>0</v>
      </c>
      <c r="P119" s="6">
        <f t="shared" si="15"/>
        <v>0</v>
      </c>
      <c r="R119" s="4" t="e">
        <f t="shared" si="16"/>
        <v>#DIV/0!</v>
      </c>
      <c r="S119" s="4" t="e">
        <f t="shared" si="16"/>
        <v>#DIV/0!</v>
      </c>
      <c r="T119" s="4" t="e">
        <f t="shared" si="16"/>
        <v>#DIV/0!</v>
      </c>
    </row>
    <row r="120" spans="1:20" x14ac:dyDescent="0.2">
      <c r="A120" s="1" t="s">
        <v>436</v>
      </c>
      <c r="B120" s="2" t="s">
        <v>294</v>
      </c>
      <c r="C120" s="2" t="s">
        <v>437</v>
      </c>
      <c r="D120" s="3"/>
      <c r="E120" s="3"/>
      <c r="F120" s="3">
        <v>0</v>
      </c>
      <c r="G120" s="3">
        <v>0</v>
      </c>
      <c r="I120" s="4">
        <f t="shared" si="9"/>
        <v>0</v>
      </c>
      <c r="J120" s="4">
        <f t="shared" si="10"/>
        <v>0</v>
      </c>
      <c r="K120" s="4">
        <f t="shared" si="11"/>
        <v>0</v>
      </c>
      <c r="L120" s="4">
        <f t="shared" si="12"/>
        <v>0</v>
      </c>
      <c r="N120" s="6">
        <f t="shared" si="13"/>
        <v>0</v>
      </c>
      <c r="O120" s="6">
        <f t="shared" si="14"/>
        <v>0</v>
      </c>
      <c r="P120" s="6">
        <f t="shared" si="15"/>
        <v>0</v>
      </c>
      <c r="R120" s="4" t="e">
        <f t="shared" si="16"/>
        <v>#DIV/0!</v>
      </c>
      <c r="S120" s="4" t="e">
        <f t="shared" si="16"/>
        <v>#DIV/0!</v>
      </c>
      <c r="T120" s="4" t="e">
        <f t="shared" si="16"/>
        <v>#DIV/0!</v>
      </c>
    </row>
    <row r="121" spans="1:20" x14ac:dyDescent="0.2">
      <c r="A121" s="1" t="s">
        <v>438</v>
      </c>
      <c r="B121" s="2" t="s">
        <v>297</v>
      </c>
      <c r="C121" s="2" t="s">
        <v>439</v>
      </c>
      <c r="D121" s="3"/>
      <c r="E121" s="3"/>
      <c r="F121" s="3">
        <v>0</v>
      </c>
      <c r="G121" s="3">
        <v>0</v>
      </c>
      <c r="I121" s="4">
        <f t="shared" si="9"/>
        <v>0</v>
      </c>
      <c r="J121" s="4">
        <f t="shared" si="10"/>
        <v>0</v>
      </c>
      <c r="K121" s="4">
        <f t="shared" si="11"/>
        <v>0</v>
      </c>
      <c r="L121" s="4">
        <f t="shared" si="12"/>
        <v>0</v>
      </c>
      <c r="N121" s="6">
        <f t="shared" si="13"/>
        <v>0</v>
      </c>
      <c r="O121" s="6">
        <f t="shared" si="14"/>
        <v>0</v>
      </c>
      <c r="P121" s="6">
        <f t="shared" si="15"/>
        <v>0</v>
      </c>
      <c r="R121" s="4" t="e">
        <f t="shared" si="16"/>
        <v>#DIV/0!</v>
      </c>
      <c r="S121" s="4" t="e">
        <f t="shared" si="16"/>
        <v>#DIV/0!</v>
      </c>
      <c r="T121" s="4" t="e">
        <f t="shared" si="16"/>
        <v>#DIV/0!</v>
      </c>
    </row>
    <row r="122" spans="1:20" x14ac:dyDescent="0.2">
      <c r="A122" s="1" t="s">
        <v>440</v>
      </c>
      <c r="B122" s="2" t="s">
        <v>300</v>
      </c>
      <c r="C122" s="2" t="s">
        <v>441</v>
      </c>
      <c r="D122" s="3"/>
      <c r="E122" s="3"/>
      <c r="F122" s="3"/>
      <c r="G122" s="3"/>
      <c r="I122" s="4">
        <f t="shared" si="9"/>
        <v>0</v>
      </c>
      <c r="J122" s="4">
        <f t="shared" si="10"/>
        <v>0</v>
      </c>
      <c r="K122" s="4">
        <f t="shared" si="11"/>
        <v>0</v>
      </c>
      <c r="L122" s="4">
        <f t="shared" si="12"/>
        <v>0</v>
      </c>
      <c r="N122" s="6">
        <f t="shared" si="13"/>
        <v>0</v>
      </c>
      <c r="O122" s="6">
        <f t="shared" si="14"/>
        <v>0</v>
      </c>
      <c r="P122" s="6">
        <f t="shared" si="15"/>
        <v>0</v>
      </c>
      <c r="R122" s="4" t="e">
        <f t="shared" si="16"/>
        <v>#DIV/0!</v>
      </c>
      <c r="S122" s="4" t="e">
        <f t="shared" si="16"/>
        <v>#DIV/0!</v>
      </c>
      <c r="T122" s="4" t="e">
        <f t="shared" si="16"/>
        <v>#DIV/0!</v>
      </c>
    </row>
    <row r="123" spans="1:20" x14ac:dyDescent="0.2">
      <c r="A123" s="1" t="s">
        <v>442</v>
      </c>
      <c r="B123" s="2" t="s">
        <v>303</v>
      </c>
      <c r="C123" s="2" t="s">
        <v>443</v>
      </c>
      <c r="D123" s="3"/>
      <c r="E123" s="3"/>
      <c r="F123" s="3">
        <v>0</v>
      </c>
      <c r="G123" s="3">
        <v>0</v>
      </c>
      <c r="I123" s="4">
        <f t="shared" si="9"/>
        <v>0</v>
      </c>
      <c r="J123" s="4">
        <f t="shared" si="10"/>
        <v>0</v>
      </c>
      <c r="K123" s="4">
        <f t="shared" si="11"/>
        <v>0</v>
      </c>
      <c r="L123" s="4">
        <f t="shared" si="12"/>
        <v>0</v>
      </c>
      <c r="N123" s="6">
        <f t="shared" si="13"/>
        <v>0</v>
      </c>
      <c r="O123" s="6">
        <f t="shared" si="14"/>
        <v>0</v>
      </c>
      <c r="P123" s="6">
        <f t="shared" si="15"/>
        <v>0</v>
      </c>
      <c r="R123" s="4" t="e">
        <f t="shared" si="16"/>
        <v>#DIV/0!</v>
      </c>
      <c r="S123" s="4" t="e">
        <f t="shared" si="16"/>
        <v>#DIV/0!</v>
      </c>
      <c r="T123" s="4" t="e">
        <f t="shared" si="16"/>
        <v>#DIV/0!</v>
      </c>
    </row>
    <row r="124" spans="1:20" x14ac:dyDescent="0.2">
      <c r="A124" s="1" t="s">
        <v>444</v>
      </c>
      <c r="B124" s="2" t="s">
        <v>306</v>
      </c>
      <c r="C124" s="2" t="s">
        <v>445</v>
      </c>
      <c r="D124" s="3"/>
      <c r="E124" s="3"/>
      <c r="F124" s="3">
        <v>0</v>
      </c>
      <c r="G124" s="3">
        <v>0</v>
      </c>
      <c r="I124" s="4">
        <f t="shared" si="9"/>
        <v>0</v>
      </c>
      <c r="J124" s="4">
        <f t="shared" si="10"/>
        <v>0</v>
      </c>
      <c r="K124" s="4">
        <f t="shared" si="11"/>
        <v>0</v>
      </c>
      <c r="L124" s="4">
        <f t="shared" si="12"/>
        <v>0</v>
      </c>
      <c r="N124" s="6">
        <f t="shared" si="13"/>
        <v>0</v>
      </c>
      <c r="O124" s="6">
        <f t="shared" si="14"/>
        <v>0</v>
      </c>
      <c r="P124" s="6">
        <f t="shared" si="15"/>
        <v>0</v>
      </c>
      <c r="R124" s="4" t="e">
        <f t="shared" si="16"/>
        <v>#DIV/0!</v>
      </c>
      <c r="S124" s="4" t="e">
        <f t="shared" si="16"/>
        <v>#DIV/0!</v>
      </c>
      <c r="T124" s="4" t="e">
        <f t="shared" si="16"/>
        <v>#DIV/0!</v>
      </c>
    </row>
    <row r="125" spans="1:20" x14ac:dyDescent="0.2">
      <c r="A125" s="1" t="s">
        <v>446</v>
      </c>
      <c r="B125" s="2" t="s">
        <v>309</v>
      </c>
      <c r="C125" s="2" t="s">
        <v>447</v>
      </c>
      <c r="D125" s="3"/>
      <c r="E125" s="3"/>
      <c r="F125" s="3">
        <v>0</v>
      </c>
      <c r="G125" s="3">
        <v>0</v>
      </c>
      <c r="I125" s="4">
        <f t="shared" si="9"/>
        <v>0</v>
      </c>
      <c r="J125" s="4">
        <f t="shared" si="10"/>
        <v>0</v>
      </c>
      <c r="K125" s="4">
        <f t="shared" si="11"/>
        <v>0</v>
      </c>
      <c r="L125" s="4">
        <f t="shared" si="12"/>
        <v>0</v>
      </c>
      <c r="N125" s="6">
        <f t="shared" si="13"/>
        <v>0</v>
      </c>
      <c r="O125" s="6">
        <f t="shared" si="14"/>
        <v>0</v>
      </c>
      <c r="P125" s="6">
        <f t="shared" si="15"/>
        <v>0</v>
      </c>
      <c r="R125" s="4" t="e">
        <f t="shared" si="16"/>
        <v>#DIV/0!</v>
      </c>
      <c r="S125" s="4" t="e">
        <f t="shared" si="16"/>
        <v>#DIV/0!</v>
      </c>
      <c r="T125" s="4" t="e">
        <f t="shared" si="16"/>
        <v>#DIV/0!</v>
      </c>
    </row>
    <row r="126" spans="1:20" x14ac:dyDescent="0.2">
      <c r="A126" s="1" t="s">
        <v>448</v>
      </c>
      <c r="B126" s="2" t="s">
        <v>54</v>
      </c>
      <c r="C126" s="2" t="s">
        <v>449</v>
      </c>
      <c r="D126" s="3">
        <v>1840000</v>
      </c>
      <c r="E126" s="3">
        <v>2048000</v>
      </c>
      <c r="F126" s="3">
        <v>1262000</v>
      </c>
      <c r="G126" s="3">
        <v>1691000</v>
      </c>
      <c r="I126" s="4">
        <f t="shared" si="9"/>
        <v>12.390572390572391</v>
      </c>
      <c r="J126" s="4">
        <f t="shared" si="10"/>
        <v>13.375130616509928</v>
      </c>
      <c r="K126" s="4">
        <f t="shared" si="11"/>
        <v>8.3493218656963286</v>
      </c>
      <c r="L126" s="4">
        <f t="shared" si="12"/>
        <v>10.342507645259939</v>
      </c>
      <c r="N126" s="6">
        <f t="shared" si="13"/>
        <v>-208000</v>
      </c>
      <c r="O126" s="6">
        <f t="shared" si="14"/>
        <v>786000</v>
      </c>
      <c r="P126" s="6">
        <f t="shared" si="15"/>
        <v>-429000</v>
      </c>
      <c r="R126" s="4">
        <f t="shared" si="16"/>
        <v>-11.304347826086957</v>
      </c>
      <c r="S126" s="4">
        <f t="shared" si="16"/>
        <v>38.37890625</v>
      </c>
      <c r="T126" s="4">
        <f t="shared" si="16"/>
        <v>-33.993660855784469</v>
      </c>
    </row>
    <row r="127" spans="1:20" x14ac:dyDescent="0.2">
      <c r="A127" s="1" t="s">
        <v>432</v>
      </c>
      <c r="B127" s="2" t="s">
        <v>311</v>
      </c>
      <c r="C127" s="2" t="s">
        <v>450</v>
      </c>
      <c r="D127" s="3">
        <v>1669000</v>
      </c>
      <c r="E127" s="3">
        <v>1665000</v>
      </c>
      <c r="F127" s="3">
        <v>1066000</v>
      </c>
      <c r="G127" s="3">
        <v>1400000</v>
      </c>
      <c r="I127" s="4">
        <f t="shared" si="9"/>
        <v>11.239057239057239</v>
      </c>
      <c r="J127" s="4">
        <f t="shared" si="10"/>
        <v>10.873824451410659</v>
      </c>
      <c r="K127" s="4">
        <f t="shared" si="11"/>
        <v>7.0525967581872306</v>
      </c>
      <c r="L127" s="4">
        <f t="shared" si="12"/>
        <v>8.5626911314984699</v>
      </c>
      <c r="N127" s="6">
        <f t="shared" si="13"/>
        <v>4000</v>
      </c>
      <c r="O127" s="6">
        <f t="shared" si="14"/>
        <v>599000</v>
      </c>
      <c r="P127" s="6">
        <f t="shared" si="15"/>
        <v>-334000</v>
      </c>
      <c r="R127" s="4">
        <f t="shared" si="16"/>
        <v>0.23966446974236069</v>
      </c>
      <c r="S127" s="4">
        <f t="shared" si="16"/>
        <v>35.975975975975977</v>
      </c>
      <c r="T127" s="4">
        <f t="shared" si="16"/>
        <v>-31.332082551594748</v>
      </c>
    </row>
    <row r="128" spans="1:20" x14ac:dyDescent="0.2">
      <c r="A128" s="1" t="s">
        <v>434</v>
      </c>
      <c r="B128" s="2" t="s">
        <v>313</v>
      </c>
      <c r="C128" s="2" t="s">
        <v>451</v>
      </c>
      <c r="D128" s="3"/>
      <c r="E128" s="3">
        <v>6000</v>
      </c>
      <c r="F128" s="3">
        <v>1000</v>
      </c>
      <c r="G128" s="3">
        <v>81000</v>
      </c>
      <c r="I128" s="4">
        <f t="shared" si="9"/>
        <v>0</v>
      </c>
      <c r="J128" s="4">
        <f t="shared" si="10"/>
        <v>3.9184952978056423E-2</v>
      </c>
      <c r="K128" s="4">
        <f t="shared" si="11"/>
        <v>6.6159444260668211E-3</v>
      </c>
      <c r="L128" s="4">
        <f t="shared" si="12"/>
        <v>0.49541284403669722</v>
      </c>
      <c r="N128" s="6">
        <f t="shared" si="13"/>
        <v>-6000</v>
      </c>
      <c r="O128" s="6">
        <f t="shared" si="14"/>
        <v>5000</v>
      </c>
      <c r="P128" s="6">
        <f t="shared" si="15"/>
        <v>-80000</v>
      </c>
      <c r="R128" s="4" t="e">
        <f t="shared" si="16"/>
        <v>#DIV/0!</v>
      </c>
      <c r="S128" s="4">
        <f t="shared" si="16"/>
        <v>83.333333333333343</v>
      </c>
      <c r="T128" s="4">
        <f t="shared" si="16"/>
        <v>-8000</v>
      </c>
    </row>
    <row r="129" spans="1:20" x14ac:dyDescent="0.2">
      <c r="A129" s="1" t="s">
        <v>436</v>
      </c>
      <c r="B129" s="2" t="s">
        <v>315</v>
      </c>
      <c r="C129" s="2" t="s">
        <v>452</v>
      </c>
      <c r="D129" s="3"/>
      <c r="E129" s="3"/>
      <c r="F129" s="3">
        <v>0</v>
      </c>
      <c r="G129" s="3">
        <v>0</v>
      </c>
      <c r="I129" s="4">
        <f t="shared" si="9"/>
        <v>0</v>
      </c>
      <c r="J129" s="4">
        <f t="shared" si="10"/>
        <v>0</v>
      </c>
      <c r="K129" s="4">
        <f t="shared" si="11"/>
        <v>0</v>
      </c>
      <c r="L129" s="4">
        <f t="shared" si="12"/>
        <v>0</v>
      </c>
      <c r="N129" s="6">
        <f t="shared" si="13"/>
        <v>0</v>
      </c>
      <c r="O129" s="6">
        <f t="shared" si="14"/>
        <v>0</v>
      </c>
      <c r="P129" s="6">
        <f t="shared" si="15"/>
        <v>0</v>
      </c>
      <c r="R129" s="4" t="e">
        <f t="shared" si="16"/>
        <v>#DIV/0!</v>
      </c>
      <c r="S129" s="4" t="e">
        <f t="shared" si="16"/>
        <v>#DIV/0!</v>
      </c>
      <c r="T129" s="4" t="e">
        <f t="shared" si="16"/>
        <v>#DIV/0!</v>
      </c>
    </row>
    <row r="130" spans="1:20" x14ac:dyDescent="0.2">
      <c r="A130" s="1" t="s">
        <v>438</v>
      </c>
      <c r="B130" s="2" t="s">
        <v>317</v>
      </c>
      <c r="C130" s="2" t="s">
        <v>453</v>
      </c>
      <c r="D130" s="3"/>
      <c r="E130" s="3"/>
      <c r="F130" s="3">
        <v>0</v>
      </c>
      <c r="G130" s="3">
        <v>0</v>
      </c>
      <c r="I130" s="4">
        <f t="shared" si="9"/>
        <v>0</v>
      </c>
      <c r="J130" s="4">
        <f t="shared" si="10"/>
        <v>0</v>
      </c>
      <c r="K130" s="4">
        <f t="shared" si="11"/>
        <v>0</v>
      </c>
      <c r="L130" s="4">
        <f t="shared" si="12"/>
        <v>0</v>
      </c>
      <c r="N130" s="6">
        <f t="shared" si="13"/>
        <v>0</v>
      </c>
      <c r="O130" s="6">
        <f t="shared" si="14"/>
        <v>0</v>
      </c>
      <c r="P130" s="6">
        <f t="shared" si="15"/>
        <v>0</v>
      </c>
      <c r="R130" s="4" t="e">
        <f t="shared" si="16"/>
        <v>#DIV/0!</v>
      </c>
      <c r="S130" s="4" t="e">
        <f t="shared" si="16"/>
        <v>#DIV/0!</v>
      </c>
      <c r="T130" s="4" t="e">
        <f t="shared" si="16"/>
        <v>#DIV/0!</v>
      </c>
    </row>
    <row r="131" spans="1:20" x14ac:dyDescent="0.2">
      <c r="A131" s="1" t="s">
        <v>454</v>
      </c>
      <c r="B131" s="2" t="s">
        <v>320</v>
      </c>
      <c r="C131" s="2" t="s">
        <v>455</v>
      </c>
      <c r="D131" s="3"/>
      <c r="E131" s="3"/>
      <c r="F131" s="3">
        <v>0</v>
      </c>
      <c r="G131" s="3">
        <v>0</v>
      </c>
      <c r="I131" s="4">
        <f t="shared" si="9"/>
        <v>0</v>
      </c>
      <c r="J131" s="4">
        <f t="shared" si="10"/>
        <v>0</v>
      </c>
      <c r="K131" s="4">
        <f t="shared" si="11"/>
        <v>0</v>
      </c>
      <c r="L131" s="4">
        <f t="shared" si="12"/>
        <v>0</v>
      </c>
      <c r="N131" s="6">
        <f t="shared" si="13"/>
        <v>0</v>
      </c>
      <c r="O131" s="6">
        <f t="shared" si="14"/>
        <v>0</v>
      </c>
      <c r="P131" s="6">
        <f t="shared" si="15"/>
        <v>0</v>
      </c>
      <c r="R131" s="4" t="e">
        <f t="shared" si="16"/>
        <v>#DIV/0!</v>
      </c>
      <c r="S131" s="4" t="e">
        <f t="shared" si="16"/>
        <v>#DIV/0!</v>
      </c>
      <c r="T131" s="4" t="e">
        <f t="shared" si="16"/>
        <v>#DIV/0!</v>
      </c>
    </row>
    <row r="132" spans="1:20" x14ac:dyDescent="0.2">
      <c r="A132" s="1" t="s">
        <v>456</v>
      </c>
      <c r="B132" s="2" t="s">
        <v>323</v>
      </c>
      <c r="C132" s="2" t="s">
        <v>457</v>
      </c>
      <c r="D132" s="3"/>
      <c r="E132" s="3">
        <v>22000</v>
      </c>
      <c r="F132" s="3">
        <v>0</v>
      </c>
      <c r="G132" s="3">
        <v>20000</v>
      </c>
      <c r="I132" s="4">
        <f t="shared" si="9"/>
        <v>0</v>
      </c>
      <c r="J132" s="4">
        <f t="shared" si="10"/>
        <v>0.14367816091954022</v>
      </c>
      <c r="K132" s="4">
        <f t="shared" si="11"/>
        <v>0</v>
      </c>
      <c r="L132" s="4">
        <f t="shared" si="12"/>
        <v>0.12232415902140673</v>
      </c>
      <c r="N132" s="6">
        <f t="shared" si="13"/>
        <v>-22000</v>
      </c>
      <c r="O132" s="6">
        <f t="shared" si="14"/>
        <v>22000</v>
      </c>
      <c r="P132" s="6">
        <f t="shared" si="15"/>
        <v>-20000</v>
      </c>
      <c r="R132" s="4" t="e">
        <f t="shared" si="16"/>
        <v>#DIV/0!</v>
      </c>
      <c r="S132" s="4">
        <f t="shared" si="16"/>
        <v>100</v>
      </c>
      <c r="T132" s="4" t="e">
        <f t="shared" si="16"/>
        <v>#DIV/0!</v>
      </c>
    </row>
    <row r="133" spans="1:20" x14ac:dyDescent="0.2">
      <c r="A133" s="1" t="s">
        <v>458</v>
      </c>
      <c r="B133" s="2" t="s">
        <v>326</v>
      </c>
      <c r="C133" s="2" t="s">
        <v>459</v>
      </c>
      <c r="D133" s="3">
        <v>35000</v>
      </c>
      <c r="E133" s="3">
        <v>32000</v>
      </c>
      <c r="F133" s="3">
        <v>53000</v>
      </c>
      <c r="G133" s="3">
        <v>43000</v>
      </c>
      <c r="I133" s="4">
        <f t="shared" si="9"/>
        <v>0.23569023569023567</v>
      </c>
      <c r="J133" s="4">
        <f t="shared" si="10"/>
        <v>0.20898641588296762</v>
      </c>
      <c r="K133" s="4">
        <f t="shared" si="11"/>
        <v>0.35064505458154155</v>
      </c>
      <c r="L133" s="4">
        <f t="shared" si="12"/>
        <v>0.26299694189602446</v>
      </c>
      <c r="N133" s="6">
        <f t="shared" si="13"/>
        <v>3000</v>
      </c>
      <c r="O133" s="6">
        <f t="shared" si="14"/>
        <v>-21000</v>
      </c>
      <c r="P133" s="6">
        <f t="shared" si="15"/>
        <v>10000</v>
      </c>
      <c r="R133" s="4">
        <f t="shared" si="16"/>
        <v>8.5714285714285712</v>
      </c>
      <c r="S133" s="4">
        <f t="shared" si="16"/>
        <v>-65.625</v>
      </c>
      <c r="T133" s="4">
        <f t="shared" si="16"/>
        <v>18.867924528301888</v>
      </c>
    </row>
    <row r="134" spans="1:20" x14ac:dyDescent="0.2">
      <c r="A134" s="1" t="s">
        <v>442</v>
      </c>
      <c r="B134" s="2" t="s">
        <v>328</v>
      </c>
      <c r="C134" s="2" t="s">
        <v>460</v>
      </c>
      <c r="D134" s="3">
        <v>120000</v>
      </c>
      <c r="E134" s="3">
        <v>173000</v>
      </c>
      <c r="F134" s="3">
        <v>98000</v>
      </c>
      <c r="G134" s="3">
        <v>88000</v>
      </c>
      <c r="I134" s="4">
        <f t="shared" si="9"/>
        <v>0.80808080808080807</v>
      </c>
      <c r="J134" s="4">
        <f t="shared" si="10"/>
        <v>1.1298328108672937</v>
      </c>
      <c r="K134" s="4">
        <f t="shared" si="11"/>
        <v>0.64836255375454843</v>
      </c>
      <c r="L134" s="4">
        <f t="shared" si="12"/>
        <v>0.53822629969418956</v>
      </c>
      <c r="N134" s="6">
        <f t="shared" si="13"/>
        <v>-53000</v>
      </c>
      <c r="O134" s="6">
        <f t="shared" si="14"/>
        <v>75000</v>
      </c>
      <c r="P134" s="6">
        <f t="shared" si="15"/>
        <v>10000</v>
      </c>
      <c r="R134" s="4">
        <f t="shared" si="16"/>
        <v>-44.166666666666664</v>
      </c>
      <c r="S134" s="4">
        <f t="shared" si="16"/>
        <v>43.352601156069362</v>
      </c>
      <c r="T134" s="4">
        <f t="shared" si="16"/>
        <v>10.204081632653061</v>
      </c>
    </row>
    <row r="135" spans="1:20" x14ac:dyDescent="0.2">
      <c r="A135" s="1" t="s">
        <v>461</v>
      </c>
      <c r="B135" s="2" t="s">
        <v>330</v>
      </c>
      <c r="C135" s="2" t="s">
        <v>462</v>
      </c>
      <c r="D135" s="3">
        <v>16000</v>
      </c>
      <c r="E135" s="3">
        <v>150000</v>
      </c>
      <c r="F135" s="3">
        <v>44000</v>
      </c>
      <c r="G135" s="3">
        <v>59000</v>
      </c>
      <c r="I135" s="4">
        <f t="shared" si="9"/>
        <v>0.10774410774410774</v>
      </c>
      <c r="J135" s="4">
        <f t="shared" si="10"/>
        <v>0.97962382445141072</v>
      </c>
      <c r="K135" s="4">
        <f t="shared" si="11"/>
        <v>0.29110155474694011</v>
      </c>
      <c r="L135" s="4">
        <f t="shared" si="12"/>
        <v>0.36085626911314983</v>
      </c>
      <c r="N135" s="6">
        <f t="shared" si="13"/>
        <v>-134000</v>
      </c>
      <c r="O135" s="6">
        <f t="shared" si="14"/>
        <v>106000</v>
      </c>
      <c r="P135" s="6">
        <f t="shared" si="15"/>
        <v>-15000</v>
      </c>
      <c r="R135" s="4">
        <f t="shared" si="16"/>
        <v>-837.5</v>
      </c>
      <c r="S135" s="4">
        <f t="shared" si="16"/>
        <v>70.666666666666671</v>
      </c>
      <c r="T135" s="4">
        <f t="shared" si="16"/>
        <v>-34.090909090909086</v>
      </c>
    </row>
    <row r="136" spans="1:20" x14ac:dyDescent="0.2">
      <c r="A136" s="1" t="s">
        <v>463</v>
      </c>
      <c r="B136" s="2" t="s">
        <v>57</v>
      </c>
      <c r="C136" s="2" t="s">
        <v>464</v>
      </c>
      <c r="D136" s="3">
        <v>49000</v>
      </c>
      <c r="E136" s="3">
        <v>59000</v>
      </c>
      <c r="F136" s="3">
        <v>32000</v>
      </c>
      <c r="G136" s="3">
        <v>44000</v>
      </c>
      <c r="I136" s="4">
        <f t="shared" si="9"/>
        <v>0.32996632996632996</v>
      </c>
      <c r="J136" s="4">
        <f t="shared" si="10"/>
        <v>0.38531870428422149</v>
      </c>
      <c r="K136" s="4">
        <f t="shared" si="11"/>
        <v>0.21171022163413827</v>
      </c>
      <c r="L136" s="4">
        <f t="shared" si="12"/>
        <v>0.26911314984709478</v>
      </c>
      <c r="N136" s="6">
        <f t="shared" si="13"/>
        <v>-10000</v>
      </c>
      <c r="O136" s="6">
        <f t="shared" si="14"/>
        <v>27000</v>
      </c>
      <c r="P136" s="6">
        <f t="shared" si="15"/>
        <v>-12000</v>
      </c>
      <c r="R136" s="4">
        <f t="shared" si="16"/>
        <v>-20.408163265306122</v>
      </c>
      <c r="S136" s="4">
        <f t="shared" si="16"/>
        <v>45.762711864406782</v>
      </c>
      <c r="T136" s="4">
        <f t="shared" si="16"/>
        <v>-37.5</v>
      </c>
    </row>
    <row r="137" spans="1:20" x14ac:dyDescent="0.2">
      <c r="A137" s="1" t="s">
        <v>465</v>
      </c>
      <c r="B137" s="2" t="s">
        <v>333</v>
      </c>
      <c r="C137" s="2" t="s">
        <v>466</v>
      </c>
      <c r="D137" s="3">
        <v>48000</v>
      </c>
      <c r="E137" s="3">
        <v>56000</v>
      </c>
      <c r="F137" s="3">
        <v>30000</v>
      </c>
      <c r="G137" s="3">
        <v>38000</v>
      </c>
      <c r="I137" s="4">
        <f t="shared" si="9"/>
        <v>0.3232323232323232</v>
      </c>
      <c r="J137" s="4">
        <f t="shared" si="10"/>
        <v>0.36572622779519331</v>
      </c>
      <c r="K137" s="4">
        <f t="shared" si="11"/>
        <v>0.19847833278200464</v>
      </c>
      <c r="L137" s="4">
        <f t="shared" si="12"/>
        <v>0.23241590214067276</v>
      </c>
      <c r="N137" s="6">
        <f t="shared" si="13"/>
        <v>-8000</v>
      </c>
      <c r="O137" s="6">
        <f t="shared" si="14"/>
        <v>26000</v>
      </c>
      <c r="P137" s="6">
        <f t="shared" si="15"/>
        <v>-8000</v>
      </c>
      <c r="R137" s="4">
        <f t="shared" si="16"/>
        <v>-16.666666666666664</v>
      </c>
      <c r="S137" s="4">
        <f t="shared" si="16"/>
        <v>46.428571428571431</v>
      </c>
      <c r="T137" s="4">
        <f t="shared" si="16"/>
        <v>-26.666666666666668</v>
      </c>
    </row>
    <row r="138" spans="1:20" x14ac:dyDescent="0.2">
      <c r="A138" s="1" t="s">
        <v>467</v>
      </c>
      <c r="B138" s="2" t="s">
        <v>336</v>
      </c>
      <c r="C138" s="2" t="s">
        <v>468</v>
      </c>
      <c r="D138" s="3">
        <v>1000</v>
      </c>
      <c r="E138" s="3">
        <v>3000</v>
      </c>
      <c r="F138" s="3">
        <v>2000</v>
      </c>
      <c r="G138" s="3">
        <v>6000</v>
      </c>
      <c r="I138" s="4">
        <f t="shared" si="9"/>
        <v>6.7340067340067337E-3</v>
      </c>
      <c r="J138" s="4">
        <f t="shared" si="10"/>
        <v>1.9592476489028211E-2</v>
      </c>
      <c r="K138" s="4">
        <f t="shared" si="11"/>
        <v>1.3231888852133642E-2</v>
      </c>
      <c r="L138" s="4">
        <f t="shared" si="12"/>
        <v>3.669724770642202E-2</v>
      </c>
      <c r="N138" s="6">
        <f t="shared" si="13"/>
        <v>-2000</v>
      </c>
      <c r="O138" s="6">
        <f t="shared" si="14"/>
        <v>1000</v>
      </c>
      <c r="P138" s="6">
        <f t="shared" si="15"/>
        <v>-4000</v>
      </c>
      <c r="R138" s="4">
        <f t="shared" si="16"/>
        <v>-200</v>
      </c>
      <c r="S138" s="4">
        <f t="shared" si="16"/>
        <v>33.333333333333329</v>
      </c>
      <c r="T138" s="4">
        <f t="shared" si="16"/>
        <v>-200</v>
      </c>
    </row>
    <row r="139" spans="1:20" x14ac:dyDescent="0.2">
      <c r="A139" s="1" t="s">
        <v>469</v>
      </c>
      <c r="B139" s="2" t="s">
        <v>339</v>
      </c>
      <c r="C139" s="2" t="s">
        <v>470</v>
      </c>
      <c r="D139" s="3"/>
      <c r="E139" s="3"/>
      <c r="F139" s="3">
        <v>0</v>
      </c>
      <c r="G139" s="3">
        <v>0</v>
      </c>
      <c r="I139" s="4">
        <f t="shared" si="9"/>
        <v>0</v>
      </c>
      <c r="J139" s="4">
        <f t="shared" si="10"/>
        <v>0</v>
      </c>
      <c r="K139" s="4">
        <f t="shared" si="11"/>
        <v>0</v>
      </c>
      <c r="L139" s="4">
        <f t="shared" si="12"/>
        <v>0</v>
      </c>
      <c r="N139" s="6">
        <f t="shared" si="13"/>
        <v>0</v>
      </c>
      <c r="O139" s="6">
        <f t="shared" si="14"/>
        <v>0</v>
      </c>
      <c r="P139" s="6">
        <f t="shared" si="15"/>
        <v>0</v>
      </c>
      <c r="R139" s="4" t="e">
        <f t="shared" si="16"/>
        <v>#DIV/0!</v>
      </c>
      <c r="S139" s="4" t="e">
        <f t="shared" si="16"/>
        <v>#DIV/0!</v>
      </c>
      <c r="T139" s="4" t="e">
        <f t="shared" si="16"/>
        <v>#DIV/0!</v>
      </c>
    </row>
    <row r="140" spans="1:20" x14ac:dyDescent="0.2">
      <c r="A140" s="1" t="s">
        <v>471</v>
      </c>
      <c r="B140" s="2" t="s">
        <v>472</v>
      </c>
      <c r="C140" s="2" t="s">
        <v>473</v>
      </c>
      <c r="D140" s="3"/>
      <c r="E140" s="3"/>
      <c r="F140" s="3">
        <v>0</v>
      </c>
      <c r="G140" s="3">
        <v>0</v>
      </c>
      <c r="I140" s="4">
        <f t="shared" si="9"/>
        <v>0</v>
      </c>
      <c r="J140" s="4">
        <f t="shared" si="10"/>
        <v>0</v>
      </c>
      <c r="K140" s="4">
        <f t="shared" si="11"/>
        <v>0</v>
      </c>
      <c r="L140" s="4">
        <f t="shared" si="12"/>
        <v>0</v>
      </c>
      <c r="N140" s="6">
        <f t="shared" si="13"/>
        <v>0</v>
      </c>
      <c r="O140" s="6">
        <f t="shared" si="14"/>
        <v>0</v>
      </c>
      <c r="P140" s="6">
        <f t="shared" si="15"/>
        <v>0</v>
      </c>
      <c r="R140" s="4" t="e">
        <f t="shared" si="16"/>
        <v>#DIV/0!</v>
      </c>
      <c r="S140" s="4" t="e">
        <f t="shared" si="16"/>
        <v>#DIV/0!</v>
      </c>
      <c r="T140" s="4" t="e">
        <f t="shared" si="16"/>
        <v>#DIV/0!</v>
      </c>
    </row>
    <row r="141" spans="1:20" x14ac:dyDescent="0.2">
      <c r="A141" s="1" t="s">
        <v>474</v>
      </c>
      <c r="B141" s="2" t="s">
        <v>475</v>
      </c>
      <c r="C141" s="2" t="s">
        <v>476</v>
      </c>
      <c r="D141" s="3">
        <v>1046000</v>
      </c>
      <c r="E141" s="3">
        <v>1038000</v>
      </c>
      <c r="F141" s="3">
        <v>1003000</v>
      </c>
      <c r="G141" s="3">
        <v>1089000</v>
      </c>
      <c r="I141" s="4">
        <f t="shared" si="9"/>
        <v>7.0437710437710441</v>
      </c>
      <c r="J141" s="4">
        <f t="shared" si="10"/>
        <v>6.7789968652037622</v>
      </c>
      <c r="K141" s="4">
        <f t="shared" si="11"/>
        <v>6.6357922593450223</v>
      </c>
      <c r="L141" s="4">
        <f t="shared" si="12"/>
        <v>6.6605504587155959</v>
      </c>
      <c r="N141" s="6">
        <f t="shared" si="13"/>
        <v>8000</v>
      </c>
      <c r="O141" s="6">
        <f t="shared" si="14"/>
        <v>35000</v>
      </c>
      <c r="P141" s="6">
        <f t="shared" si="15"/>
        <v>-86000</v>
      </c>
      <c r="R141" s="4">
        <f t="shared" si="16"/>
        <v>0.76481835564053535</v>
      </c>
      <c r="S141" s="4">
        <f t="shared" si="16"/>
        <v>3.371868978805395</v>
      </c>
      <c r="T141" s="4">
        <f t="shared" si="16"/>
        <v>-8.5742771684945165</v>
      </c>
    </row>
    <row r="142" spans="1:20" x14ac:dyDescent="0.2">
      <c r="A142" s="1" t="s">
        <v>477</v>
      </c>
      <c r="B142" s="2" t="s">
        <v>345</v>
      </c>
      <c r="C142" s="2" t="s">
        <v>478</v>
      </c>
      <c r="D142" s="3">
        <v>1046000</v>
      </c>
      <c r="E142" s="3">
        <v>1038000</v>
      </c>
      <c r="F142" s="3">
        <v>1003000</v>
      </c>
      <c r="G142" s="3">
        <v>1081000</v>
      </c>
      <c r="I142" s="4">
        <f t="shared" ref="I142:I202" si="17">(D142/$D$13)*100</f>
        <v>7.0437710437710441</v>
      </c>
      <c r="J142" s="4">
        <f t="shared" ref="J142:J202" si="18">(E142/$E$13)*100</f>
        <v>6.7789968652037622</v>
      </c>
      <c r="K142" s="4">
        <f t="shared" ref="K142:K202" si="19">(F142/$F$13)*100</f>
        <v>6.6357922593450223</v>
      </c>
      <c r="L142" s="4">
        <f t="shared" ref="L142:L202" si="20">(G142/$G$13)*100</f>
        <v>6.6116207951070329</v>
      </c>
      <c r="N142" s="6">
        <f t="shared" ref="N142:N205" si="21">D142-E142</f>
        <v>8000</v>
      </c>
      <c r="O142" s="6">
        <f t="shared" ref="O142:O205" si="22">E142-F142</f>
        <v>35000</v>
      </c>
      <c r="P142" s="6">
        <f t="shared" ref="P142:P205" si="23">F142-G142</f>
        <v>-78000</v>
      </c>
      <c r="R142" s="4">
        <f t="shared" ref="R142:T205" si="24">(N142/D142)*100</f>
        <v>0.76481835564053535</v>
      </c>
      <c r="S142" s="4">
        <f t="shared" si="24"/>
        <v>3.371868978805395</v>
      </c>
      <c r="T142" s="4">
        <f t="shared" si="24"/>
        <v>-7.7766699900299106</v>
      </c>
    </row>
    <row r="143" spans="1:20" x14ac:dyDescent="0.2">
      <c r="A143" s="1" t="s">
        <v>479</v>
      </c>
      <c r="B143" s="2" t="s">
        <v>348</v>
      </c>
      <c r="C143" s="2" t="s">
        <v>480</v>
      </c>
      <c r="D143" s="3"/>
      <c r="E143" s="3"/>
      <c r="F143" s="3">
        <v>0</v>
      </c>
      <c r="G143" s="3">
        <v>0</v>
      </c>
      <c r="I143" s="4">
        <f t="shared" si="17"/>
        <v>0</v>
      </c>
      <c r="J143" s="4">
        <f t="shared" si="18"/>
        <v>0</v>
      </c>
      <c r="K143" s="4">
        <f t="shared" si="19"/>
        <v>0</v>
      </c>
      <c r="L143" s="4">
        <f t="shared" si="20"/>
        <v>0</v>
      </c>
      <c r="N143" s="6">
        <f t="shared" si="21"/>
        <v>0</v>
      </c>
      <c r="O143" s="6">
        <f t="shared" si="22"/>
        <v>0</v>
      </c>
      <c r="P143" s="6">
        <f t="shared" si="23"/>
        <v>0</v>
      </c>
      <c r="R143" s="4" t="e">
        <f t="shared" si="24"/>
        <v>#DIV/0!</v>
      </c>
      <c r="S143" s="4" t="e">
        <f t="shared" si="24"/>
        <v>#DIV/0!</v>
      </c>
      <c r="T143" s="4" t="e">
        <f t="shared" si="24"/>
        <v>#DIV/0!</v>
      </c>
    </row>
    <row r="144" spans="1:20" x14ac:dyDescent="0.2">
      <c r="A144" s="10" t="s">
        <v>481</v>
      </c>
      <c r="B144" s="11" t="s">
        <v>351</v>
      </c>
      <c r="C144" s="11" t="s">
        <v>482</v>
      </c>
      <c r="D144" s="12"/>
      <c r="E144" s="12"/>
      <c r="F144" s="12">
        <v>0</v>
      </c>
      <c r="G144" s="12">
        <v>8000</v>
      </c>
      <c r="H144" s="13"/>
      <c r="I144" s="14">
        <f t="shared" si="17"/>
        <v>0</v>
      </c>
      <c r="J144" s="14">
        <f t="shared" si="18"/>
        <v>0</v>
      </c>
      <c r="K144" s="14">
        <f t="shared" si="19"/>
        <v>0</v>
      </c>
      <c r="L144" s="14">
        <f t="shared" si="20"/>
        <v>4.8929663608562692E-2</v>
      </c>
      <c r="N144" s="6">
        <f t="shared" si="21"/>
        <v>0</v>
      </c>
      <c r="O144" s="6">
        <f t="shared" si="22"/>
        <v>0</v>
      </c>
      <c r="P144" s="6">
        <f t="shared" si="23"/>
        <v>-8000</v>
      </c>
      <c r="R144" s="4" t="e">
        <f t="shared" si="24"/>
        <v>#DIV/0!</v>
      </c>
      <c r="S144" s="4" t="e">
        <f t="shared" si="24"/>
        <v>#DIV/0!</v>
      </c>
      <c r="T144" s="4" t="e">
        <f t="shared" si="24"/>
        <v>#DIV/0!</v>
      </c>
    </row>
    <row r="145" spans="1:20" x14ac:dyDescent="0.2">
      <c r="A145" s="7" t="s">
        <v>64</v>
      </c>
      <c r="B145" s="8" t="s">
        <v>22</v>
      </c>
      <c r="C145" s="8" t="s">
        <v>65</v>
      </c>
      <c r="D145" s="9">
        <v>14850000</v>
      </c>
      <c r="E145" s="9">
        <v>15312000</v>
      </c>
      <c r="F145" s="9">
        <v>15115000</v>
      </c>
      <c r="G145" s="9">
        <v>16350000</v>
      </c>
      <c r="I145" s="4">
        <f t="shared" si="17"/>
        <v>100</v>
      </c>
      <c r="J145" s="4">
        <f t="shared" si="18"/>
        <v>100</v>
      </c>
      <c r="K145" s="4">
        <f t="shared" si="19"/>
        <v>100</v>
      </c>
      <c r="L145" s="4">
        <f t="shared" si="20"/>
        <v>100</v>
      </c>
      <c r="N145" s="6">
        <f t="shared" si="21"/>
        <v>-462000</v>
      </c>
      <c r="O145" s="6">
        <f t="shared" si="22"/>
        <v>197000</v>
      </c>
      <c r="P145" s="6">
        <f t="shared" si="23"/>
        <v>-1235000</v>
      </c>
      <c r="R145" s="4">
        <f t="shared" si="24"/>
        <v>-3.1111111111111112</v>
      </c>
      <c r="S145" s="4">
        <f t="shared" si="24"/>
        <v>1.2865726227795193</v>
      </c>
      <c r="T145" s="4">
        <f t="shared" si="24"/>
        <v>-8.1706913661925249</v>
      </c>
    </row>
    <row r="146" spans="1:20" x14ac:dyDescent="0.2">
      <c r="A146" s="1" t="s">
        <v>66</v>
      </c>
      <c r="B146" s="2" t="s">
        <v>28</v>
      </c>
      <c r="C146" s="2" t="s">
        <v>67</v>
      </c>
      <c r="D146" s="3">
        <v>4959000</v>
      </c>
      <c r="E146" s="3">
        <v>5503000</v>
      </c>
      <c r="F146" s="3">
        <v>5692000</v>
      </c>
      <c r="G146" s="3">
        <v>5575000</v>
      </c>
      <c r="I146" s="4">
        <f t="shared" si="17"/>
        <v>33.393939393939391</v>
      </c>
      <c r="J146" s="4">
        <f t="shared" si="18"/>
        <v>35.939132706374089</v>
      </c>
      <c r="K146" s="4">
        <f t="shared" si="19"/>
        <v>37.657955673172346</v>
      </c>
      <c r="L146" s="4">
        <f t="shared" si="20"/>
        <v>34.097859327217122</v>
      </c>
      <c r="N146" s="6">
        <f t="shared" si="21"/>
        <v>-544000</v>
      </c>
      <c r="O146" s="6">
        <f t="shared" si="22"/>
        <v>-189000</v>
      </c>
      <c r="P146" s="6">
        <f t="shared" si="23"/>
        <v>117000</v>
      </c>
      <c r="R146" s="4">
        <f t="shared" si="24"/>
        <v>-10.969953619681387</v>
      </c>
      <c r="S146" s="4">
        <f t="shared" si="24"/>
        <v>-3.4344902780301654</v>
      </c>
      <c r="T146" s="4">
        <f t="shared" si="24"/>
        <v>2.0555165144061842</v>
      </c>
    </row>
    <row r="147" spans="1:20" x14ac:dyDescent="0.2">
      <c r="A147" s="1" t="s">
        <v>68</v>
      </c>
      <c r="B147" s="2" t="s">
        <v>69</v>
      </c>
      <c r="C147" s="2" t="s">
        <v>70</v>
      </c>
      <c r="D147" s="3">
        <v>2000000</v>
      </c>
      <c r="E147" s="3">
        <v>2000000</v>
      </c>
      <c r="F147" s="3">
        <v>2000000</v>
      </c>
      <c r="G147" s="3">
        <v>2000000</v>
      </c>
      <c r="I147" s="4">
        <f t="shared" si="17"/>
        <v>13.468013468013467</v>
      </c>
      <c r="J147" s="4">
        <f t="shared" si="18"/>
        <v>13.061650992685475</v>
      </c>
      <c r="K147" s="4">
        <f t="shared" si="19"/>
        <v>13.231888852133642</v>
      </c>
      <c r="L147" s="4">
        <f t="shared" si="20"/>
        <v>12.232415902140673</v>
      </c>
      <c r="N147" s="6">
        <f t="shared" si="21"/>
        <v>0</v>
      </c>
      <c r="O147" s="6">
        <f t="shared" si="22"/>
        <v>0</v>
      </c>
      <c r="P147" s="6">
        <f t="shared" si="23"/>
        <v>0</v>
      </c>
      <c r="R147" s="4">
        <f t="shared" si="24"/>
        <v>0</v>
      </c>
      <c r="S147" s="4">
        <f t="shared" si="24"/>
        <v>0</v>
      </c>
      <c r="T147" s="4">
        <f t="shared" si="24"/>
        <v>0</v>
      </c>
    </row>
    <row r="148" spans="1:20" x14ac:dyDescent="0.2">
      <c r="A148" s="1" t="s">
        <v>68</v>
      </c>
      <c r="B148" s="2" t="s">
        <v>483</v>
      </c>
      <c r="C148" s="2" t="s">
        <v>484</v>
      </c>
      <c r="D148" s="3">
        <v>2000000</v>
      </c>
      <c r="E148" s="3">
        <v>2000000</v>
      </c>
      <c r="F148" s="3">
        <v>2000000</v>
      </c>
      <c r="G148" s="3">
        <v>2000000</v>
      </c>
      <c r="I148" s="4">
        <f t="shared" si="17"/>
        <v>13.468013468013467</v>
      </c>
      <c r="J148" s="4">
        <f t="shared" si="18"/>
        <v>13.061650992685475</v>
      </c>
      <c r="K148" s="4">
        <f t="shared" si="19"/>
        <v>13.231888852133642</v>
      </c>
      <c r="L148" s="4">
        <f t="shared" si="20"/>
        <v>12.232415902140673</v>
      </c>
      <c r="N148" s="6">
        <f t="shared" si="21"/>
        <v>0</v>
      </c>
      <c r="O148" s="6">
        <f t="shared" si="22"/>
        <v>0</v>
      </c>
      <c r="P148" s="6">
        <f t="shared" si="23"/>
        <v>0</v>
      </c>
      <c r="R148" s="4">
        <f t="shared" si="24"/>
        <v>0</v>
      </c>
      <c r="S148" s="4">
        <f t="shared" si="24"/>
        <v>0</v>
      </c>
      <c r="T148" s="4">
        <f t="shared" si="24"/>
        <v>0</v>
      </c>
    </row>
    <row r="149" spans="1:20" x14ac:dyDescent="0.2">
      <c r="A149" s="1" t="s">
        <v>485</v>
      </c>
      <c r="B149" s="2" t="s">
        <v>486</v>
      </c>
      <c r="C149" s="2" t="s">
        <v>487</v>
      </c>
      <c r="D149" s="3"/>
      <c r="E149" s="3"/>
      <c r="F149" s="3">
        <v>0</v>
      </c>
      <c r="G149" s="3">
        <v>0</v>
      </c>
      <c r="I149" s="4">
        <f t="shared" si="17"/>
        <v>0</v>
      </c>
      <c r="J149" s="4">
        <f t="shared" si="18"/>
        <v>0</v>
      </c>
      <c r="K149" s="4">
        <f t="shared" si="19"/>
        <v>0</v>
      </c>
      <c r="L149" s="4">
        <f t="shared" si="20"/>
        <v>0</v>
      </c>
      <c r="N149" s="6">
        <f t="shared" si="21"/>
        <v>0</v>
      </c>
      <c r="O149" s="6">
        <f t="shared" si="22"/>
        <v>0</v>
      </c>
      <c r="P149" s="6">
        <f t="shared" si="23"/>
        <v>0</v>
      </c>
      <c r="R149" s="4" t="e">
        <f t="shared" si="24"/>
        <v>#DIV/0!</v>
      </c>
      <c r="S149" s="4" t="e">
        <f t="shared" si="24"/>
        <v>#DIV/0!</v>
      </c>
      <c r="T149" s="4" t="e">
        <f t="shared" si="24"/>
        <v>#DIV/0!</v>
      </c>
    </row>
    <row r="150" spans="1:20" x14ac:dyDescent="0.2">
      <c r="A150" s="1" t="s">
        <v>488</v>
      </c>
      <c r="B150" s="2" t="s">
        <v>489</v>
      </c>
      <c r="C150" s="2" t="s">
        <v>490</v>
      </c>
      <c r="D150" s="3"/>
      <c r="E150" s="3"/>
      <c r="F150" s="3">
        <v>0</v>
      </c>
      <c r="G150" s="3">
        <v>0</v>
      </c>
      <c r="I150" s="4">
        <f t="shared" si="17"/>
        <v>0</v>
      </c>
      <c r="J150" s="4">
        <f t="shared" si="18"/>
        <v>0</v>
      </c>
      <c r="K150" s="4">
        <f t="shared" si="19"/>
        <v>0</v>
      </c>
      <c r="L150" s="4">
        <f t="shared" si="20"/>
        <v>0</v>
      </c>
      <c r="N150" s="6">
        <f t="shared" si="21"/>
        <v>0</v>
      </c>
      <c r="O150" s="6">
        <f t="shared" si="22"/>
        <v>0</v>
      </c>
      <c r="P150" s="6">
        <f t="shared" si="23"/>
        <v>0</v>
      </c>
      <c r="R150" s="4" t="e">
        <f t="shared" si="24"/>
        <v>#DIV/0!</v>
      </c>
      <c r="S150" s="4" t="e">
        <f t="shared" si="24"/>
        <v>#DIV/0!</v>
      </c>
      <c r="T150" s="4" t="e">
        <f t="shared" si="24"/>
        <v>#DIV/0!</v>
      </c>
    </row>
    <row r="151" spans="1:20" x14ac:dyDescent="0.2">
      <c r="A151" s="1" t="s">
        <v>71</v>
      </c>
      <c r="B151" s="2" t="s">
        <v>72</v>
      </c>
      <c r="C151" s="2" t="s">
        <v>73</v>
      </c>
      <c r="D151" s="3">
        <v>-8000</v>
      </c>
      <c r="E151" s="3">
        <v>402000</v>
      </c>
      <c r="F151" s="3">
        <v>308000</v>
      </c>
      <c r="G151" s="3">
        <v>312000</v>
      </c>
      <c r="I151" s="4">
        <f t="shared" si="17"/>
        <v>-5.387205387205387E-2</v>
      </c>
      <c r="J151" s="4">
        <f t="shared" si="18"/>
        <v>2.6253918495297808</v>
      </c>
      <c r="K151" s="4">
        <f t="shared" si="19"/>
        <v>2.0377108832285806</v>
      </c>
      <c r="L151" s="4">
        <f t="shared" si="20"/>
        <v>1.9082568807339451</v>
      </c>
      <c r="N151" s="6">
        <f t="shared" si="21"/>
        <v>-410000</v>
      </c>
      <c r="O151" s="6">
        <f t="shared" si="22"/>
        <v>94000</v>
      </c>
      <c r="P151" s="6">
        <f t="shared" si="23"/>
        <v>-4000</v>
      </c>
      <c r="R151" s="4">
        <f t="shared" si="24"/>
        <v>5125</v>
      </c>
      <c r="S151" s="4">
        <f t="shared" si="24"/>
        <v>23.383084577114428</v>
      </c>
      <c r="T151" s="4">
        <f t="shared" si="24"/>
        <v>-1.2987012987012987</v>
      </c>
    </row>
    <row r="152" spans="1:20" x14ac:dyDescent="0.2">
      <c r="A152" s="1" t="s">
        <v>491</v>
      </c>
      <c r="B152" s="2" t="s">
        <v>492</v>
      </c>
      <c r="C152" s="2" t="s">
        <v>493</v>
      </c>
      <c r="D152" s="3"/>
      <c r="E152" s="3">
        <v>91000</v>
      </c>
      <c r="F152" s="3">
        <v>91000</v>
      </c>
      <c r="G152" s="3">
        <v>91000</v>
      </c>
      <c r="I152" s="4">
        <f t="shared" si="17"/>
        <v>0</v>
      </c>
      <c r="J152" s="4">
        <f t="shared" si="18"/>
        <v>0.59430512016718917</v>
      </c>
      <c r="K152" s="4">
        <f t="shared" si="19"/>
        <v>0.60205094277208071</v>
      </c>
      <c r="L152" s="4">
        <f t="shared" si="20"/>
        <v>0.55657492354740057</v>
      </c>
      <c r="N152" s="6">
        <f t="shared" si="21"/>
        <v>-91000</v>
      </c>
      <c r="O152" s="6">
        <f t="shared" si="22"/>
        <v>0</v>
      </c>
      <c r="P152" s="6">
        <f t="shared" si="23"/>
        <v>0</v>
      </c>
      <c r="R152" s="4" t="e">
        <f t="shared" si="24"/>
        <v>#DIV/0!</v>
      </c>
      <c r="S152" s="4">
        <f t="shared" si="24"/>
        <v>0</v>
      </c>
      <c r="T152" s="4">
        <f t="shared" si="24"/>
        <v>0</v>
      </c>
    </row>
    <row r="153" spans="1:20" x14ac:dyDescent="0.2">
      <c r="A153" s="1" t="s">
        <v>494</v>
      </c>
      <c r="B153" s="2" t="s">
        <v>495</v>
      </c>
      <c r="C153" s="2" t="s">
        <v>496</v>
      </c>
      <c r="D153" s="3"/>
      <c r="E153" s="3">
        <v>9000</v>
      </c>
      <c r="F153" s="3">
        <v>9000</v>
      </c>
      <c r="G153" s="3">
        <v>9000</v>
      </c>
      <c r="I153" s="4">
        <f t="shared" si="17"/>
        <v>0</v>
      </c>
      <c r="J153" s="4">
        <f t="shared" si="18"/>
        <v>5.8777429467084641E-2</v>
      </c>
      <c r="K153" s="4">
        <f t="shared" si="19"/>
        <v>5.9543499834601388E-2</v>
      </c>
      <c r="L153" s="4">
        <f t="shared" si="20"/>
        <v>5.5045871559633031E-2</v>
      </c>
      <c r="N153" s="6">
        <f t="shared" si="21"/>
        <v>-9000</v>
      </c>
      <c r="O153" s="6">
        <f t="shared" si="22"/>
        <v>0</v>
      </c>
      <c r="P153" s="6">
        <f t="shared" si="23"/>
        <v>0</v>
      </c>
      <c r="R153" s="4" t="e">
        <f t="shared" si="24"/>
        <v>#DIV/0!</v>
      </c>
      <c r="S153" s="4">
        <f t="shared" si="24"/>
        <v>0</v>
      </c>
      <c r="T153" s="4">
        <f t="shared" si="24"/>
        <v>0</v>
      </c>
    </row>
    <row r="154" spans="1:20" x14ac:dyDescent="0.2">
      <c r="A154" s="1" t="s">
        <v>497</v>
      </c>
      <c r="B154" s="2" t="s">
        <v>498</v>
      </c>
      <c r="C154" s="2" t="s">
        <v>499</v>
      </c>
      <c r="D154" s="3">
        <v>-8000</v>
      </c>
      <c r="E154" s="3">
        <v>113000</v>
      </c>
      <c r="F154" s="3">
        <v>19000</v>
      </c>
      <c r="G154" s="3">
        <v>23000</v>
      </c>
      <c r="I154" s="4">
        <f t="shared" si="17"/>
        <v>-5.387205387205387E-2</v>
      </c>
      <c r="J154" s="4">
        <f t="shared" si="18"/>
        <v>0.73798328108672939</v>
      </c>
      <c r="K154" s="4">
        <f t="shared" si="19"/>
        <v>0.12570294409526961</v>
      </c>
      <c r="L154" s="4">
        <f t="shared" si="20"/>
        <v>0.14067278287461774</v>
      </c>
      <c r="N154" s="6">
        <f t="shared" si="21"/>
        <v>-121000</v>
      </c>
      <c r="O154" s="6">
        <f t="shared" si="22"/>
        <v>94000</v>
      </c>
      <c r="P154" s="6">
        <f t="shared" si="23"/>
        <v>-4000</v>
      </c>
      <c r="R154" s="4">
        <f t="shared" si="24"/>
        <v>1512.5</v>
      </c>
      <c r="S154" s="4">
        <f t="shared" si="24"/>
        <v>83.185840707964601</v>
      </c>
      <c r="T154" s="4">
        <f t="shared" si="24"/>
        <v>-21.052631578947366</v>
      </c>
    </row>
    <row r="155" spans="1:20" x14ac:dyDescent="0.2">
      <c r="A155" s="1" t="s">
        <v>500</v>
      </c>
      <c r="B155" s="2" t="s">
        <v>501</v>
      </c>
      <c r="C155" s="2" t="s">
        <v>502</v>
      </c>
      <c r="D155" s="3"/>
      <c r="E155" s="3">
        <v>189000</v>
      </c>
      <c r="F155" s="3">
        <v>189000</v>
      </c>
      <c r="G155" s="3">
        <v>189000</v>
      </c>
      <c r="I155" s="4">
        <f t="shared" si="17"/>
        <v>0</v>
      </c>
      <c r="J155" s="4">
        <f t="shared" si="18"/>
        <v>1.2343260188087775</v>
      </c>
      <c r="K155" s="4">
        <f t="shared" si="19"/>
        <v>1.2504134965266291</v>
      </c>
      <c r="L155" s="4">
        <f t="shared" si="20"/>
        <v>1.1559633027522935</v>
      </c>
      <c r="N155" s="6">
        <f t="shared" si="21"/>
        <v>-189000</v>
      </c>
      <c r="O155" s="6">
        <f t="shared" si="22"/>
        <v>0</v>
      </c>
      <c r="P155" s="6">
        <f t="shared" si="23"/>
        <v>0</v>
      </c>
      <c r="R155" s="4" t="e">
        <f t="shared" si="24"/>
        <v>#DIV/0!</v>
      </c>
      <c r="S155" s="4">
        <f t="shared" si="24"/>
        <v>0</v>
      </c>
      <c r="T155" s="4">
        <f t="shared" si="24"/>
        <v>0</v>
      </c>
    </row>
    <row r="156" spans="1:20" x14ac:dyDescent="0.2">
      <c r="A156" s="1" t="s">
        <v>503</v>
      </c>
      <c r="B156" s="2" t="s">
        <v>504</v>
      </c>
      <c r="C156" s="2" t="s">
        <v>505</v>
      </c>
      <c r="D156" s="3"/>
      <c r="E156" s="3"/>
      <c r="F156" s="3"/>
      <c r="G156" s="3"/>
      <c r="I156" s="4">
        <f t="shared" si="17"/>
        <v>0</v>
      </c>
      <c r="J156" s="4">
        <f t="shared" si="18"/>
        <v>0</v>
      </c>
      <c r="K156" s="4">
        <f t="shared" si="19"/>
        <v>0</v>
      </c>
      <c r="L156" s="4">
        <f t="shared" si="20"/>
        <v>0</v>
      </c>
      <c r="N156" s="6">
        <f t="shared" si="21"/>
        <v>0</v>
      </c>
      <c r="O156" s="6">
        <f t="shared" si="22"/>
        <v>0</v>
      </c>
      <c r="P156" s="6">
        <f t="shared" si="23"/>
        <v>0</v>
      </c>
      <c r="R156" s="4" t="e">
        <f t="shared" si="24"/>
        <v>#DIV/0!</v>
      </c>
      <c r="S156" s="4" t="e">
        <f t="shared" si="24"/>
        <v>#DIV/0!</v>
      </c>
      <c r="T156" s="4" t="e">
        <f t="shared" si="24"/>
        <v>#DIV/0!</v>
      </c>
    </row>
    <row r="157" spans="1:20" x14ac:dyDescent="0.2">
      <c r="A157" s="1" t="s">
        <v>506</v>
      </c>
      <c r="B157" s="2" t="s">
        <v>507</v>
      </c>
      <c r="C157" s="2" t="s">
        <v>508</v>
      </c>
      <c r="D157" s="3"/>
      <c r="E157" s="3"/>
      <c r="F157" s="3"/>
      <c r="G157" s="3"/>
      <c r="I157" s="4">
        <f t="shared" si="17"/>
        <v>0</v>
      </c>
      <c r="J157" s="4">
        <f t="shared" si="18"/>
        <v>0</v>
      </c>
      <c r="K157" s="4">
        <f t="shared" si="19"/>
        <v>0</v>
      </c>
      <c r="L157" s="4">
        <f t="shared" si="20"/>
        <v>0</v>
      </c>
      <c r="N157" s="6">
        <f t="shared" si="21"/>
        <v>0</v>
      </c>
      <c r="O157" s="6">
        <f t="shared" si="22"/>
        <v>0</v>
      </c>
      <c r="P157" s="6">
        <f t="shared" si="23"/>
        <v>0</v>
      </c>
      <c r="R157" s="4" t="e">
        <f t="shared" si="24"/>
        <v>#DIV/0!</v>
      </c>
      <c r="S157" s="4" t="e">
        <f t="shared" si="24"/>
        <v>#DIV/0!</v>
      </c>
      <c r="T157" s="4" t="e">
        <f t="shared" si="24"/>
        <v>#DIV/0!</v>
      </c>
    </row>
    <row r="158" spans="1:20" x14ac:dyDescent="0.2">
      <c r="A158" s="1" t="s">
        <v>74</v>
      </c>
      <c r="B158" s="2" t="s">
        <v>75</v>
      </c>
      <c r="C158" s="2" t="s">
        <v>76</v>
      </c>
      <c r="D158" s="3"/>
      <c r="E158" s="3"/>
      <c r="F158" s="3">
        <v>411000</v>
      </c>
      <c r="G158" s="3">
        <v>411000</v>
      </c>
      <c r="I158" s="4">
        <f t="shared" si="17"/>
        <v>0</v>
      </c>
      <c r="J158" s="4">
        <f t="shared" si="18"/>
        <v>0</v>
      </c>
      <c r="K158" s="4">
        <f t="shared" si="19"/>
        <v>2.7191531591134637</v>
      </c>
      <c r="L158" s="4">
        <f t="shared" si="20"/>
        <v>2.5137614678899083</v>
      </c>
      <c r="N158" s="6">
        <f t="shared" si="21"/>
        <v>0</v>
      </c>
      <c r="O158" s="6">
        <f t="shared" si="22"/>
        <v>-411000</v>
      </c>
      <c r="P158" s="6">
        <f t="shared" si="23"/>
        <v>0</v>
      </c>
      <c r="R158" s="4" t="e">
        <f t="shared" si="24"/>
        <v>#DIV/0!</v>
      </c>
      <c r="S158" s="4" t="e">
        <f t="shared" si="24"/>
        <v>#DIV/0!</v>
      </c>
      <c r="T158" s="4">
        <f t="shared" si="24"/>
        <v>0</v>
      </c>
    </row>
    <row r="159" spans="1:20" x14ac:dyDescent="0.2">
      <c r="A159" s="1" t="s">
        <v>509</v>
      </c>
      <c r="B159" s="2" t="s">
        <v>510</v>
      </c>
      <c r="C159" s="2" t="s">
        <v>511</v>
      </c>
      <c r="D159" s="3"/>
      <c r="E159" s="3"/>
      <c r="F159" s="3">
        <v>411000</v>
      </c>
      <c r="G159" s="3">
        <v>411000</v>
      </c>
      <c r="I159" s="4">
        <f t="shared" si="17"/>
        <v>0</v>
      </c>
      <c r="J159" s="4">
        <f t="shared" si="18"/>
        <v>0</v>
      </c>
      <c r="K159" s="4">
        <f t="shared" si="19"/>
        <v>2.7191531591134637</v>
      </c>
      <c r="L159" s="4">
        <f t="shared" si="20"/>
        <v>2.5137614678899083</v>
      </c>
      <c r="N159" s="6">
        <f t="shared" si="21"/>
        <v>0</v>
      </c>
      <c r="O159" s="6">
        <f t="shared" si="22"/>
        <v>-411000</v>
      </c>
      <c r="P159" s="6">
        <f t="shared" si="23"/>
        <v>0</v>
      </c>
      <c r="R159" s="4" t="e">
        <f t="shared" si="24"/>
        <v>#DIV/0!</v>
      </c>
      <c r="S159" s="4" t="e">
        <f t="shared" si="24"/>
        <v>#DIV/0!</v>
      </c>
      <c r="T159" s="4">
        <f t="shared" si="24"/>
        <v>0</v>
      </c>
    </row>
    <row r="160" spans="1:20" x14ac:dyDescent="0.2">
      <c r="A160" s="1" t="s">
        <v>512</v>
      </c>
      <c r="B160" s="2" t="s">
        <v>513</v>
      </c>
      <c r="C160" s="2" t="s">
        <v>514</v>
      </c>
      <c r="D160" s="3"/>
      <c r="E160" s="3"/>
      <c r="F160" s="3">
        <v>0</v>
      </c>
      <c r="G160" s="3">
        <v>0</v>
      </c>
      <c r="I160" s="4">
        <f t="shared" si="17"/>
        <v>0</v>
      </c>
      <c r="J160" s="4">
        <f t="shared" si="18"/>
        <v>0</v>
      </c>
      <c r="K160" s="4">
        <f t="shared" si="19"/>
        <v>0</v>
      </c>
      <c r="L160" s="4">
        <f t="shared" si="20"/>
        <v>0</v>
      </c>
      <c r="N160" s="6">
        <f t="shared" si="21"/>
        <v>0</v>
      </c>
      <c r="O160" s="6">
        <f t="shared" si="22"/>
        <v>0</v>
      </c>
      <c r="P160" s="6">
        <f t="shared" si="23"/>
        <v>0</v>
      </c>
      <c r="R160" s="4" t="e">
        <f t="shared" si="24"/>
        <v>#DIV/0!</v>
      </c>
      <c r="S160" s="4" t="e">
        <f t="shared" si="24"/>
        <v>#DIV/0!</v>
      </c>
      <c r="T160" s="4" t="e">
        <f t="shared" si="24"/>
        <v>#DIV/0!</v>
      </c>
    </row>
    <row r="161" spans="1:20" x14ac:dyDescent="0.2">
      <c r="A161" s="1" t="s">
        <v>77</v>
      </c>
      <c r="B161" s="2" t="s">
        <v>78</v>
      </c>
      <c r="C161" s="2" t="s">
        <v>79</v>
      </c>
      <c r="D161" s="3">
        <v>10000</v>
      </c>
      <c r="E161" s="3">
        <v>237000</v>
      </c>
      <c r="F161" s="3">
        <v>12000</v>
      </c>
      <c r="G161" s="3">
        <v>37000</v>
      </c>
      <c r="I161" s="4">
        <f t="shared" si="17"/>
        <v>6.7340067340067339E-2</v>
      </c>
      <c r="J161" s="4">
        <f t="shared" si="18"/>
        <v>1.5478056426332287</v>
      </c>
      <c r="K161" s="4">
        <f t="shared" si="19"/>
        <v>7.9391333112801846E-2</v>
      </c>
      <c r="L161" s="4">
        <f t="shared" si="20"/>
        <v>0.22629969418960244</v>
      </c>
      <c r="N161" s="6">
        <f t="shared" si="21"/>
        <v>-227000</v>
      </c>
      <c r="O161" s="6">
        <f t="shared" si="22"/>
        <v>225000</v>
      </c>
      <c r="P161" s="6">
        <f t="shared" si="23"/>
        <v>-25000</v>
      </c>
      <c r="R161" s="4">
        <f t="shared" si="24"/>
        <v>-2270</v>
      </c>
      <c r="S161" s="4">
        <f t="shared" si="24"/>
        <v>94.936708860759495</v>
      </c>
      <c r="T161" s="4">
        <f t="shared" si="24"/>
        <v>-208.33333333333334</v>
      </c>
    </row>
    <row r="162" spans="1:20" x14ac:dyDescent="0.2">
      <c r="A162" s="1" t="s">
        <v>515</v>
      </c>
      <c r="B162" s="2" t="s">
        <v>516</v>
      </c>
      <c r="C162" s="2" t="s">
        <v>517</v>
      </c>
      <c r="D162" s="3">
        <v>10000</v>
      </c>
      <c r="E162" s="3">
        <v>414000</v>
      </c>
      <c r="F162" s="3">
        <v>12000</v>
      </c>
      <c r="G162" s="3">
        <v>37000</v>
      </c>
      <c r="I162" s="4">
        <f t="shared" si="17"/>
        <v>6.7340067340067339E-2</v>
      </c>
      <c r="J162" s="4">
        <f t="shared" si="18"/>
        <v>2.7037617554858935</v>
      </c>
      <c r="K162" s="4">
        <f t="shared" si="19"/>
        <v>7.9391333112801846E-2</v>
      </c>
      <c r="L162" s="4">
        <f t="shared" si="20"/>
        <v>0.22629969418960244</v>
      </c>
      <c r="N162" s="6">
        <f t="shared" si="21"/>
        <v>-404000</v>
      </c>
      <c r="O162" s="6">
        <f t="shared" si="22"/>
        <v>402000</v>
      </c>
      <c r="P162" s="6">
        <f t="shared" si="23"/>
        <v>-25000</v>
      </c>
      <c r="R162" s="4">
        <f t="shared" si="24"/>
        <v>-4040</v>
      </c>
      <c r="S162" s="4">
        <f t="shared" si="24"/>
        <v>97.101449275362313</v>
      </c>
      <c r="T162" s="4">
        <f t="shared" si="24"/>
        <v>-208.33333333333334</v>
      </c>
    </row>
    <row r="163" spans="1:20" x14ac:dyDescent="0.2">
      <c r="A163" s="1" t="s">
        <v>518</v>
      </c>
      <c r="B163" s="2" t="s">
        <v>519</v>
      </c>
      <c r="C163" s="2" t="s">
        <v>520</v>
      </c>
      <c r="D163" s="3"/>
      <c r="E163" s="3"/>
      <c r="F163" s="3">
        <v>0</v>
      </c>
      <c r="G163" s="3">
        <v>0</v>
      </c>
      <c r="I163" s="4">
        <f t="shared" si="17"/>
        <v>0</v>
      </c>
      <c r="J163" s="4">
        <f t="shared" si="18"/>
        <v>0</v>
      </c>
      <c r="K163" s="4">
        <f t="shared" si="19"/>
        <v>0</v>
      </c>
      <c r="L163" s="4">
        <f t="shared" si="20"/>
        <v>0</v>
      </c>
      <c r="N163" s="6">
        <f t="shared" si="21"/>
        <v>0</v>
      </c>
      <c r="O163" s="6">
        <f t="shared" si="22"/>
        <v>0</v>
      </c>
      <c r="P163" s="6">
        <f t="shared" si="23"/>
        <v>0</v>
      </c>
      <c r="R163" s="4" t="e">
        <f t="shared" si="24"/>
        <v>#DIV/0!</v>
      </c>
      <c r="S163" s="4" t="e">
        <f t="shared" si="24"/>
        <v>#DIV/0!</v>
      </c>
      <c r="T163" s="4" t="e">
        <f t="shared" si="24"/>
        <v>#DIV/0!</v>
      </c>
    </row>
    <row r="164" spans="1:20" x14ac:dyDescent="0.2">
      <c r="A164" s="1" t="s">
        <v>521</v>
      </c>
      <c r="B164" s="2" t="s">
        <v>522</v>
      </c>
      <c r="C164" s="2" t="s">
        <v>523</v>
      </c>
      <c r="D164" s="3"/>
      <c r="E164" s="3">
        <v>-177000</v>
      </c>
      <c r="F164" s="3"/>
      <c r="G164" s="3"/>
      <c r="I164" s="4">
        <f t="shared" si="17"/>
        <v>0</v>
      </c>
      <c r="J164" s="4">
        <f t="shared" si="18"/>
        <v>-1.1559561128526645</v>
      </c>
      <c r="K164" s="4">
        <f t="shared" si="19"/>
        <v>0</v>
      </c>
      <c r="L164" s="4">
        <f t="shared" si="20"/>
        <v>0</v>
      </c>
      <c r="N164" s="6">
        <f t="shared" si="21"/>
        <v>177000</v>
      </c>
      <c r="O164" s="6">
        <f t="shared" si="22"/>
        <v>-177000</v>
      </c>
      <c r="P164" s="6">
        <f t="shared" si="23"/>
        <v>0</v>
      </c>
      <c r="R164" s="4" t="e">
        <f t="shared" si="24"/>
        <v>#DIV/0!</v>
      </c>
      <c r="S164" s="4">
        <f t="shared" si="24"/>
        <v>100</v>
      </c>
      <c r="T164" s="4" t="e">
        <f t="shared" si="24"/>
        <v>#DIV/0!</v>
      </c>
    </row>
    <row r="165" spans="1:20" x14ac:dyDescent="0.2">
      <c r="A165" s="1" t="s">
        <v>80</v>
      </c>
      <c r="B165" s="2" t="s">
        <v>81</v>
      </c>
      <c r="C165" s="2" t="s">
        <v>82</v>
      </c>
      <c r="D165" s="3">
        <v>2957000</v>
      </c>
      <c r="E165" s="3">
        <v>2864000</v>
      </c>
      <c r="F165" s="3">
        <v>2961000</v>
      </c>
      <c r="G165" s="3">
        <v>2815000</v>
      </c>
      <c r="I165" s="4">
        <f t="shared" si="17"/>
        <v>19.912457912457914</v>
      </c>
      <c r="J165" s="4">
        <f t="shared" si="18"/>
        <v>18.704284221525601</v>
      </c>
      <c r="K165" s="4">
        <f t="shared" si="19"/>
        <v>19.589811445583859</v>
      </c>
      <c r="L165" s="4">
        <f t="shared" si="20"/>
        <v>17.217125382262996</v>
      </c>
      <c r="N165" s="6">
        <f t="shared" si="21"/>
        <v>93000</v>
      </c>
      <c r="O165" s="6">
        <f t="shared" si="22"/>
        <v>-97000</v>
      </c>
      <c r="P165" s="6">
        <f t="shared" si="23"/>
        <v>146000</v>
      </c>
      <c r="R165" s="4">
        <f t="shared" si="24"/>
        <v>3.1450794724382822</v>
      </c>
      <c r="S165" s="4">
        <f t="shared" si="24"/>
        <v>-3.3868715083798886</v>
      </c>
      <c r="T165" s="4">
        <f t="shared" si="24"/>
        <v>4.9307666328942918</v>
      </c>
    </row>
    <row r="166" spans="1:20" x14ac:dyDescent="0.2">
      <c r="A166" s="1" t="s">
        <v>83</v>
      </c>
      <c r="B166" s="2" t="s">
        <v>84</v>
      </c>
      <c r="C166" s="2" t="s">
        <v>85</v>
      </c>
      <c r="D166" s="3"/>
      <c r="E166" s="3"/>
      <c r="F166" s="3"/>
      <c r="G166" s="3"/>
      <c r="I166" s="4">
        <f t="shared" si="17"/>
        <v>0</v>
      </c>
      <c r="J166" s="4">
        <f t="shared" si="18"/>
        <v>0</v>
      </c>
      <c r="K166" s="4">
        <f t="shared" si="19"/>
        <v>0</v>
      </c>
      <c r="L166" s="4">
        <f t="shared" si="20"/>
        <v>0</v>
      </c>
      <c r="N166" s="6">
        <f t="shared" si="21"/>
        <v>0</v>
      </c>
      <c r="O166" s="6">
        <f t="shared" si="22"/>
        <v>0</v>
      </c>
      <c r="P166" s="6">
        <f t="shared" si="23"/>
        <v>0</v>
      </c>
      <c r="R166" s="4" t="e">
        <f t="shared" si="24"/>
        <v>#DIV/0!</v>
      </c>
      <c r="S166" s="4" t="e">
        <f t="shared" si="24"/>
        <v>#DIV/0!</v>
      </c>
      <c r="T166" s="4" t="e">
        <f t="shared" si="24"/>
        <v>#DIV/0!</v>
      </c>
    </row>
    <row r="167" spans="1:20" x14ac:dyDescent="0.2">
      <c r="A167" s="1" t="s">
        <v>86</v>
      </c>
      <c r="B167" s="2" t="s">
        <v>31</v>
      </c>
      <c r="C167" s="2" t="s">
        <v>87</v>
      </c>
      <c r="D167" s="3">
        <v>9889000</v>
      </c>
      <c r="E167" s="3">
        <v>9808000</v>
      </c>
      <c r="F167" s="3">
        <v>9422000</v>
      </c>
      <c r="G167" s="3">
        <v>10770000</v>
      </c>
      <c r="I167" s="4">
        <f t="shared" si="17"/>
        <v>66.592592592592595</v>
      </c>
      <c r="J167" s="4">
        <f t="shared" si="18"/>
        <v>64.054336468129563</v>
      </c>
      <c r="K167" s="4">
        <f t="shared" si="19"/>
        <v>62.335428382401595</v>
      </c>
      <c r="L167" s="4">
        <f t="shared" si="20"/>
        <v>65.871559633027516</v>
      </c>
      <c r="N167" s="6">
        <f t="shared" si="21"/>
        <v>81000</v>
      </c>
      <c r="O167" s="6">
        <f t="shared" si="22"/>
        <v>386000</v>
      </c>
      <c r="P167" s="6">
        <f t="shared" si="23"/>
        <v>-1348000</v>
      </c>
      <c r="R167" s="4">
        <f t="shared" si="24"/>
        <v>0.81909192031550204</v>
      </c>
      <c r="S167" s="4">
        <f t="shared" si="24"/>
        <v>3.935562805872757</v>
      </c>
      <c r="T167" s="4">
        <f t="shared" si="24"/>
        <v>-14.306941201443429</v>
      </c>
    </row>
    <row r="168" spans="1:20" x14ac:dyDescent="0.2">
      <c r="A168" s="1" t="s">
        <v>88</v>
      </c>
      <c r="B168" s="2" t="s">
        <v>34</v>
      </c>
      <c r="C168" s="2" t="s">
        <v>89</v>
      </c>
      <c r="D168" s="3">
        <v>256000</v>
      </c>
      <c r="E168" s="3">
        <v>301000</v>
      </c>
      <c r="F168" s="3">
        <v>402000</v>
      </c>
      <c r="G168" s="3">
        <v>260000</v>
      </c>
      <c r="I168" s="4">
        <f t="shared" si="17"/>
        <v>1.7239057239057238</v>
      </c>
      <c r="J168" s="4">
        <f t="shared" si="18"/>
        <v>1.965778474399164</v>
      </c>
      <c r="K168" s="4">
        <f t="shared" si="19"/>
        <v>2.6596096592788618</v>
      </c>
      <c r="L168" s="4">
        <f t="shared" si="20"/>
        <v>1.5902140672782874</v>
      </c>
      <c r="N168" s="6">
        <f t="shared" si="21"/>
        <v>-45000</v>
      </c>
      <c r="O168" s="6">
        <f t="shared" si="22"/>
        <v>-101000</v>
      </c>
      <c r="P168" s="6">
        <f t="shared" si="23"/>
        <v>142000</v>
      </c>
      <c r="R168" s="4">
        <f t="shared" si="24"/>
        <v>-17.578125</v>
      </c>
      <c r="S168" s="4">
        <f t="shared" si="24"/>
        <v>-33.554817275747503</v>
      </c>
      <c r="T168" s="4">
        <f t="shared" si="24"/>
        <v>35.323383084577117</v>
      </c>
    </row>
    <row r="169" spans="1:20" x14ac:dyDescent="0.2">
      <c r="A169" s="1" t="s">
        <v>524</v>
      </c>
      <c r="B169" s="2" t="s">
        <v>198</v>
      </c>
      <c r="C169" s="2" t="s">
        <v>525</v>
      </c>
      <c r="D169" s="3"/>
      <c r="E169" s="3"/>
      <c r="F169" s="3">
        <v>0</v>
      </c>
      <c r="G169" s="3">
        <v>0</v>
      </c>
      <c r="I169" s="4">
        <f t="shared" si="17"/>
        <v>0</v>
      </c>
      <c r="J169" s="4">
        <f t="shared" si="18"/>
        <v>0</v>
      </c>
      <c r="K169" s="4">
        <f t="shared" si="19"/>
        <v>0</v>
      </c>
      <c r="L169" s="4">
        <f t="shared" si="20"/>
        <v>0</v>
      </c>
      <c r="N169" s="6">
        <f t="shared" si="21"/>
        <v>0</v>
      </c>
      <c r="O169" s="6">
        <f t="shared" si="22"/>
        <v>0</v>
      </c>
      <c r="P169" s="6">
        <f t="shared" si="23"/>
        <v>0</v>
      </c>
      <c r="R169" s="4" t="e">
        <f t="shared" si="24"/>
        <v>#DIV/0!</v>
      </c>
      <c r="S169" s="4" t="e">
        <f t="shared" si="24"/>
        <v>#DIV/0!</v>
      </c>
      <c r="T169" s="4" t="e">
        <f t="shared" si="24"/>
        <v>#DIV/0!</v>
      </c>
    </row>
    <row r="170" spans="1:20" x14ac:dyDescent="0.2">
      <c r="A170" s="1" t="s">
        <v>526</v>
      </c>
      <c r="B170" s="2" t="s">
        <v>201</v>
      </c>
      <c r="C170" s="2" t="s">
        <v>527</v>
      </c>
      <c r="D170" s="3"/>
      <c r="E170" s="3"/>
      <c r="F170" s="3">
        <v>0</v>
      </c>
      <c r="G170" s="3">
        <v>0</v>
      </c>
      <c r="I170" s="4">
        <f t="shared" si="17"/>
        <v>0</v>
      </c>
      <c r="J170" s="4">
        <f t="shared" si="18"/>
        <v>0</v>
      </c>
      <c r="K170" s="4">
        <f t="shared" si="19"/>
        <v>0</v>
      </c>
      <c r="L170" s="4">
        <f t="shared" si="20"/>
        <v>0</v>
      </c>
      <c r="N170" s="6">
        <f t="shared" si="21"/>
        <v>0</v>
      </c>
      <c r="O170" s="6">
        <f t="shared" si="22"/>
        <v>0</v>
      </c>
      <c r="P170" s="6">
        <f t="shared" si="23"/>
        <v>0</v>
      </c>
      <c r="R170" s="4" t="e">
        <f t="shared" si="24"/>
        <v>#DIV/0!</v>
      </c>
      <c r="S170" s="4" t="e">
        <f t="shared" si="24"/>
        <v>#DIV/0!</v>
      </c>
      <c r="T170" s="4" t="e">
        <f t="shared" si="24"/>
        <v>#DIV/0!</v>
      </c>
    </row>
    <row r="171" spans="1:20" x14ac:dyDescent="0.2">
      <c r="A171" s="1" t="s">
        <v>528</v>
      </c>
      <c r="B171" s="2" t="s">
        <v>204</v>
      </c>
      <c r="C171" s="2" t="s">
        <v>529</v>
      </c>
      <c r="D171" s="3"/>
      <c r="E171" s="3"/>
      <c r="F171" s="3">
        <v>141000</v>
      </c>
      <c r="G171" s="3">
        <v>0</v>
      </c>
      <c r="I171" s="4">
        <f t="shared" si="17"/>
        <v>0</v>
      </c>
      <c r="J171" s="4">
        <f t="shared" si="18"/>
        <v>0</v>
      </c>
      <c r="K171" s="4">
        <f t="shared" si="19"/>
        <v>0.93284816407542182</v>
      </c>
      <c r="L171" s="4">
        <f t="shared" si="20"/>
        <v>0</v>
      </c>
      <c r="N171" s="6">
        <f t="shared" si="21"/>
        <v>0</v>
      </c>
      <c r="O171" s="6">
        <f t="shared" si="22"/>
        <v>-141000</v>
      </c>
      <c r="P171" s="6">
        <f t="shared" si="23"/>
        <v>141000</v>
      </c>
      <c r="R171" s="4" t="e">
        <f t="shared" si="24"/>
        <v>#DIV/0!</v>
      </c>
      <c r="S171" s="4" t="e">
        <f t="shared" si="24"/>
        <v>#DIV/0!</v>
      </c>
      <c r="T171" s="4">
        <f t="shared" si="24"/>
        <v>100</v>
      </c>
    </row>
    <row r="172" spans="1:20" x14ac:dyDescent="0.2">
      <c r="A172" s="1" t="s">
        <v>530</v>
      </c>
      <c r="B172" s="2" t="s">
        <v>207</v>
      </c>
      <c r="C172" s="2" t="s">
        <v>531</v>
      </c>
      <c r="D172" s="3">
        <v>256000</v>
      </c>
      <c r="E172" s="3">
        <v>301000</v>
      </c>
      <c r="F172" s="3">
        <v>261000</v>
      </c>
      <c r="G172" s="3">
        <v>260000</v>
      </c>
      <c r="I172" s="4">
        <f t="shared" si="17"/>
        <v>1.7239057239057238</v>
      </c>
      <c r="J172" s="4">
        <f t="shared" si="18"/>
        <v>1.965778474399164</v>
      </c>
      <c r="K172" s="4">
        <f t="shared" si="19"/>
        <v>1.7267614952034402</v>
      </c>
      <c r="L172" s="4">
        <f t="shared" si="20"/>
        <v>1.5902140672782874</v>
      </c>
      <c r="N172" s="6">
        <f t="shared" si="21"/>
        <v>-45000</v>
      </c>
      <c r="O172" s="6">
        <f t="shared" si="22"/>
        <v>40000</v>
      </c>
      <c r="P172" s="6">
        <f t="shared" si="23"/>
        <v>1000</v>
      </c>
      <c r="R172" s="4">
        <f t="shared" si="24"/>
        <v>-17.578125</v>
      </c>
      <c r="S172" s="4">
        <f t="shared" si="24"/>
        <v>13.2890365448505</v>
      </c>
      <c r="T172" s="4">
        <f t="shared" si="24"/>
        <v>0.38314176245210724</v>
      </c>
    </row>
    <row r="173" spans="1:20" x14ac:dyDescent="0.2">
      <c r="A173" s="1" t="s">
        <v>92</v>
      </c>
      <c r="B173" s="2" t="s">
        <v>37</v>
      </c>
      <c r="C173" s="2" t="s">
        <v>93</v>
      </c>
      <c r="D173" s="3">
        <v>4866000</v>
      </c>
      <c r="E173" s="3">
        <v>4939000</v>
      </c>
      <c r="F173" s="3">
        <v>5135000</v>
      </c>
      <c r="G173" s="3">
        <v>1219000</v>
      </c>
      <c r="I173" s="4">
        <f t="shared" si="17"/>
        <v>32.767676767676768</v>
      </c>
      <c r="J173" s="4">
        <f t="shared" si="18"/>
        <v>32.255747126436781</v>
      </c>
      <c r="K173" s="4">
        <f t="shared" si="19"/>
        <v>33.97287462785313</v>
      </c>
      <c r="L173" s="4">
        <f t="shared" si="20"/>
        <v>7.4556574923547405</v>
      </c>
      <c r="N173" s="6">
        <f t="shared" si="21"/>
        <v>-73000</v>
      </c>
      <c r="O173" s="6">
        <f t="shared" si="22"/>
        <v>-196000</v>
      </c>
      <c r="P173" s="6">
        <f t="shared" si="23"/>
        <v>3916000</v>
      </c>
      <c r="R173" s="4">
        <f t="shared" si="24"/>
        <v>-1.5002055076037812</v>
      </c>
      <c r="S173" s="4">
        <f t="shared" si="24"/>
        <v>-3.9684146588378217</v>
      </c>
      <c r="T173" s="4">
        <f t="shared" si="24"/>
        <v>76.260954235637783</v>
      </c>
    </row>
    <row r="174" spans="1:20" x14ac:dyDescent="0.2">
      <c r="A174" s="1" t="s">
        <v>532</v>
      </c>
      <c r="B174" s="2" t="s">
        <v>222</v>
      </c>
      <c r="C174" s="2" t="s">
        <v>533</v>
      </c>
      <c r="D174" s="3"/>
      <c r="E174" s="3">
        <v>4000000</v>
      </c>
      <c r="F174" s="3">
        <v>0</v>
      </c>
      <c r="G174" s="3">
        <v>0</v>
      </c>
      <c r="I174" s="4">
        <f t="shared" si="17"/>
        <v>0</v>
      </c>
      <c r="J174" s="4">
        <f t="shared" si="18"/>
        <v>26.123301985370951</v>
      </c>
      <c r="K174" s="4">
        <f t="shared" si="19"/>
        <v>0</v>
      </c>
      <c r="L174" s="4">
        <f t="shared" si="20"/>
        <v>0</v>
      </c>
      <c r="N174" s="6">
        <f t="shared" si="21"/>
        <v>-4000000</v>
      </c>
      <c r="O174" s="6">
        <f t="shared" si="22"/>
        <v>4000000</v>
      </c>
      <c r="P174" s="6">
        <f t="shared" si="23"/>
        <v>0</v>
      </c>
      <c r="R174" s="4" t="e">
        <f t="shared" si="24"/>
        <v>#DIV/0!</v>
      </c>
      <c r="S174" s="4">
        <f t="shared" si="24"/>
        <v>100</v>
      </c>
      <c r="T174" s="4" t="e">
        <f t="shared" si="24"/>
        <v>#DIV/0!</v>
      </c>
    </row>
    <row r="175" spans="1:20" x14ac:dyDescent="0.2">
      <c r="A175" s="1" t="s">
        <v>534</v>
      </c>
      <c r="B175" s="2" t="s">
        <v>225</v>
      </c>
      <c r="C175" s="2" t="s">
        <v>535</v>
      </c>
      <c r="D175" s="3">
        <v>4000000</v>
      </c>
      <c r="E175" s="3"/>
      <c r="F175" s="3">
        <v>4000000</v>
      </c>
      <c r="G175" s="3">
        <v>0</v>
      </c>
      <c r="I175" s="4">
        <f t="shared" si="17"/>
        <v>26.936026936026934</v>
      </c>
      <c r="J175" s="4">
        <f t="shared" si="18"/>
        <v>0</v>
      </c>
      <c r="K175" s="4">
        <f t="shared" si="19"/>
        <v>26.463777704267283</v>
      </c>
      <c r="L175" s="4">
        <f t="shared" si="20"/>
        <v>0</v>
      </c>
      <c r="N175" s="6">
        <f t="shared" si="21"/>
        <v>4000000</v>
      </c>
      <c r="O175" s="6">
        <f t="shared" si="22"/>
        <v>-4000000</v>
      </c>
      <c r="P175" s="6">
        <f t="shared" si="23"/>
        <v>4000000</v>
      </c>
      <c r="R175" s="4">
        <f t="shared" si="24"/>
        <v>100</v>
      </c>
      <c r="S175" s="4" t="e">
        <f t="shared" si="24"/>
        <v>#DIV/0!</v>
      </c>
      <c r="T175" s="4">
        <f t="shared" si="24"/>
        <v>100</v>
      </c>
    </row>
    <row r="176" spans="1:20" x14ac:dyDescent="0.2">
      <c r="A176" s="1" t="s">
        <v>536</v>
      </c>
      <c r="B176" s="2" t="s">
        <v>228</v>
      </c>
      <c r="C176" s="2" t="s">
        <v>537</v>
      </c>
      <c r="D176" s="3"/>
      <c r="E176" s="3"/>
      <c r="F176" s="3">
        <v>0</v>
      </c>
      <c r="G176" s="3">
        <v>0</v>
      </c>
      <c r="I176" s="4">
        <f t="shared" si="17"/>
        <v>0</v>
      </c>
      <c r="J176" s="4">
        <f t="shared" si="18"/>
        <v>0</v>
      </c>
      <c r="K176" s="4">
        <f t="shared" si="19"/>
        <v>0</v>
      </c>
      <c r="L176" s="4">
        <f t="shared" si="20"/>
        <v>0</v>
      </c>
      <c r="N176" s="6">
        <f t="shared" si="21"/>
        <v>0</v>
      </c>
      <c r="O176" s="6">
        <f t="shared" si="22"/>
        <v>0</v>
      </c>
      <c r="P176" s="6">
        <f t="shared" si="23"/>
        <v>0</v>
      </c>
      <c r="R176" s="4" t="e">
        <f t="shared" si="24"/>
        <v>#DIV/0!</v>
      </c>
      <c r="S176" s="4" t="e">
        <f t="shared" si="24"/>
        <v>#DIV/0!</v>
      </c>
      <c r="T176" s="4" t="e">
        <f t="shared" si="24"/>
        <v>#DIV/0!</v>
      </c>
    </row>
    <row r="177" spans="1:20" x14ac:dyDescent="0.2">
      <c r="A177" s="1" t="s">
        <v>538</v>
      </c>
      <c r="B177" s="2" t="s">
        <v>231</v>
      </c>
      <c r="C177" s="2" t="s">
        <v>539</v>
      </c>
      <c r="D177" s="3"/>
      <c r="E177" s="3"/>
      <c r="F177" s="3">
        <v>0</v>
      </c>
      <c r="G177" s="3">
        <v>0</v>
      </c>
      <c r="I177" s="4">
        <f t="shared" si="17"/>
        <v>0</v>
      </c>
      <c r="J177" s="4">
        <f t="shared" si="18"/>
        <v>0</v>
      </c>
      <c r="K177" s="4">
        <f t="shared" si="19"/>
        <v>0</v>
      </c>
      <c r="L177" s="4">
        <f t="shared" si="20"/>
        <v>0</v>
      </c>
      <c r="N177" s="6">
        <f t="shared" si="21"/>
        <v>0</v>
      </c>
      <c r="O177" s="6">
        <f t="shared" si="22"/>
        <v>0</v>
      </c>
      <c r="P177" s="6">
        <f t="shared" si="23"/>
        <v>0</v>
      </c>
      <c r="R177" s="4" t="e">
        <f t="shared" si="24"/>
        <v>#DIV/0!</v>
      </c>
      <c r="S177" s="4" t="e">
        <f t="shared" si="24"/>
        <v>#DIV/0!</v>
      </c>
      <c r="T177" s="4" t="e">
        <f t="shared" si="24"/>
        <v>#DIV/0!</v>
      </c>
    </row>
    <row r="178" spans="1:20" x14ac:dyDescent="0.2">
      <c r="A178" s="1" t="s">
        <v>540</v>
      </c>
      <c r="B178" s="2" t="s">
        <v>234</v>
      </c>
      <c r="C178" s="2" t="s">
        <v>541</v>
      </c>
      <c r="D178" s="3"/>
      <c r="E178" s="3"/>
      <c r="F178" s="3">
        <v>0</v>
      </c>
      <c r="G178" s="3">
        <v>0</v>
      </c>
      <c r="I178" s="4">
        <f t="shared" si="17"/>
        <v>0</v>
      </c>
      <c r="J178" s="4">
        <f t="shared" si="18"/>
        <v>0</v>
      </c>
      <c r="K178" s="4">
        <f t="shared" si="19"/>
        <v>0</v>
      </c>
      <c r="L178" s="4">
        <f t="shared" si="20"/>
        <v>0</v>
      </c>
      <c r="N178" s="6">
        <f t="shared" si="21"/>
        <v>0</v>
      </c>
      <c r="O178" s="6">
        <f t="shared" si="22"/>
        <v>0</v>
      </c>
      <c r="P178" s="6">
        <f t="shared" si="23"/>
        <v>0</v>
      </c>
      <c r="R178" s="4" t="e">
        <f t="shared" si="24"/>
        <v>#DIV/0!</v>
      </c>
      <c r="S178" s="4" t="e">
        <f t="shared" si="24"/>
        <v>#DIV/0!</v>
      </c>
      <c r="T178" s="4" t="e">
        <f t="shared" si="24"/>
        <v>#DIV/0!</v>
      </c>
    </row>
    <row r="179" spans="1:20" x14ac:dyDescent="0.2">
      <c r="A179" s="1" t="s">
        <v>542</v>
      </c>
      <c r="B179" s="2" t="s">
        <v>237</v>
      </c>
      <c r="C179" s="2" t="s">
        <v>543</v>
      </c>
      <c r="D179" s="3"/>
      <c r="E179" s="3"/>
      <c r="F179" s="3">
        <v>0</v>
      </c>
      <c r="G179" s="3">
        <v>0</v>
      </c>
      <c r="I179" s="4">
        <f t="shared" si="17"/>
        <v>0</v>
      </c>
      <c r="J179" s="4">
        <f t="shared" si="18"/>
        <v>0</v>
      </c>
      <c r="K179" s="4">
        <f t="shared" si="19"/>
        <v>0</v>
      </c>
      <c r="L179" s="4">
        <f t="shared" si="20"/>
        <v>0</v>
      </c>
      <c r="N179" s="6">
        <f t="shared" si="21"/>
        <v>0</v>
      </c>
      <c r="O179" s="6">
        <f t="shared" si="22"/>
        <v>0</v>
      </c>
      <c r="P179" s="6">
        <f t="shared" si="23"/>
        <v>0</v>
      </c>
      <c r="R179" s="4" t="e">
        <f t="shared" si="24"/>
        <v>#DIV/0!</v>
      </c>
      <c r="S179" s="4" t="e">
        <f t="shared" si="24"/>
        <v>#DIV/0!</v>
      </c>
      <c r="T179" s="4" t="e">
        <f t="shared" si="24"/>
        <v>#DIV/0!</v>
      </c>
    </row>
    <row r="180" spans="1:20" x14ac:dyDescent="0.2">
      <c r="A180" s="1" t="s">
        <v>544</v>
      </c>
      <c r="B180" s="2" t="s">
        <v>240</v>
      </c>
      <c r="C180" s="2" t="s">
        <v>545</v>
      </c>
      <c r="D180" s="3"/>
      <c r="E180" s="3"/>
      <c r="F180" s="3">
        <v>0</v>
      </c>
      <c r="G180" s="3">
        <v>0</v>
      </c>
      <c r="I180" s="4">
        <f t="shared" si="17"/>
        <v>0</v>
      </c>
      <c r="J180" s="4">
        <f t="shared" si="18"/>
        <v>0</v>
      </c>
      <c r="K180" s="4">
        <f t="shared" si="19"/>
        <v>0</v>
      </c>
      <c r="L180" s="4">
        <f t="shared" si="20"/>
        <v>0</v>
      </c>
      <c r="N180" s="6">
        <f t="shared" si="21"/>
        <v>0</v>
      </c>
      <c r="O180" s="6">
        <f t="shared" si="22"/>
        <v>0</v>
      </c>
      <c r="P180" s="6">
        <f t="shared" si="23"/>
        <v>0</v>
      </c>
      <c r="R180" s="4" t="e">
        <f t="shared" si="24"/>
        <v>#DIV/0!</v>
      </c>
      <c r="S180" s="4" t="e">
        <f t="shared" si="24"/>
        <v>#DIV/0!</v>
      </c>
      <c r="T180" s="4" t="e">
        <f t="shared" si="24"/>
        <v>#DIV/0!</v>
      </c>
    </row>
    <row r="181" spans="1:20" x14ac:dyDescent="0.2">
      <c r="A181" s="1" t="s">
        <v>546</v>
      </c>
      <c r="B181" s="2" t="s">
        <v>243</v>
      </c>
      <c r="C181" s="2" t="s">
        <v>547</v>
      </c>
      <c r="D181" s="3"/>
      <c r="E181" s="3"/>
      <c r="F181" s="3">
        <v>0</v>
      </c>
      <c r="G181" s="3">
        <v>0</v>
      </c>
      <c r="I181" s="4">
        <f t="shared" si="17"/>
        <v>0</v>
      </c>
      <c r="J181" s="4">
        <f t="shared" si="18"/>
        <v>0</v>
      </c>
      <c r="K181" s="4">
        <f t="shared" si="19"/>
        <v>0</v>
      </c>
      <c r="L181" s="4">
        <f t="shared" si="20"/>
        <v>0</v>
      </c>
      <c r="N181" s="6">
        <f t="shared" si="21"/>
        <v>0</v>
      </c>
      <c r="O181" s="6">
        <f t="shared" si="22"/>
        <v>0</v>
      </c>
      <c r="P181" s="6">
        <f t="shared" si="23"/>
        <v>0</v>
      </c>
      <c r="R181" s="4" t="e">
        <f t="shared" si="24"/>
        <v>#DIV/0!</v>
      </c>
      <c r="S181" s="4" t="e">
        <f t="shared" si="24"/>
        <v>#DIV/0!</v>
      </c>
      <c r="T181" s="4" t="e">
        <f t="shared" si="24"/>
        <v>#DIV/0!</v>
      </c>
    </row>
    <row r="182" spans="1:20" x14ac:dyDescent="0.2">
      <c r="A182" s="1" t="s">
        <v>548</v>
      </c>
      <c r="B182" s="2" t="s">
        <v>246</v>
      </c>
      <c r="C182" s="2" t="s">
        <v>549</v>
      </c>
      <c r="D182" s="3"/>
      <c r="E182" s="3"/>
      <c r="F182" s="3">
        <v>130000</v>
      </c>
      <c r="G182" s="3">
        <v>155000</v>
      </c>
      <c r="I182" s="4">
        <f t="shared" si="17"/>
        <v>0</v>
      </c>
      <c r="J182" s="4">
        <f t="shared" si="18"/>
        <v>0</v>
      </c>
      <c r="K182" s="4">
        <f t="shared" si="19"/>
        <v>0.86007277538868665</v>
      </c>
      <c r="L182" s="4">
        <f t="shared" si="20"/>
        <v>0.94801223241590216</v>
      </c>
      <c r="N182" s="6">
        <f t="shared" si="21"/>
        <v>0</v>
      </c>
      <c r="O182" s="6">
        <f t="shared" si="22"/>
        <v>-130000</v>
      </c>
      <c r="P182" s="6">
        <f t="shared" si="23"/>
        <v>-25000</v>
      </c>
      <c r="R182" s="4" t="e">
        <f t="shared" si="24"/>
        <v>#DIV/0!</v>
      </c>
      <c r="S182" s="4" t="e">
        <f t="shared" si="24"/>
        <v>#DIV/0!</v>
      </c>
      <c r="T182" s="4">
        <f t="shared" si="24"/>
        <v>-19.230769230769234</v>
      </c>
    </row>
    <row r="183" spans="1:20" x14ac:dyDescent="0.2">
      <c r="A183" s="1" t="s">
        <v>550</v>
      </c>
      <c r="B183" s="2" t="s">
        <v>551</v>
      </c>
      <c r="C183" s="2" t="s">
        <v>552</v>
      </c>
      <c r="D183" s="3">
        <v>866000</v>
      </c>
      <c r="E183" s="3">
        <v>939000</v>
      </c>
      <c r="F183" s="3">
        <v>1005000</v>
      </c>
      <c r="G183" s="3">
        <v>1064000</v>
      </c>
      <c r="I183" s="4">
        <f t="shared" si="17"/>
        <v>5.8316498316498313</v>
      </c>
      <c r="J183" s="4">
        <f t="shared" si="18"/>
        <v>6.1324451410658307</v>
      </c>
      <c r="K183" s="4">
        <f t="shared" si="19"/>
        <v>6.6490241481971548</v>
      </c>
      <c r="L183" s="4">
        <f t="shared" si="20"/>
        <v>6.5076452599388377</v>
      </c>
      <c r="N183" s="6">
        <f t="shared" si="21"/>
        <v>-73000</v>
      </c>
      <c r="O183" s="6">
        <f t="shared" si="22"/>
        <v>-66000</v>
      </c>
      <c r="P183" s="6">
        <f t="shared" si="23"/>
        <v>-59000</v>
      </c>
      <c r="R183" s="4">
        <f t="shared" si="24"/>
        <v>-8.4295612009237875</v>
      </c>
      <c r="S183" s="4">
        <f t="shared" si="24"/>
        <v>-7.0287539936102235</v>
      </c>
      <c r="T183" s="4">
        <f t="shared" si="24"/>
        <v>-5.8706467661691537</v>
      </c>
    </row>
    <row r="184" spans="1:20" x14ac:dyDescent="0.2">
      <c r="A184" s="1" t="s">
        <v>94</v>
      </c>
      <c r="B184" s="2" t="s">
        <v>40</v>
      </c>
      <c r="C184" s="2" t="s">
        <v>95</v>
      </c>
      <c r="D184" s="3">
        <v>4764000</v>
      </c>
      <c r="E184" s="3">
        <v>4533000</v>
      </c>
      <c r="F184" s="3">
        <v>3885000</v>
      </c>
      <c r="G184" s="3">
        <v>9291000</v>
      </c>
      <c r="I184" s="4">
        <f t="shared" si="17"/>
        <v>32.080808080808083</v>
      </c>
      <c r="J184" s="4">
        <f t="shared" si="18"/>
        <v>29.604231974921628</v>
      </c>
      <c r="K184" s="4">
        <f t="shared" si="19"/>
        <v>25.702944095269597</v>
      </c>
      <c r="L184" s="4">
        <f t="shared" si="20"/>
        <v>56.825688073394495</v>
      </c>
      <c r="N184" s="6">
        <f t="shared" si="21"/>
        <v>231000</v>
      </c>
      <c r="O184" s="6">
        <f t="shared" si="22"/>
        <v>648000</v>
      </c>
      <c r="P184" s="6">
        <f t="shared" si="23"/>
        <v>-5406000</v>
      </c>
      <c r="R184" s="4">
        <f t="shared" si="24"/>
        <v>4.8488664987405539</v>
      </c>
      <c r="S184" s="4">
        <f t="shared" si="24"/>
        <v>14.295168762409</v>
      </c>
      <c r="T184" s="4">
        <f t="shared" si="24"/>
        <v>-139.15057915057915</v>
      </c>
    </row>
    <row r="185" spans="1:20" x14ac:dyDescent="0.2">
      <c r="A185" s="1" t="s">
        <v>532</v>
      </c>
      <c r="B185" s="2" t="s">
        <v>249</v>
      </c>
      <c r="C185" s="2" t="s">
        <v>553</v>
      </c>
      <c r="D185" s="3">
        <v>1608000</v>
      </c>
      <c r="E185" s="3">
        <v>1338000</v>
      </c>
      <c r="F185" s="3">
        <v>883000</v>
      </c>
      <c r="G185" s="3">
        <v>995000</v>
      </c>
      <c r="I185" s="4">
        <f t="shared" si="17"/>
        <v>10.828282828282829</v>
      </c>
      <c r="J185" s="4">
        <f t="shared" si="18"/>
        <v>8.738244514106583</v>
      </c>
      <c r="K185" s="4">
        <f t="shared" si="19"/>
        <v>5.8418789282170032</v>
      </c>
      <c r="L185" s="4">
        <f t="shared" si="20"/>
        <v>6.0856269113149848</v>
      </c>
      <c r="N185" s="6">
        <f t="shared" si="21"/>
        <v>270000</v>
      </c>
      <c r="O185" s="6">
        <f t="shared" si="22"/>
        <v>455000</v>
      </c>
      <c r="P185" s="6">
        <f t="shared" si="23"/>
        <v>-112000</v>
      </c>
      <c r="R185" s="4">
        <f t="shared" si="24"/>
        <v>16.791044776119403</v>
      </c>
      <c r="S185" s="4">
        <f t="shared" si="24"/>
        <v>34.005979073243644</v>
      </c>
      <c r="T185" s="4">
        <f t="shared" si="24"/>
        <v>-12.684031710079275</v>
      </c>
    </row>
    <row r="186" spans="1:20" x14ac:dyDescent="0.2">
      <c r="A186" s="1" t="s">
        <v>534</v>
      </c>
      <c r="B186" s="2" t="s">
        <v>252</v>
      </c>
      <c r="C186" s="2" t="s">
        <v>554</v>
      </c>
      <c r="D186" s="3">
        <v>556000</v>
      </c>
      <c r="E186" s="3">
        <v>358000</v>
      </c>
      <c r="F186" s="3">
        <v>1080000</v>
      </c>
      <c r="G186" s="3">
        <v>6301000</v>
      </c>
      <c r="I186" s="4">
        <f t="shared" si="17"/>
        <v>3.7441077441077439</v>
      </c>
      <c r="J186" s="4">
        <f t="shared" si="18"/>
        <v>2.3380355276907001</v>
      </c>
      <c r="K186" s="4">
        <f t="shared" si="19"/>
        <v>7.1452199801521665</v>
      </c>
      <c r="L186" s="4">
        <f t="shared" si="20"/>
        <v>38.538226299694188</v>
      </c>
      <c r="N186" s="6">
        <f t="shared" si="21"/>
        <v>198000</v>
      </c>
      <c r="O186" s="6">
        <f t="shared" si="22"/>
        <v>-722000</v>
      </c>
      <c r="P186" s="6">
        <f t="shared" si="23"/>
        <v>-5221000</v>
      </c>
      <c r="R186" s="4">
        <f t="shared" si="24"/>
        <v>35.611510791366911</v>
      </c>
      <c r="S186" s="4">
        <f t="shared" si="24"/>
        <v>-201.67597765363129</v>
      </c>
      <c r="T186" s="4">
        <f t="shared" si="24"/>
        <v>-483.42592592592598</v>
      </c>
    </row>
    <row r="187" spans="1:20" x14ac:dyDescent="0.2">
      <c r="A187" s="1" t="s">
        <v>536</v>
      </c>
      <c r="B187" s="2" t="s">
        <v>255</v>
      </c>
      <c r="C187" s="2" t="s">
        <v>555</v>
      </c>
      <c r="D187" s="3"/>
      <c r="E187" s="3"/>
      <c r="F187" s="3">
        <v>0</v>
      </c>
      <c r="G187" s="3">
        <v>0</v>
      </c>
      <c r="I187" s="4">
        <f t="shared" si="17"/>
        <v>0</v>
      </c>
      <c r="J187" s="4">
        <f t="shared" si="18"/>
        <v>0</v>
      </c>
      <c r="K187" s="4">
        <f t="shared" si="19"/>
        <v>0</v>
      </c>
      <c r="L187" s="4">
        <f t="shared" si="20"/>
        <v>0</v>
      </c>
      <c r="N187" s="6">
        <f t="shared" si="21"/>
        <v>0</v>
      </c>
      <c r="O187" s="6">
        <f t="shared" si="22"/>
        <v>0</v>
      </c>
      <c r="P187" s="6">
        <f t="shared" si="23"/>
        <v>0</v>
      </c>
      <c r="R187" s="4" t="e">
        <f t="shared" si="24"/>
        <v>#DIV/0!</v>
      </c>
      <c r="S187" s="4" t="e">
        <f t="shared" si="24"/>
        <v>#DIV/0!</v>
      </c>
      <c r="T187" s="4" t="e">
        <f t="shared" si="24"/>
        <v>#DIV/0!</v>
      </c>
    </row>
    <row r="188" spans="1:20" x14ac:dyDescent="0.2">
      <c r="A188" s="1" t="s">
        <v>538</v>
      </c>
      <c r="B188" s="2" t="s">
        <v>258</v>
      </c>
      <c r="C188" s="2" t="s">
        <v>556</v>
      </c>
      <c r="D188" s="3"/>
      <c r="E188" s="3"/>
      <c r="F188" s="3">
        <v>0</v>
      </c>
      <c r="G188" s="3">
        <v>9000</v>
      </c>
      <c r="I188" s="4">
        <f t="shared" si="17"/>
        <v>0</v>
      </c>
      <c r="J188" s="4">
        <f t="shared" si="18"/>
        <v>0</v>
      </c>
      <c r="K188" s="4">
        <f t="shared" si="19"/>
        <v>0</v>
      </c>
      <c r="L188" s="4">
        <f t="shared" si="20"/>
        <v>5.5045871559633031E-2</v>
      </c>
      <c r="N188" s="6">
        <f t="shared" si="21"/>
        <v>0</v>
      </c>
      <c r="O188" s="6">
        <f t="shared" si="22"/>
        <v>0</v>
      </c>
      <c r="P188" s="6">
        <f t="shared" si="23"/>
        <v>-9000</v>
      </c>
      <c r="R188" s="4" t="e">
        <f t="shared" si="24"/>
        <v>#DIV/0!</v>
      </c>
      <c r="S188" s="4" t="e">
        <f t="shared" si="24"/>
        <v>#DIV/0!</v>
      </c>
      <c r="T188" s="4" t="e">
        <f t="shared" si="24"/>
        <v>#DIV/0!</v>
      </c>
    </row>
    <row r="189" spans="1:20" x14ac:dyDescent="0.2">
      <c r="A189" s="1" t="s">
        <v>557</v>
      </c>
      <c r="B189" s="2" t="s">
        <v>261</v>
      </c>
      <c r="C189" s="2" t="s">
        <v>558</v>
      </c>
      <c r="D189" s="3">
        <v>73000</v>
      </c>
      <c r="E189" s="3">
        <v>65000</v>
      </c>
      <c r="F189" s="3">
        <v>57000</v>
      </c>
      <c r="G189" s="3">
        <v>58000</v>
      </c>
      <c r="I189" s="4">
        <f t="shared" si="17"/>
        <v>0.49158249158249162</v>
      </c>
      <c r="J189" s="4">
        <f t="shared" si="18"/>
        <v>0.42450365726227796</v>
      </c>
      <c r="K189" s="4">
        <f t="shared" si="19"/>
        <v>0.37710883228580883</v>
      </c>
      <c r="L189" s="4">
        <f t="shared" si="20"/>
        <v>0.35474006116207951</v>
      </c>
      <c r="N189" s="6">
        <f t="shared" si="21"/>
        <v>8000</v>
      </c>
      <c r="O189" s="6">
        <f t="shared" si="22"/>
        <v>8000</v>
      </c>
      <c r="P189" s="6">
        <f t="shared" si="23"/>
        <v>-1000</v>
      </c>
      <c r="R189" s="4">
        <f t="shared" si="24"/>
        <v>10.95890410958904</v>
      </c>
      <c r="S189" s="4">
        <f t="shared" si="24"/>
        <v>12.307692307692308</v>
      </c>
      <c r="T189" s="4">
        <f t="shared" si="24"/>
        <v>-1.7543859649122806</v>
      </c>
    </row>
    <row r="190" spans="1:20" x14ac:dyDescent="0.2">
      <c r="A190" s="1" t="s">
        <v>559</v>
      </c>
      <c r="B190" s="2" t="s">
        <v>264</v>
      </c>
      <c r="C190" s="2" t="s">
        <v>560</v>
      </c>
      <c r="D190" s="3">
        <v>41000</v>
      </c>
      <c r="E190" s="3">
        <v>36000</v>
      </c>
      <c r="F190" s="3">
        <v>33000</v>
      </c>
      <c r="G190" s="3">
        <v>32000</v>
      </c>
      <c r="I190" s="4">
        <f t="shared" si="17"/>
        <v>0.27609427609427606</v>
      </c>
      <c r="J190" s="4">
        <f t="shared" si="18"/>
        <v>0.23510971786833856</v>
      </c>
      <c r="K190" s="4">
        <f t="shared" si="19"/>
        <v>0.21832616606020511</v>
      </c>
      <c r="L190" s="4">
        <f t="shared" si="20"/>
        <v>0.19571865443425077</v>
      </c>
      <c r="N190" s="6">
        <f t="shared" si="21"/>
        <v>5000</v>
      </c>
      <c r="O190" s="6">
        <f t="shared" si="22"/>
        <v>3000</v>
      </c>
      <c r="P190" s="6">
        <f t="shared" si="23"/>
        <v>1000</v>
      </c>
      <c r="R190" s="4">
        <f t="shared" si="24"/>
        <v>12.195121951219512</v>
      </c>
      <c r="S190" s="4">
        <f t="shared" si="24"/>
        <v>8.3333333333333321</v>
      </c>
      <c r="T190" s="4">
        <f t="shared" si="24"/>
        <v>3.0303030303030303</v>
      </c>
    </row>
    <row r="191" spans="1:20" x14ac:dyDescent="0.2">
      <c r="A191" s="1" t="s">
        <v>561</v>
      </c>
      <c r="B191" s="2" t="s">
        <v>267</v>
      </c>
      <c r="C191" s="2" t="s">
        <v>562</v>
      </c>
      <c r="D191" s="3">
        <v>495000</v>
      </c>
      <c r="E191" s="3">
        <v>516000</v>
      </c>
      <c r="F191" s="3">
        <v>418000</v>
      </c>
      <c r="G191" s="3">
        <v>416000</v>
      </c>
      <c r="I191" s="4">
        <f t="shared" si="17"/>
        <v>3.3333333333333335</v>
      </c>
      <c r="J191" s="4">
        <f t="shared" si="18"/>
        <v>3.369905956112853</v>
      </c>
      <c r="K191" s="4">
        <f t="shared" si="19"/>
        <v>2.7654647700959312</v>
      </c>
      <c r="L191" s="4">
        <f t="shared" si="20"/>
        <v>2.5443425076452599</v>
      </c>
      <c r="N191" s="6">
        <f t="shared" si="21"/>
        <v>-21000</v>
      </c>
      <c r="O191" s="6">
        <f t="shared" si="22"/>
        <v>98000</v>
      </c>
      <c r="P191" s="6">
        <f t="shared" si="23"/>
        <v>2000</v>
      </c>
      <c r="R191" s="4">
        <f t="shared" si="24"/>
        <v>-4.2424242424242431</v>
      </c>
      <c r="S191" s="4">
        <f t="shared" si="24"/>
        <v>18.992248062015506</v>
      </c>
      <c r="T191" s="4">
        <f t="shared" si="24"/>
        <v>0.4784688995215311</v>
      </c>
    </row>
    <row r="192" spans="1:20" x14ac:dyDescent="0.2">
      <c r="A192" s="1" t="s">
        <v>563</v>
      </c>
      <c r="B192" s="2" t="s">
        <v>564</v>
      </c>
      <c r="C192" s="2" t="s">
        <v>565</v>
      </c>
      <c r="D192" s="3">
        <v>1118000</v>
      </c>
      <c r="E192" s="3">
        <v>1129000</v>
      </c>
      <c r="F192" s="3">
        <v>855000</v>
      </c>
      <c r="G192" s="3">
        <v>824000</v>
      </c>
      <c r="I192" s="4">
        <f t="shared" si="17"/>
        <v>7.5286195286195294</v>
      </c>
      <c r="J192" s="4">
        <f t="shared" si="18"/>
        <v>7.3733019853709507</v>
      </c>
      <c r="K192" s="4">
        <f t="shared" si="19"/>
        <v>5.6566324842871323</v>
      </c>
      <c r="L192" s="4">
        <f t="shared" si="20"/>
        <v>5.0397553516819569</v>
      </c>
      <c r="N192" s="6">
        <f t="shared" si="21"/>
        <v>-11000</v>
      </c>
      <c r="O192" s="6">
        <f t="shared" si="22"/>
        <v>274000</v>
      </c>
      <c r="P192" s="6">
        <f t="shared" si="23"/>
        <v>31000</v>
      </c>
      <c r="R192" s="4">
        <f t="shared" si="24"/>
        <v>-0.98389982110912344</v>
      </c>
      <c r="S192" s="4">
        <f t="shared" si="24"/>
        <v>24.269264836138174</v>
      </c>
      <c r="T192" s="4">
        <f t="shared" si="24"/>
        <v>3.6257309941520468</v>
      </c>
    </row>
    <row r="193" spans="1:27" x14ac:dyDescent="0.2">
      <c r="A193" s="1" t="s">
        <v>566</v>
      </c>
      <c r="B193" s="2" t="s">
        <v>567</v>
      </c>
      <c r="C193" s="2" t="s">
        <v>568</v>
      </c>
      <c r="D193" s="3"/>
      <c r="E193" s="3"/>
      <c r="F193" s="3">
        <v>0</v>
      </c>
      <c r="G193" s="3">
        <v>0</v>
      </c>
      <c r="I193" s="4">
        <f t="shared" si="17"/>
        <v>0</v>
      </c>
      <c r="J193" s="4">
        <f t="shared" si="18"/>
        <v>0</v>
      </c>
      <c r="K193" s="4">
        <f t="shared" si="19"/>
        <v>0</v>
      </c>
      <c r="L193" s="4">
        <f t="shared" si="20"/>
        <v>0</v>
      </c>
      <c r="N193" s="6">
        <f t="shared" si="21"/>
        <v>0</v>
      </c>
      <c r="O193" s="6">
        <f t="shared" si="22"/>
        <v>0</v>
      </c>
      <c r="P193" s="6">
        <f t="shared" si="23"/>
        <v>0</v>
      </c>
      <c r="R193" s="4" t="e">
        <f t="shared" si="24"/>
        <v>#DIV/0!</v>
      </c>
      <c r="S193" s="4" t="e">
        <f t="shared" si="24"/>
        <v>#DIV/0!</v>
      </c>
      <c r="T193" s="4" t="e">
        <f t="shared" si="24"/>
        <v>#DIV/0!</v>
      </c>
    </row>
    <row r="194" spans="1:27" x14ac:dyDescent="0.2">
      <c r="A194" s="1" t="s">
        <v>546</v>
      </c>
      <c r="B194" s="2" t="s">
        <v>569</v>
      </c>
      <c r="C194" s="2" t="s">
        <v>570</v>
      </c>
      <c r="D194" s="3">
        <v>840000</v>
      </c>
      <c r="E194" s="3">
        <v>1072000</v>
      </c>
      <c r="F194" s="3">
        <v>533000</v>
      </c>
      <c r="G194" s="3">
        <v>645000</v>
      </c>
      <c r="I194" s="4">
        <f t="shared" si="17"/>
        <v>5.6565656565656566</v>
      </c>
      <c r="J194" s="4">
        <f t="shared" si="18"/>
        <v>7.0010449320794148</v>
      </c>
      <c r="K194" s="4">
        <f t="shared" si="19"/>
        <v>3.5262983790936153</v>
      </c>
      <c r="L194" s="4">
        <f t="shared" si="20"/>
        <v>3.9449541284403673</v>
      </c>
      <c r="N194" s="6">
        <f t="shared" si="21"/>
        <v>-232000</v>
      </c>
      <c r="O194" s="6">
        <f t="shared" si="22"/>
        <v>539000</v>
      </c>
      <c r="P194" s="6">
        <f t="shared" si="23"/>
        <v>-112000</v>
      </c>
      <c r="R194" s="4">
        <f t="shared" si="24"/>
        <v>-27.61904761904762</v>
      </c>
      <c r="S194" s="4">
        <f t="shared" si="24"/>
        <v>50.279850746268664</v>
      </c>
      <c r="T194" s="4">
        <f t="shared" si="24"/>
        <v>-21.013133208255162</v>
      </c>
    </row>
    <row r="195" spans="1:27" x14ac:dyDescent="0.2">
      <c r="A195" s="1" t="s">
        <v>571</v>
      </c>
      <c r="B195" s="2" t="s">
        <v>572</v>
      </c>
      <c r="C195" s="2" t="s">
        <v>573</v>
      </c>
      <c r="D195" s="3">
        <v>24000</v>
      </c>
      <c r="E195" s="3">
        <v>19000</v>
      </c>
      <c r="F195" s="3">
        <v>26000</v>
      </c>
      <c r="G195" s="3">
        <v>11000</v>
      </c>
      <c r="I195" s="4">
        <f t="shared" si="17"/>
        <v>0.1616161616161616</v>
      </c>
      <c r="J195" s="4">
        <f t="shared" si="18"/>
        <v>0.12408568443051202</v>
      </c>
      <c r="K195" s="4">
        <f t="shared" si="19"/>
        <v>0.17201455507773736</v>
      </c>
      <c r="L195" s="4">
        <f t="shared" si="20"/>
        <v>6.7278287461773695E-2</v>
      </c>
      <c r="N195" s="6">
        <f t="shared" si="21"/>
        <v>5000</v>
      </c>
      <c r="O195" s="6">
        <f t="shared" si="22"/>
        <v>-7000</v>
      </c>
      <c r="P195" s="6">
        <f t="shared" si="23"/>
        <v>15000</v>
      </c>
      <c r="R195" s="4">
        <f t="shared" si="24"/>
        <v>20.833333333333336</v>
      </c>
      <c r="S195" s="4">
        <f t="shared" si="24"/>
        <v>-36.84210526315789</v>
      </c>
      <c r="T195" s="4">
        <f t="shared" si="24"/>
        <v>57.692307692307686</v>
      </c>
    </row>
    <row r="196" spans="1:27" x14ac:dyDescent="0.2">
      <c r="A196" s="1" t="s">
        <v>574</v>
      </c>
      <c r="B196" s="2" t="s">
        <v>575</v>
      </c>
      <c r="C196" s="2" t="s">
        <v>576</v>
      </c>
      <c r="D196" s="3">
        <v>3000</v>
      </c>
      <c r="E196" s="3">
        <v>35000</v>
      </c>
      <c r="F196" s="3">
        <v>0</v>
      </c>
      <c r="G196" s="3">
        <v>0</v>
      </c>
      <c r="I196" s="4">
        <f t="shared" si="17"/>
        <v>2.02020202020202E-2</v>
      </c>
      <c r="J196" s="4">
        <f t="shared" si="18"/>
        <v>0.2285788923719958</v>
      </c>
      <c r="K196" s="4">
        <f t="shared" si="19"/>
        <v>0</v>
      </c>
      <c r="L196" s="4">
        <f t="shared" si="20"/>
        <v>0</v>
      </c>
      <c r="N196" s="6">
        <f t="shared" si="21"/>
        <v>-32000</v>
      </c>
      <c r="O196" s="6">
        <f t="shared" si="22"/>
        <v>35000</v>
      </c>
      <c r="P196" s="6">
        <f t="shared" si="23"/>
        <v>0</v>
      </c>
      <c r="R196" s="4">
        <f t="shared" si="24"/>
        <v>-1066.6666666666665</v>
      </c>
      <c r="S196" s="4">
        <f t="shared" si="24"/>
        <v>100</v>
      </c>
      <c r="T196" s="4" t="e">
        <f t="shared" si="24"/>
        <v>#DIV/0!</v>
      </c>
    </row>
    <row r="197" spans="1:27" x14ac:dyDescent="0.2">
      <c r="A197" s="1" t="s">
        <v>577</v>
      </c>
      <c r="B197" s="2" t="s">
        <v>578</v>
      </c>
      <c r="C197" s="2" t="s">
        <v>579</v>
      </c>
      <c r="D197" s="3"/>
      <c r="E197" s="3"/>
      <c r="F197" s="3">
        <v>0</v>
      </c>
      <c r="G197" s="3">
        <v>0</v>
      </c>
      <c r="I197" s="4">
        <f t="shared" si="17"/>
        <v>0</v>
      </c>
      <c r="J197" s="4">
        <f t="shared" si="18"/>
        <v>0</v>
      </c>
      <c r="K197" s="4">
        <f t="shared" si="19"/>
        <v>0</v>
      </c>
      <c r="L197" s="4">
        <f t="shared" si="20"/>
        <v>0</v>
      </c>
      <c r="N197" s="6">
        <f t="shared" si="21"/>
        <v>0</v>
      </c>
      <c r="O197" s="6">
        <f t="shared" si="22"/>
        <v>0</v>
      </c>
      <c r="P197" s="6">
        <f t="shared" si="23"/>
        <v>0</v>
      </c>
      <c r="R197" s="4" t="e">
        <f t="shared" si="24"/>
        <v>#DIV/0!</v>
      </c>
      <c r="S197" s="4" t="e">
        <f t="shared" si="24"/>
        <v>#DIV/0!</v>
      </c>
      <c r="T197" s="4" t="e">
        <f t="shared" si="24"/>
        <v>#DIV/0!</v>
      </c>
    </row>
    <row r="198" spans="1:27" x14ac:dyDescent="0.2">
      <c r="A198" s="1" t="s">
        <v>580</v>
      </c>
      <c r="B198" s="2" t="s">
        <v>581</v>
      </c>
      <c r="C198" s="2" t="s">
        <v>582</v>
      </c>
      <c r="D198" s="3">
        <v>3000</v>
      </c>
      <c r="E198" s="3">
        <v>35000</v>
      </c>
      <c r="F198" s="3">
        <v>0</v>
      </c>
      <c r="G198" s="3">
        <v>0</v>
      </c>
      <c r="I198" s="4">
        <f t="shared" si="17"/>
        <v>2.02020202020202E-2</v>
      </c>
      <c r="J198" s="4">
        <f t="shared" si="18"/>
        <v>0.2285788923719958</v>
      </c>
      <c r="K198" s="4">
        <f t="shared" si="19"/>
        <v>0</v>
      </c>
      <c r="L198" s="4">
        <f t="shared" si="20"/>
        <v>0</v>
      </c>
      <c r="N198" s="6">
        <f t="shared" si="21"/>
        <v>-32000</v>
      </c>
      <c r="O198" s="6">
        <f t="shared" si="22"/>
        <v>35000</v>
      </c>
      <c r="P198" s="6">
        <f t="shared" si="23"/>
        <v>0</v>
      </c>
      <c r="R198" s="4">
        <f t="shared" si="24"/>
        <v>-1066.6666666666665</v>
      </c>
      <c r="S198" s="4">
        <f t="shared" si="24"/>
        <v>100</v>
      </c>
      <c r="T198" s="4" t="e">
        <f t="shared" si="24"/>
        <v>#DIV/0!</v>
      </c>
    </row>
    <row r="199" spans="1:27" x14ac:dyDescent="0.2">
      <c r="A199" s="1" t="s">
        <v>583</v>
      </c>
      <c r="B199" s="2" t="s">
        <v>584</v>
      </c>
      <c r="C199" s="2" t="s">
        <v>585</v>
      </c>
      <c r="D199" s="3"/>
      <c r="E199" s="3"/>
      <c r="F199" s="3">
        <v>0</v>
      </c>
      <c r="G199" s="3">
        <v>0</v>
      </c>
      <c r="I199" s="4">
        <f t="shared" si="17"/>
        <v>0</v>
      </c>
      <c r="J199" s="4">
        <f t="shared" si="18"/>
        <v>0</v>
      </c>
      <c r="K199" s="4">
        <f t="shared" si="19"/>
        <v>0</v>
      </c>
      <c r="L199" s="4">
        <f t="shared" si="20"/>
        <v>0</v>
      </c>
      <c r="N199" s="6">
        <f t="shared" si="21"/>
        <v>0</v>
      </c>
      <c r="O199" s="6">
        <f t="shared" si="22"/>
        <v>0</v>
      </c>
      <c r="P199" s="6">
        <f t="shared" si="23"/>
        <v>0</v>
      </c>
      <c r="R199" s="4" t="e">
        <f t="shared" si="24"/>
        <v>#DIV/0!</v>
      </c>
      <c r="S199" s="4" t="e">
        <f t="shared" si="24"/>
        <v>#DIV/0!</v>
      </c>
      <c r="T199" s="4" t="e">
        <f t="shared" si="24"/>
        <v>#DIV/0!</v>
      </c>
    </row>
    <row r="200" spans="1:27" x14ac:dyDescent="0.2">
      <c r="A200" s="1" t="s">
        <v>61</v>
      </c>
      <c r="B200" s="2" t="s">
        <v>43</v>
      </c>
      <c r="C200" s="2" t="s">
        <v>96</v>
      </c>
      <c r="D200" s="3">
        <v>2000</v>
      </c>
      <c r="E200" s="3">
        <v>1000</v>
      </c>
      <c r="F200" s="3">
        <v>1000</v>
      </c>
      <c r="G200" s="3">
        <v>5000</v>
      </c>
      <c r="I200" s="4">
        <f t="shared" si="17"/>
        <v>1.3468013468013467E-2</v>
      </c>
      <c r="J200" s="4">
        <f t="shared" si="18"/>
        <v>6.5308254963427383E-3</v>
      </c>
      <c r="K200" s="4">
        <f t="shared" si="19"/>
        <v>6.6159444260668211E-3</v>
      </c>
      <c r="L200" s="4">
        <f t="shared" si="20"/>
        <v>3.0581039755351681E-2</v>
      </c>
      <c r="N200" s="6">
        <f t="shared" si="21"/>
        <v>1000</v>
      </c>
      <c r="O200" s="6">
        <f t="shared" si="22"/>
        <v>0</v>
      </c>
      <c r="P200" s="6">
        <f t="shared" si="23"/>
        <v>-4000</v>
      </c>
      <c r="R200" s="4">
        <f t="shared" si="24"/>
        <v>50</v>
      </c>
      <c r="S200" s="4">
        <f t="shared" si="24"/>
        <v>0</v>
      </c>
      <c r="T200" s="4">
        <f t="shared" si="24"/>
        <v>-400</v>
      </c>
    </row>
    <row r="201" spans="1:27" x14ac:dyDescent="0.2">
      <c r="A201" s="1" t="s">
        <v>586</v>
      </c>
      <c r="B201" s="2" t="s">
        <v>270</v>
      </c>
      <c r="C201" s="2" t="s">
        <v>587</v>
      </c>
      <c r="D201" s="3">
        <v>1000</v>
      </c>
      <c r="E201" s="3">
        <v>1000</v>
      </c>
      <c r="F201" s="3">
        <v>1000</v>
      </c>
      <c r="G201" s="3">
        <v>5000</v>
      </c>
      <c r="I201" s="4">
        <f t="shared" si="17"/>
        <v>6.7340067340067337E-3</v>
      </c>
      <c r="J201" s="4">
        <f t="shared" si="18"/>
        <v>6.5308254963427383E-3</v>
      </c>
      <c r="K201" s="4">
        <f t="shared" si="19"/>
        <v>6.6159444260668211E-3</v>
      </c>
      <c r="L201" s="4">
        <f t="shared" si="20"/>
        <v>3.0581039755351681E-2</v>
      </c>
      <c r="N201" s="6">
        <f t="shared" si="21"/>
        <v>0</v>
      </c>
      <c r="O201" s="6">
        <f t="shared" si="22"/>
        <v>0</v>
      </c>
      <c r="P201" s="6">
        <f t="shared" si="23"/>
        <v>-4000</v>
      </c>
      <c r="R201" s="4">
        <f t="shared" si="24"/>
        <v>0</v>
      </c>
      <c r="S201" s="4">
        <f t="shared" si="24"/>
        <v>0</v>
      </c>
      <c r="T201" s="4">
        <f t="shared" si="24"/>
        <v>-400</v>
      </c>
    </row>
    <row r="202" spans="1:27" x14ac:dyDescent="0.2">
      <c r="A202" s="10" t="s">
        <v>588</v>
      </c>
      <c r="B202" s="11" t="s">
        <v>273</v>
      </c>
      <c r="C202" s="11" t="s">
        <v>589</v>
      </c>
      <c r="D202" s="12">
        <v>1000</v>
      </c>
      <c r="E202" s="12"/>
      <c r="F202" s="12">
        <v>0</v>
      </c>
      <c r="G202" s="12">
        <v>0</v>
      </c>
      <c r="H202" s="13"/>
      <c r="I202" s="14">
        <f t="shared" si="17"/>
        <v>6.7340067340067337E-3</v>
      </c>
      <c r="J202" s="14">
        <f t="shared" si="18"/>
        <v>0</v>
      </c>
      <c r="K202" s="14">
        <f t="shared" si="19"/>
        <v>0</v>
      </c>
      <c r="L202" s="14">
        <f t="shared" si="20"/>
        <v>0</v>
      </c>
      <c r="N202" s="6">
        <f t="shared" si="21"/>
        <v>1000</v>
      </c>
      <c r="O202" s="6">
        <f t="shared" si="22"/>
        <v>0</v>
      </c>
      <c r="P202" s="6">
        <f t="shared" si="23"/>
        <v>0</v>
      </c>
      <c r="R202" s="4">
        <f t="shared" si="24"/>
        <v>100</v>
      </c>
      <c r="S202" s="4" t="e">
        <f t="shared" si="24"/>
        <v>#DIV/0!</v>
      </c>
      <c r="T202" s="4" t="e">
        <f t="shared" si="24"/>
        <v>#DIV/0!</v>
      </c>
      <c r="X202" s="5" t="s">
        <v>700</v>
      </c>
    </row>
    <row r="203" spans="1:27" x14ac:dyDescent="0.2">
      <c r="A203" s="7" t="s">
        <v>100</v>
      </c>
      <c r="B203" s="8" t="s">
        <v>101</v>
      </c>
      <c r="C203" s="8" t="s">
        <v>102</v>
      </c>
      <c r="D203" s="9">
        <v>105000</v>
      </c>
      <c r="E203" s="9">
        <v>69000</v>
      </c>
      <c r="F203" s="9">
        <v>325000</v>
      </c>
      <c r="G203" s="9">
        <v>468000</v>
      </c>
      <c r="I203" s="4">
        <f>(D203/$X$203)*100</f>
        <v>0.69610182975338109</v>
      </c>
      <c r="J203" s="4">
        <f>(E203/$Y$203)*100</f>
        <v>0.46530447096904715</v>
      </c>
      <c r="K203" s="4">
        <f>(F203/$Z$203)*100</f>
        <v>2.3436936612100672</v>
      </c>
      <c r="L203" s="4">
        <f>(G203/$Z$203)*100</f>
        <v>3.374918872142497</v>
      </c>
      <c r="N203" s="6">
        <f t="shared" si="21"/>
        <v>36000</v>
      </c>
      <c r="O203" s="6">
        <f t="shared" si="22"/>
        <v>-256000</v>
      </c>
      <c r="P203" s="6">
        <f t="shared" si="23"/>
        <v>-143000</v>
      </c>
      <c r="R203" s="4">
        <f t="shared" si="24"/>
        <v>34.285714285714285</v>
      </c>
      <c r="S203" s="4">
        <f t="shared" si="24"/>
        <v>-371.01449275362319</v>
      </c>
      <c r="T203" s="4">
        <f t="shared" si="24"/>
        <v>-44</v>
      </c>
      <c r="X203" s="6">
        <f>D203+D206+D221+D228+D230+D233+D235+D239+D241+D244+D246+D248+D255</f>
        <v>15084000</v>
      </c>
      <c r="Y203" s="6">
        <f t="shared" ref="Y203:AA203" si="25">E203+E206+E221+E228+E230+E233+E235+E239+E241+E244+E246+E248+E255</f>
        <v>14829000</v>
      </c>
      <c r="Z203" s="6">
        <f t="shared" si="25"/>
        <v>13867000</v>
      </c>
      <c r="AA203" s="6">
        <f t="shared" si="25"/>
        <v>14119000</v>
      </c>
    </row>
    <row r="204" spans="1:27" x14ac:dyDescent="0.2">
      <c r="A204" s="1" t="s">
        <v>590</v>
      </c>
      <c r="B204" s="2" t="s">
        <v>28</v>
      </c>
      <c r="C204" s="2" t="s">
        <v>591</v>
      </c>
      <c r="D204" s="3">
        <v>50000</v>
      </c>
      <c r="E204" s="3">
        <v>49000</v>
      </c>
      <c r="F204" s="3">
        <v>177000</v>
      </c>
      <c r="G204" s="3">
        <v>262000</v>
      </c>
      <c r="I204" s="4">
        <f t="shared" ref="I204:I263" si="26">(D204/$X$203)*100</f>
        <v>0.33147706178732433</v>
      </c>
      <c r="J204" s="4">
        <f t="shared" ref="J204:J263" si="27">(E204/$Y$203)*100</f>
        <v>0.33043360981859871</v>
      </c>
      <c r="K204" s="4">
        <f t="shared" ref="K204:K263" si="28">(F204/$Z$203)*100</f>
        <v>1.2764116247205595</v>
      </c>
      <c r="L204" s="4">
        <f t="shared" ref="L204:L263" si="29">(G204/$Z$203)*100</f>
        <v>1.8893776591908849</v>
      </c>
      <c r="N204" s="6">
        <f t="shared" si="21"/>
        <v>1000</v>
      </c>
      <c r="O204" s="6">
        <f t="shared" si="22"/>
        <v>-128000</v>
      </c>
      <c r="P204" s="6">
        <f t="shared" si="23"/>
        <v>-85000</v>
      </c>
      <c r="R204" s="4">
        <f t="shared" si="24"/>
        <v>2</v>
      </c>
      <c r="S204" s="4">
        <f t="shared" si="24"/>
        <v>-261.22448979591837</v>
      </c>
      <c r="T204" s="4">
        <f t="shared" si="24"/>
        <v>-48.022598870056498</v>
      </c>
    </row>
    <row r="205" spans="1:27" x14ac:dyDescent="0.2">
      <c r="A205" s="1" t="s">
        <v>592</v>
      </c>
      <c r="B205" s="2" t="s">
        <v>593</v>
      </c>
      <c r="C205" s="2" t="s">
        <v>594</v>
      </c>
      <c r="D205" s="3">
        <v>55000</v>
      </c>
      <c r="E205" s="3">
        <v>20000</v>
      </c>
      <c r="F205" s="3">
        <v>148000</v>
      </c>
      <c r="G205" s="3">
        <v>206000</v>
      </c>
      <c r="I205" s="4">
        <f t="shared" si="26"/>
        <v>0.36462476796605675</v>
      </c>
      <c r="J205" s="4">
        <f t="shared" si="27"/>
        <v>0.13487086115044844</v>
      </c>
      <c r="K205" s="4">
        <f t="shared" si="28"/>
        <v>1.0672820364895075</v>
      </c>
      <c r="L205" s="4">
        <f t="shared" si="29"/>
        <v>1.4855412129516117</v>
      </c>
      <c r="N205" s="6">
        <f t="shared" si="21"/>
        <v>35000</v>
      </c>
      <c r="O205" s="6">
        <f t="shared" si="22"/>
        <v>-128000</v>
      </c>
      <c r="P205" s="6">
        <f t="shared" si="23"/>
        <v>-58000</v>
      </c>
      <c r="R205" s="4">
        <f t="shared" si="24"/>
        <v>63.636363636363633</v>
      </c>
      <c r="S205" s="4">
        <f t="shared" si="24"/>
        <v>-640</v>
      </c>
      <c r="T205" s="4">
        <f t="shared" si="24"/>
        <v>-39.189189189189186</v>
      </c>
      <c r="X205" s="5" t="s">
        <v>715</v>
      </c>
    </row>
    <row r="206" spans="1:27" x14ac:dyDescent="0.2">
      <c r="A206" s="1" t="s">
        <v>595</v>
      </c>
      <c r="B206" s="2" t="s">
        <v>596</v>
      </c>
      <c r="C206" s="2" t="s">
        <v>597</v>
      </c>
      <c r="D206" s="3">
        <v>14481000</v>
      </c>
      <c r="E206" s="3">
        <v>14216000</v>
      </c>
      <c r="F206" s="3">
        <v>13252000</v>
      </c>
      <c r="G206" s="3">
        <v>13403000</v>
      </c>
      <c r="I206" s="4">
        <f t="shared" si="26"/>
        <v>96.002386634844868</v>
      </c>
      <c r="J206" s="4">
        <f t="shared" si="27"/>
        <v>95.866208105738764</v>
      </c>
      <c r="K206" s="4">
        <f t="shared" si="28"/>
        <v>95.565010456479413</v>
      </c>
      <c r="L206" s="4">
        <f t="shared" si="29"/>
        <v>96.653926588303165</v>
      </c>
      <c r="N206" s="6">
        <f t="shared" ref="N206:N263" si="30">D206-E206</f>
        <v>265000</v>
      </c>
      <c r="O206" s="6">
        <f t="shared" ref="O206:O263" si="31">E206-F206</f>
        <v>964000</v>
      </c>
      <c r="P206" s="6">
        <f t="shared" ref="P206:P263" si="32">F206-G206</f>
        <v>-151000</v>
      </c>
      <c r="R206" s="4">
        <f t="shared" ref="R206:T263" si="33">(N206/D206)*100</f>
        <v>1.8299841171189835</v>
      </c>
      <c r="S206" s="4">
        <f t="shared" si="33"/>
        <v>6.7810917276308391</v>
      </c>
      <c r="T206" s="4">
        <f t="shared" si="33"/>
        <v>-1.1394506489586478</v>
      </c>
      <c r="X206" s="6">
        <f>D204+D210+D214+D219+D220+D224+D227+D229+D231+D234+D240+D242+D243+D245+D247+D249+D251+D256+D257+D261</f>
        <v>12127000</v>
      </c>
      <c r="Y206" s="6">
        <f t="shared" ref="Y206:AA206" si="34">E204+E210+E214+E219+E220+E224+E227+E229+E231+E234+E240+E242+E243+E245+E247+E249+E251+E256+E257+E261</f>
        <v>11965000</v>
      </c>
      <c r="Z206" s="6">
        <f t="shared" si="34"/>
        <v>10906000</v>
      </c>
      <c r="AA206" s="6">
        <f t="shared" si="34"/>
        <v>11304000</v>
      </c>
    </row>
    <row r="207" spans="1:27" x14ac:dyDescent="0.2">
      <c r="A207" s="1" t="s">
        <v>97</v>
      </c>
      <c r="B207" s="2" t="s">
        <v>98</v>
      </c>
      <c r="C207" s="2" t="s">
        <v>99</v>
      </c>
      <c r="D207" s="3">
        <v>14338000</v>
      </c>
      <c r="E207" s="3">
        <v>13869000</v>
      </c>
      <c r="F207" s="3">
        <v>12924000</v>
      </c>
      <c r="G207" s="3">
        <v>13060000</v>
      </c>
      <c r="I207" s="4">
        <f t="shared" si="26"/>
        <v>95.054362238133123</v>
      </c>
      <c r="J207" s="4">
        <f t="shared" si="27"/>
        <v>93.526198664778477</v>
      </c>
      <c r="K207" s="4">
        <f t="shared" si="28"/>
        <v>93.199682699935096</v>
      </c>
      <c r="L207" s="4">
        <f t="shared" si="29"/>
        <v>94.180428355087614</v>
      </c>
      <c r="N207" s="6">
        <f t="shared" si="30"/>
        <v>469000</v>
      </c>
      <c r="O207" s="6">
        <f t="shared" si="31"/>
        <v>945000</v>
      </c>
      <c r="P207" s="6">
        <f t="shared" si="32"/>
        <v>-136000</v>
      </c>
      <c r="R207" s="4">
        <f t="shared" si="33"/>
        <v>3.2710280373831773</v>
      </c>
      <c r="S207" s="4">
        <f t="shared" si="33"/>
        <v>6.8137573004542498</v>
      </c>
      <c r="T207" s="4">
        <f t="shared" si="33"/>
        <v>-1.0523057876818322</v>
      </c>
    </row>
    <row r="208" spans="1:27" x14ac:dyDescent="0.2">
      <c r="A208" s="1" t="s">
        <v>105</v>
      </c>
      <c r="B208" s="2" t="s">
        <v>106</v>
      </c>
      <c r="C208" s="2" t="s">
        <v>107</v>
      </c>
      <c r="D208" s="3">
        <v>45000</v>
      </c>
      <c r="E208" s="3">
        <v>24000</v>
      </c>
      <c r="F208" s="3">
        <v>14000</v>
      </c>
      <c r="G208" s="3">
        <v>-13000</v>
      </c>
      <c r="I208" s="4">
        <f t="shared" si="26"/>
        <v>0.29832935560859186</v>
      </c>
      <c r="J208" s="4">
        <f t="shared" si="27"/>
        <v>0.16184503338053813</v>
      </c>
      <c r="K208" s="4">
        <f t="shared" si="28"/>
        <v>0.10095911155981827</v>
      </c>
      <c r="L208" s="4">
        <f t="shared" si="29"/>
        <v>-9.3747746448402683E-2</v>
      </c>
      <c r="N208" s="6">
        <f t="shared" si="30"/>
        <v>21000</v>
      </c>
      <c r="O208" s="6">
        <f t="shared" si="31"/>
        <v>10000</v>
      </c>
      <c r="P208" s="6">
        <f t="shared" si="32"/>
        <v>27000</v>
      </c>
      <c r="R208" s="4">
        <f t="shared" si="33"/>
        <v>46.666666666666664</v>
      </c>
      <c r="S208" s="4">
        <f t="shared" si="33"/>
        <v>41.666666666666671</v>
      </c>
      <c r="T208" s="4">
        <f t="shared" si="33"/>
        <v>192.85714285714286</v>
      </c>
    </row>
    <row r="209" spans="1:20" x14ac:dyDescent="0.2">
      <c r="A209" s="1" t="s">
        <v>108</v>
      </c>
      <c r="B209" s="2" t="s">
        <v>109</v>
      </c>
      <c r="C209" s="2" t="s">
        <v>110</v>
      </c>
      <c r="D209" s="3">
        <v>98000</v>
      </c>
      <c r="E209" s="3">
        <v>323000</v>
      </c>
      <c r="F209" s="3">
        <v>314000</v>
      </c>
      <c r="G209" s="3">
        <v>356000</v>
      </c>
      <c r="I209" s="4">
        <f t="shared" si="26"/>
        <v>0.64969504110315568</v>
      </c>
      <c r="J209" s="4">
        <f t="shared" si="27"/>
        <v>2.1781644075797422</v>
      </c>
      <c r="K209" s="4">
        <f t="shared" si="28"/>
        <v>2.2643686449844957</v>
      </c>
      <c r="L209" s="4">
        <f t="shared" si="29"/>
        <v>2.5672459796639502</v>
      </c>
      <c r="N209" s="6">
        <f t="shared" si="30"/>
        <v>-225000</v>
      </c>
      <c r="O209" s="6">
        <f t="shared" si="31"/>
        <v>9000</v>
      </c>
      <c r="P209" s="6">
        <f t="shared" si="32"/>
        <v>-42000</v>
      </c>
      <c r="R209" s="4">
        <f t="shared" si="33"/>
        <v>-229.59183673469391</v>
      </c>
      <c r="S209" s="4">
        <f t="shared" si="33"/>
        <v>2.7863777089783279</v>
      </c>
      <c r="T209" s="4">
        <f t="shared" si="33"/>
        <v>-13.375796178343949</v>
      </c>
    </row>
    <row r="210" spans="1:20" x14ac:dyDescent="0.2">
      <c r="A210" s="1" t="s">
        <v>103</v>
      </c>
      <c r="B210" s="2" t="s">
        <v>31</v>
      </c>
      <c r="C210" s="2" t="s">
        <v>104</v>
      </c>
      <c r="D210" s="3">
        <v>7892000</v>
      </c>
      <c r="E210" s="3">
        <v>7789000</v>
      </c>
      <c r="F210" s="3">
        <v>6951000</v>
      </c>
      <c r="G210" s="3">
        <v>7018000</v>
      </c>
      <c r="I210" s="4">
        <f t="shared" si="26"/>
        <v>52.320339432511261</v>
      </c>
      <c r="J210" s="4">
        <f t="shared" si="27"/>
        <v>52.525456875042146</v>
      </c>
      <c r="K210" s="4">
        <f t="shared" si="28"/>
        <v>50.126198889449768</v>
      </c>
      <c r="L210" s="4">
        <f t="shared" si="29"/>
        <v>50.609360351914624</v>
      </c>
      <c r="N210" s="6">
        <f t="shared" si="30"/>
        <v>103000</v>
      </c>
      <c r="O210" s="6">
        <f t="shared" si="31"/>
        <v>838000</v>
      </c>
      <c r="P210" s="6">
        <f t="shared" si="32"/>
        <v>-67000</v>
      </c>
      <c r="R210" s="4">
        <f t="shared" si="33"/>
        <v>1.3051191079574251</v>
      </c>
      <c r="S210" s="4">
        <f t="shared" si="33"/>
        <v>10.758762357170369</v>
      </c>
      <c r="T210" s="4">
        <f t="shared" si="33"/>
        <v>-0.96389008775715734</v>
      </c>
    </row>
    <row r="211" spans="1:20" x14ac:dyDescent="0.2">
      <c r="A211" s="1" t="s">
        <v>598</v>
      </c>
      <c r="B211" s="2" t="s">
        <v>599</v>
      </c>
      <c r="C211" s="2" t="s">
        <v>600</v>
      </c>
      <c r="D211" s="3">
        <v>3418000</v>
      </c>
      <c r="E211" s="3">
        <v>3360000</v>
      </c>
      <c r="F211" s="3">
        <v>3138000</v>
      </c>
      <c r="G211" s="3">
        <v>3067000</v>
      </c>
      <c r="I211" s="4">
        <f t="shared" si="26"/>
        <v>22.65977194378149</v>
      </c>
      <c r="J211" s="4">
        <f t="shared" si="27"/>
        <v>22.658304673275339</v>
      </c>
      <c r="K211" s="4">
        <f t="shared" si="28"/>
        <v>22.629263719622124</v>
      </c>
      <c r="L211" s="4">
        <f t="shared" si="29"/>
        <v>22.117256796711619</v>
      </c>
      <c r="N211" s="6">
        <f t="shared" si="30"/>
        <v>58000</v>
      </c>
      <c r="O211" s="6">
        <f t="shared" si="31"/>
        <v>222000</v>
      </c>
      <c r="P211" s="6">
        <f t="shared" si="32"/>
        <v>71000</v>
      </c>
      <c r="R211" s="4">
        <f t="shared" si="33"/>
        <v>1.6968987712112347</v>
      </c>
      <c r="S211" s="4">
        <f t="shared" si="33"/>
        <v>6.6071428571428577</v>
      </c>
      <c r="T211" s="4">
        <f t="shared" si="33"/>
        <v>2.2625876354365837</v>
      </c>
    </row>
    <row r="212" spans="1:20" x14ac:dyDescent="0.2">
      <c r="A212" s="1" t="s">
        <v>601</v>
      </c>
      <c r="B212" s="2" t="s">
        <v>602</v>
      </c>
      <c r="C212" s="2" t="s">
        <v>603</v>
      </c>
      <c r="D212" s="3">
        <v>4474000</v>
      </c>
      <c r="E212" s="3">
        <v>4429000</v>
      </c>
      <c r="F212" s="3">
        <v>3813000</v>
      </c>
      <c r="G212" s="3">
        <v>3951000</v>
      </c>
      <c r="I212" s="4">
        <f t="shared" si="26"/>
        <v>29.660567488729779</v>
      </c>
      <c r="J212" s="4">
        <f t="shared" si="27"/>
        <v>29.867152201766807</v>
      </c>
      <c r="K212" s="4">
        <f t="shared" si="28"/>
        <v>27.496935169827648</v>
      </c>
      <c r="L212" s="4">
        <f t="shared" si="29"/>
        <v>28.492103555203002</v>
      </c>
      <c r="N212" s="6">
        <f t="shared" si="30"/>
        <v>45000</v>
      </c>
      <c r="O212" s="6">
        <f t="shared" si="31"/>
        <v>616000</v>
      </c>
      <c r="P212" s="6">
        <f t="shared" si="32"/>
        <v>-138000</v>
      </c>
      <c r="R212" s="4">
        <f t="shared" si="33"/>
        <v>1.0058113544926239</v>
      </c>
      <c r="S212" s="4">
        <f t="shared" si="33"/>
        <v>13.908331451794986</v>
      </c>
      <c r="T212" s="4">
        <f t="shared" si="33"/>
        <v>-3.6191974822974036</v>
      </c>
    </row>
    <row r="213" spans="1:20" x14ac:dyDescent="0.2">
      <c r="A213" s="1" t="s">
        <v>604</v>
      </c>
      <c r="B213" s="2" t="s">
        <v>593</v>
      </c>
      <c r="C213" s="2" t="s">
        <v>605</v>
      </c>
      <c r="D213" s="3">
        <v>6644000</v>
      </c>
      <c r="E213" s="3">
        <v>6447000</v>
      </c>
      <c r="F213" s="3">
        <v>6449000</v>
      </c>
      <c r="G213" s="3">
        <v>6591000</v>
      </c>
      <c r="I213" s="4">
        <f t="shared" si="26"/>
        <v>44.046671970299656</v>
      </c>
      <c r="J213" s="4">
        <f t="shared" si="27"/>
        <v>43.475622091847058</v>
      </c>
      <c r="K213" s="4">
        <f t="shared" si="28"/>
        <v>46.506093603519147</v>
      </c>
      <c r="L213" s="4">
        <f t="shared" si="29"/>
        <v>47.530107449340157</v>
      </c>
      <c r="N213" s="6">
        <f t="shared" si="30"/>
        <v>197000</v>
      </c>
      <c r="O213" s="6">
        <f t="shared" si="31"/>
        <v>-2000</v>
      </c>
      <c r="P213" s="6">
        <f t="shared" si="32"/>
        <v>-142000</v>
      </c>
      <c r="R213" s="4">
        <f t="shared" si="33"/>
        <v>2.9650812763395544</v>
      </c>
      <c r="S213" s="4">
        <f t="shared" si="33"/>
        <v>-3.1022180859314411E-2</v>
      </c>
      <c r="T213" s="4">
        <f t="shared" si="33"/>
        <v>-2.2018917661652972</v>
      </c>
    </row>
    <row r="214" spans="1:20" x14ac:dyDescent="0.2">
      <c r="A214" s="1" t="s">
        <v>111</v>
      </c>
      <c r="B214" s="2" t="s">
        <v>43</v>
      </c>
      <c r="C214" s="2" t="s">
        <v>112</v>
      </c>
      <c r="D214" s="3">
        <v>1592000</v>
      </c>
      <c r="E214" s="3">
        <v>1487000</v>
      </c>
      <c r="F214" s="3">
        <v>1317000</v>
      </c>
      <c r="G214" s="3">
        <v>1392000</v>
      </c>
      <c r="I214" s="4">
        <f t="shared" si="26"/>
        <v>10.554229647308407</v>
      </c>
      <c r="J214" s="4">
        <f t="shared" si="27"/>
        <v>10.027648526535842</v>
      </c>
      <c r="K214" s="4">
        <f t="shared" si="28"/>
        <v>9.4973678517343334</v>
      </c>
      <c r="L214" s="4">
        <f t="shared" si="29"/>
        <v>10.038220235090503</v>
      </c>
      <c r="N214" s="6">
        <f t="shared" si="30"/>
        <v>105000</v>
      </c>
      <c r="O214" s="6">
        <f t="shared" si="31"/>
        <v>170000</v>
      </c>
      <c r="P214" s="6">
        <f t="shared" si="32"/>
        <v>-75000</v>
      </c>
      <c r="R214" s="4">
        <f t="shared" si="33"/>
        <v>6.5954773869346726</v>
      </c>
      <c r="S214" s="4">
        <f t="shared" si="33"/>
        <v>11.432414256893074</v>
      </c>
      <c r="T214" s="4">
        <f t="shared" si="33"/>
        <v>-5.6947608200455582</v>
      </c>
    </row>
    <row r="215" spans="1:20" x14ac:dyDescent="0.2">
      <c r="A215" s="1" t="s">
        <v>606</v>
      </c>
      <c r="B215" s="2" t="s">
        <v>607</v>
      </c>
      <c r="C215" s="2" t="s">
        <v>608</v>
      </c>
      <c r="D215" s="3">
        <v>1154000</v>
      </c>
      <c r="E215" s="3">
        <v>1077000</v>
      </c>
      <c r="F215" s="3">
        <v>946000</v>
      </c>
      <c r="G215" s="3">
        <v>1004000</v>
      </c>
      <c r="I215" s="4">
        <f t="shared" si="26"/>
        <v>7.6504905860514452</v>
      </c>
      <c r="J215" s="4">
        <f t="shared" si="27"/>
        <v>7.2627958729516484</v>
      </c>
      <c r="K215" s="4">
        <f t="shared" si="28"/>
        <v>6.8219513953991493</v>
      </c>
      <c r="L215" s="4">
        <f t="shared" si="29"/>
        <v>7.2402105718612537</v>
      </c>
      <c r="N215" s="6">
        <f t="shared" si="30"/>
        <v>77000</v>
      </c>
      <c r="O215" s="6">
        <f t="shared" si="31"/>
        <v>131000</v>
      </c>
      <c r="P215" s="6">
        <f t="shared" si="32"/>
        <v>-58000</v>
      </c>
      <c r="R215" s="4">
        <f t="shared" si="33"/>
        <v>6.672443674176777</v>
      </c>
      <c r="S215" s="4">
        <f t="shared" si="33"/>
        <v>12.163416898792944</v>
      </c>
      <c r="T215" s="4">
        <f t="shared" si="33"/>
        <v>-6.1310782241014801</v>
      </c>
    </row>
    <row r="216" spans="1:20" x14ac:dyDescent="0.2">
      <c r="A216" s="1" t="s">
        <v>609</v>
      </c>
      <c r="B216" s="2" t="s">
        <v>610</v>
      </c>
      <c r="C216" s="2" t="s">
        <v>611</v>
      </c>
      <c r="D216" s="3"/>
      <c r="E216" s="3"/>
      <c r="F216" s="3">
        <v>0</v>
      </c>
      <c r="G216" s="3">
        <v>0</v>
      </c>
      <c r="I216" s="4">
        <f t="shared" si="26"/>
        <v>0</v>
      </c>
      <c r="J216" s="4">
        <f t="shared" si="27"/>
        <v>0</v>
      </c>
      <c r="K216" s="4">
        <f t="shared" si="28"/>
        <v>0</v>
      </c>
      <c r="L216" s="4">
        <f t="shared" si="29"/>
        <v>0</v>
      </c>
      <c r="N216" s="6">
        <f t="shared" si="30"/>
        <v>0</v>
      </c>
      <c r="O216" s="6">
        <f t="shared" si="31"/>
        <v>0</v>
      </c>
      <c r="P216" s="6">
        <f t="shared" si="32"/>
        <v>0</v>
      </c>
      <c r="R216" s="4" t="e">
        <f t="shared" si="33"/>
        <v>#DIV/0!</v>
      </c>
      <c r="S216" s="4" t="e">
        <f t="shared" si="33"/>
        <v>#DIV/0!</v>
      </c>
      <c r="T216" s="4" t="e">
        <f t="shared" si="33"/>
        <v>#DIV/0!</v>
      </c>
    </row>
    <row r="217" spans="1:20" x14ac:dyDescent="0.2">
      <c r="A217" s="1" t="s">
        <v>612</v>
      </c>
      <c r="B217" s="2" t="s">
        <v>613</v>
      </c>
      <c r="C217" s="2" t="s">
        <v>614</v>
      </c>
      <c r="D217" s="3">
        <v>370000</v>
      </c>
      <c r="E217" s="3">
        <v>352000</v>
      </c>
      <c r="F217" s="3">
        <v>312000</v>
      </c>
      <c r="G217" s="3">
        <v>326000</v>
      </c>
      <c r="I217" s="4">
        <f t="shared" si="26"/>
        <v>2.4529302572262002</v>
      </c>
      <c r="J217" s="4">
        <f t="shared" si="27"/>
        <v>2.3737271562478925</v>
      </c>
      <c r="K217" s="4">
        <f t="shared" si="28"/>
        <v>2.2499459147616645</v>
      </c>
      <c r="L217" s="4">
        <f t="shared" si="29"/>
        <v>2.3509050263214823</v>
      </c>
      <c r="N217" s="6">
        <f t="shared" si="30"/>
        <v>18000</v>
      </c>
      <c r="O217" s="6">
        <f t="shared" si="31"/>
        <v>40000</v>
      </c>
      <c r="P217" s="6">
        <f t="shared" si="32"/>
        <v>-14000</v>
      </c>
      <c r="R217" s="4">
        <f t="shared" si="33"/>
        <v>4.8648648648648649</v>
      </c>
      <c r="S217" s="4">
        <f t="shared" si="33"/>
        <v>11.363636363636363</v>
      </c>
      <c r="T217" s="4">
        <f t="shared" si="33"/>
        <v>-4.4871794871794872</v>
      </c>
    </row>
    <row r="218" spans="1:20" x14ac:dyDescent="0.2">
      <c r="A218" s="1" t="s">
        <v>615</v>
      </c>
      <c r="B218" s="2" t="s">
        <v>616</v>
      </c>
      <c r="C218" s="2" t="s">
        <v>617</v>
      </c>
      <c r="D218" s="3">
        <v>68000</v>
      </c>
      <c r="E218" s="3">
        <v>58000</v>
      </c>
      <c r="F218" s="3">
        <v>59000</v>
      </c>
      <c r="G218" s="3">
        <v>62000</v>
      </c>
      <c r="I218" s="4">
        <f t="shared" si="26"/>
        <v>0.45080880403076107</v>
      </c>
      <c r="J218" s="4">
        <f t="shared" si="27"/>
        <v>0.39112549733630053</v>
      </c>
      <c r="K218" s="4">
        <f t="shared" si="28"/>
        <v>0.42547054157351988</v>
      </c>
      <c r="L218" s="4">
        <f t="shared" si="29"/>
        <v>0.44710463690776664</v>
      </c>
      <c r="N218" s="6">
        <f t="shared" si="30"/>
        <v>10000</v>
      </c>
      <c r="O218" s="6">
        <f t="shared" si="31"/>
        <v>-1000</v>
      </c>
      <c r="P218" s="6">
        <f t="shared" si="32"/>
        <v>-3000</v>
      </c>
      <c r="R218" s="4">
        <f t="shared" si="33"/>
        <v>14.705882352941178</v>
      </c>
      <c r="S218" s="4">
        <f t="shared" si="33"/>
        <v>-1.7241379310344827</v>
      </c>
      <c r="T218" s="4">
        <f t="shared" si="33"/>
        <v>-5.0847457627118651</v>
      </c>
    </row>
    <row r="219" spans="1:20" x14ac:dyDescent="0.2">
      <c r="A219" s="1" t="s">
        <v>618</v>
      </c>
      <c r="B219" s="2" t="s">
        <v>62</v>
      </c>
      <c r="C219" s="2" t="s">
        <v>619</v>
      </c>
      <c r="D219" s="3">
        <v>46000</v>
      </c>
      <c r="E219" s="3">
        <v>34000</v>
      </c>
      <c r="F219" s="3">
        <v>31000</v>
      </c>
      <c r="G219" s="3">
        <v>32000</v>
      </c>
      <c r="I219" s="4">
        <f t="shared" si="26"/>
        <v>0.30495889684433841</v>
      </c>
      <c r="J219" s="4">
        <f t="shared" si="27"/>
        <v>0.22928046395576238</v>
      </c>
      <c r="K219" s="4">
        <f t="shared" si="28"/>
        <v>0.22355231845388332</v>
      </c>
      <c r="L219" s="4">
        <f t="shared" si="29"/>
        <v>0.23076368356529892</v>
      </c>
      <c r="N219" s="6">
        <f t="shared" si="30"/>
        <v>12000</v>
      </c>
      <c r="O219" s="6">
        <f t="shared" si="31"/>
        <v>3000</v>
      </c>
      <c r="P219" s="6">
        <f t="shared" si="32"/>
        <v>-1000</v>
      </c>
      <c r="R219" s="4">
        <f t="shared" si="33"/>
        <v>26.086956521739129</v>
      </c>
      <c r="S219" s="4">
        <f t="shared" si="33"/>
        <v>8.8235294117647065</v>
      </c>
      <c r="T219" s="4">
        <f t="shared" si="33"/>
        <v>-3.225806451612903</v>
      </c>
    </row>
    <row r="220" spans="1:20" x14ac:dyDescent="0.2">
      <c r="A220" s="1" t="s">
        <v>113</v>
      </c>
      <c r="B220" s="2" t="s">
        <v>114</v>
      </c>
      <c r="C220" s="2" t="s">
        <v>115</v>
      </c>
      <c r="D220" s="3">
        <v>1502000</v>
      </c>
      <c r="E220" s="3">
        <v>1495000</v>
      </c>
      <c r="F220" s="3">
        <v>1383000</v>
      </c>
      <c r="G220" s="3">
        <v>1382000</v>
      </c>
      <c r="I220" s="4">
        <f t="shared" si="26"/>
        <v>9.9575709360912228</v>
      </c>
      <c r="J220" s="4">
        <f t="shared" si="27"/>
        <v>10.081596870996021</v>
      </c>
      <c r="K220" s="4">
        <f t="shared" si="28"/>
        <v>9.9733179490877628</v>
      </c>
      <c r="L220" s="4">
        <f t="shared" si="29"/>
        <v>9.9661065839763481</v>
      </c>
      <c r="N220" s="6">
        <f t="shared" si="30"/>
        <v>7000</v>
      </c>
      <c r="O220" s="6">
        <f t="shared" si="31"/>
        <v>112000</v>
      </c>
      <c r="P220" s="6">
        <f t="shared" si="32"/>
        <v>1000</v>
      </c>
      <c r="R220" s="4">
        <f t="shared" si="33"/>
        <v>0.4660452729693742</v>
      </c>
      <c r="S220" s="4">
        <f t="shared" si="33"/>
        <v>7.4916387959866215</v>
      </c>
      <c r="T220" s="4">
        <f t="shared" si="33"/>
        <v>7.230657989877079E-2</v>
      </c>
    </row>
    <row r="221" spans="1:20" x14ac:dyDescent="0.2">
      <c r="A221" s="1" t="s">
        <v>620</v>
      </c>
      <c r="B221" s="2" t="s">
        <v>621</v>
      </c>
      <c r="C221" s="2" t="s">
        <v>622</v>
      </c>
      <c r="D221" s="3">
        <v>96000</v>
      </c>
      <c r="E221" s="3">
        <v>115000</v>
      </c>
      <c r="F221" s="3">
        <v>64000</v>
      </c>
      <c r="G221" s="3">
        <v>64000</v>
      </c>
      <c r="I221" s="4">
        <f t="shared" si="26"/>
        <v>0.63643595863166269</v>
      </c>
      <c r="J221" s="4">
        <f t="shared" si="27"/>
        <v>0.77550745161507861</v>
      </c>
      <c r="K221" s="4">
        <f t="shared" si="28"/>
        <v>0.46152736713059783</v>
      </c>
      <c r="L221" s="4">
        <f t="shared" si="29"/>
        <v>0.46152736713059783</v>
      </c>
      <c r="N221" s="6">
        <f t="shared" si="30"/>
        <v>-19000</v>
      </c>
      <c r="O221" s="6">
        <f t="shared" si="31"/>
        <v>51000</v>
      </c>
      <c r="P221" s="6">
        <f t="shared" si="32"/>
        <v>0</v>
      </c>
      <c r="R221" s="4">
        <f t="shared" si="33"/>
        <v>-19.791666666666664</v>
      </c>
      <c r="S221" s="4">
        <f t="shared" si="33"/>
        <v>44.347826086956523</v>
      </c>
      <c r="T221" s="4">
        <f t="shared" si="33"/>
        <v>0</v>
      </c>
    </row>
    <row r="222" spans="1:20" x14ac:dyDescent="0.2">
      <c r="A222" s="1" t="s">
        <v>623</v>
      </c>
      <c r="B222" s="2" t="s">
        <v>624</v>
      </c>
      <c r="C222" s="2" t="s">
        <v>625</v>
      </c>
      <c r="D222" s="3">
        <v>44000</v>
      </c>
      <c r="E222" s="3">
        <v>70000</v>
      </c>
      <c r="F222" s="3">
        <v>25000</v>
      </c>
      <c r="G222" s="3">
        <v>15000</v>
      </c>
      <c r="I222" s="4">
        <f t="shared" si="26"/>
        <v>0.29169981437284542</v>
      </c>
      <c r="J222" s="4">
        <f t="shared" si="27"/>
        <v>0.4720480140265696</v>
      </c>
      <c r="K222" s="4">
        <f t="shared" si="28"/>
        <v>0.18028412778538977</v>
      </c>
      <c r="L222" s="4">
        <f t="shared" si="29"/>
        <v>0.10817047667123385</v>
      </c>
      <c r="N222" s="6">
        <f t="shared" si="30"/>
        <v>-26000</v>
      </c>
      <c r="O222" s="6">
        <f t="shared" si="31"/>
        <v>45000</v>
      </c>
      <c r="P222" s="6">
        <f t="shared" si="32"/>
        <v>10000</v>
      </c>
      <c r="R222" s="4">
        <f t="shared" si="33"/>
        <v>-59.090909090909093</v>
      </c>
      <c r="S222" s="4">
        <f t="shared" si="33"/>
        <v>64.285714285714292</v>
      </c>
      <c r="T222" s="4">
        <f t="shared" si="33"/>
        <v>40</v>
      </c>
    </row>
    <row r="223" spans="1:20" x14ac:dyDescent="0.2">
      <c r="A223" s="1" t="s">
        <v>626</v>
      </c>
      <c r="B223" s="2" t="s">
        <v>627</v>
      </c>
      <c r="C223" s="2" t="s">
        <v>628</v>
      </c>
      <c r="D223" s="3">
        <v>52000</v>
      </c>
      <c r="E223" s="3">
        <v>45000</v>
      </c>
      <c r="F223" s="3">
        <v>39000</v>
      </c>
      <c r="G223" s="3">
        <v>49000</v>
      </c>
      <c r="I223" s="4">
        <f t="shared" si="26"/>
        <v>0.34473614425881732</v>
      </c>
      <c r="J223" s="4">
        <f t="shared" si="27"/>
        <v>0.30345943758850896</v>
      </c>
      <c r="K223" s="4">
        <f t="shared" si="28"/>
        <v>0.28124323934520806</v>
      </c>
      <c r="L223" s="4">
        <f t="shared" si="29"/>
        <v>0.35335689045936397</v>
      </c>
      <c r="N223" s="6">
        <f t="shared" si="30"/>
        <v>7000</v>
      </c>
      <c r="O223" s="6">
        <f t="shared" si="31"/>
        <v>6000</v>
      </c>
      <c r="P223" s="6">
        <f t="shared" si="32"/>
        <v>-10000</v>
      </c>
      <c r="R223" s="4">
        <f t="shared" si="33"/>
        <v>13.461538461538462</v>
      </c>
      <c r="S223" s="4">
        <f t="shared" si="33"/>
        <v>13.333333333333334</v>
      </c>
      <c r="T223" s="4">
        <f t="shared" si="33"/>
        <v>-25.641025641025639</v>
      </c>
    </row>
    <row r="224" spans="1:20" x14ac:dyDescent="0.2">
      <c r="A224" s="1" t="s">
        <v>629</v>
      </c>
      <c r="B224" s="2" t="s">
        <v>630</v>
      </c>
      <c r="C224" s="2" t="s">
        <v>631</v>
      </c>
      <c r="D224" s="3">
        <v>72000</v>
      </c>
      <c r="E224" s="3">
        <v>107000</v>
      </c>
      <c r="F224" s="3">
        <v>71000</v>
      </c>
      <c r="G224" s="3">
        <v>68000</v>
      </c>
      <c r="I224" s="4">
        <f t="shared" si="26"/>
        <v>0.47732696897374705</v>
      </c>
      <c r="J224" s="4">
        <f t="shared" si="27"/>
        <v>0.72155910715489924</v>
      </c>
      <c r="K224" s="4">
        <f t="shared" si="28"/>
        <v>0.51200692291050698</v>
      </c>
      <c r="L224" s="4">
        <f t="shared" si="29"/>
        <v>0.49037282757626016</v>
      </c>
      <c r="N224" s="6">
        <f t="shared" si="30"/>
        <v>-35000</v>
      </c>
      <c r="O224" s="6">
        <f t="shared" si="31"/>
        <v>36000</v>
      </c>
      <c r="P224" s="6">
        <f t="shared" si="32"/>
        <v>3000</v>
      </c>
      <c r="R224" s="4">
        <f t="shared" si="33"/>
        <v>-48.611111111111107</v>
      </c>
      <c r="S224" s="4">
        <f t="shared" si="33"/>
        <v>33.644859813084111</v>
      </c>
      <c r="T224" s="4">
        <f t="shared" si="33"/>
        <v>4.225352112676056</v>
      </c>
    </row>
    <row r="225" spans="1:20" x14ac:dyDescent="0.2">
      <c r="A225" s="1" t="s">
        <v>632</v>
      </c>
      <c r="B225" s="2" t="s">
        <v>633</v>
      </c>
      <c r="C225" s="2" t="s">
        <v>634</v>
      </c>
      <c r="D225" s="3">
        <v>21000</v>
      </c>
      <c r="E225" s="3">
        <v>61000</v>
      </c>
      <c r="F225" s="3">
        <v>28000</v>
      </c>
      <c r="G225" s="3">
        <v>17000</v>
      </c>
      <c r="I225" s="4">
        <f t="shared" si="26"/>
        <v>0.13922036595067622</v>
      </c>
      <c r="J225" s="4">
        <f t="shared" si="27"/>
        <v>0.41135612650886777</v>
      </c>
      <c r="K225" s="4">
        <f t="shared" si="28"/>
        <v>0.20191822311963653</v>
      </c>
      <c r="L225" s="4">
        <f t="shared" si="29"/>
        <v>0.12259320689406504</v>
      </c>
      <c r="N225" s="6">
        <f t="shared" si="30"/>
        <v>-40000</v>
      </c>
      <c r="O225" s="6">
        <f t="shared" si="31"/>
        <v>33000</v>
      </c>
      <c r="P225" s="6">
        <f t="shared" si="32"/>
        <v>11000</v>
      </c>
      <c r="R225" s="4">
        <f t="shared" si="33"/>
        <v>-190.47619047619045</v>
      </c>
      <c r="S225" s="4">
        <f t="shared" si="33"/>
        <v>54.098360655737707</v>
      </c>
      <c r="T225" s="4">
        <f t="shared" si="33"/>
        <v>39.285714285714285</v>
      </c>
    </row>
    <row r="226" spans="1:20" x14ac:dyDescent="0.2">
      <c r="A226" s="1" t="s">
        <v>635</v>
      </c>
      <c r="B226" s="2" t="s">
        <v>636</v>
      </c>
      <c r="C226" s="2" t="s">
        <v>637</v>
      </c>
      <c r="D226" s="3">
        <v>51000</v>
      </c>
      <c r="E226" s="3">
        <v>46000</v>
      </c>
      <c r="F226" s="3">
        <v>43000</v>
      </c>
      <c r="G226" s="3">
        <v>51000</v>
      </c>
      <c r="I226" s="4">
        <f t="shared" si="26"/>
        <v>0.33810660302307077</v>
      </c>
      <c r="J226" s="4">
        <f t="shared" si="27"/>
        <v>0.31020298064603147</v>
      </c>
      <c r="K226" s="4">
        <f t="shared" si="28"/>
        <v>0.31008869979087039</v>
      </c>
      <c r="L226" s="4">
        <f t="shared" si="29"/>
        <v>0.36777962068219516</v>
      </c>
      <c r="N226" s="6">
        <f t="shared" si="30"/>
        <v>5000</v>
      </c>
      <c r="O226" s="6">
        <f t="shared" si="31"/>
        <v>3000</v>
      </c>
      <c r="P226" s="6">
        <f t="shared" si="32"/>
        <v>-8000</v>
      </c>
      <c r="R226" s="4">
        <f t="shared" si="33"/>
        <v>9.8039215686274517</v>
      </c>
      <c r="S226" s="4">
        <f t="shared" si="33"/>
        <v>6.5217391304347823</v>
      </c>
      <c r="T226" s="4">
        <f t="shared" si="33"/>
        <v>-18.604651162790699</v>
      </c>
    </row>
    <row r="227" spans="1:20" x14ac:dyDescent="0.2">
      <c r="A227" s="1" t="s">
        <v>638</v>
      </c>
      <c r="B227" s="2" t="s">
        <v>639</v>
      </c>
      <c r="C227" s="2" t="s">
        <v>640</v>
      </c>
      <c r="D227" s="3">
        <v>-39000</v>
      </c>
      <c r="E227" s="3">
        <v>36000</v>
      </c>
      <c r="F227" s="3">
        <v>-45000</v>
      </c>
      <c r="G227" s="3">
        <v>66000</v>
      </c>
      <c r="I227" s="4">
        <f t="shared" si="26"/>
        <v>-0.25855210819411295</v>
      </c>
      <c r="J227" s="4">
        <f t="shared" si="27"/>
        <v>0.24276755007080719</v>
      </c>
      <c r="K227" s="4">
        <f t="shared" si="28"/>
        <v>-0.32451143001370159</v>
      </c>
      <c r="L227" s="4">
        <f t="shared" si="29"/>
        <v>0.47595009735342902</v>
      </c>
      <c r="N227" s="6">
        <f t="shared" si="30"/>
        <v>-75000</v>
      </c>
      <c r="O227" s="6">
        <f t="shared" si="31"/>
        <v>81000</v>
      </c>
      <c r="P227" s="6">
        <f t="shared" si="32"/>
        <v>-111000</v>
      </c>
      <c r="R227" s="4">
        <f t="shared" si="33"/>
        <v>192.30769230769232</v>
      </c>
      <c r="S227" s="4">
        <f t="shared" si="33"/>
        <v>225</v>
      </c>
      <c r="T227" s="4">
        <f t="shared" si="33"/>
        <v>246.66666666666669</v>
      </c>
    </row>
    <row r="228" spans="1:20" x14ac:dyDescent="0.2">
      <c r="A228" s="1" t="s">
        <v>641</v>
      </c>
      <c r="B228" s="2" t="s">
        <v>642</v>
      </c>
      <c r="C228" s="2" t="s">
        <v>643</v>
      </c>
      <c r="D228" s="3">
        <v>287000</v>
      </c>
      <c r="E228" s="3">
        <v>262000</v>
      </c>
      <c r="F228" s="3">
        <v>150000</v>
      </c>
      <c r="G228" s="3">
        <v>99000</v>
      </c>
      <c r="I228" s="4">
        <f t="shared" si="26"/>
        <v>1.9026783346592417</v>
      </c>
      <c r="J228" s="4">
        <f t="shared" si="27"/>
        <v>1.7668082810708745</v>
      </c>
      <c r="K228" s="4">
        <f t="shared" si="28"/>
        <v>1.0817047667123385</v>
      </c>
      <c r="L228" s="4">
        <f t="shared" si="29"/>
        <v>0.71392514603014345</v>
      </c>
      <c r="N228" s="6">
        <f t="shared" si="30"/>
        <v>25000</v>
      </c>
      <c r="O228" s="6">
        <f t="shared" si="31"/>
        <v>112000</v>
      </c>
      <c r="P228" s="6">
        <f t="shared" si="32"/>
        <v>51000</v>
      </c>
      <c r="R228" s="4">
        <f t="shared" si="33"/>
        <v>8.7108013937282234</v>
      </c>
      <c r="S228" s="4">
        <f t="shared" si="33"/>
        <v>42.748091603053432</v>
      </c>
      <c r="T228" s="4">
        <f t="shared" si="33"/>
        <v>34</v>
      </c>
    </row>
    <row r="229" spans="1:20" x14ac:dyDescent="0.2">
      <c r="A229" s="1" t="s">
        <v>644</v>
      </c>
      <c r="B229" s="2" t="s">
        <v>645</v>
      </c>
      <c r="C229" s="2" t="s">
        <v>646</v>
      </c>
      <c r="D229" s="3">
        <v>160000</v>
      </c>
      <c r="E229" s="3">
        <v>123000</v>
      </c>
      <c r="F229" s="3">
        <v>166000</v>
      </c>
      <c r="G229" s="3">
        <v>224000</v>
      </c>
      <c r="I229" s="4">
        <f t="shared" si="26"/>
        <v>1.0607265977194378</v>
      </c>
      <c r="J229" s="4">
        <f t="shared" si="27"/>
        <v>0.82945579607525788</v>
      </c>
      <c r="K229" s="4">
        <f t="shared" si="28"/>
        <v>1.197086608494988</v>
      </c>
      <c r="L229" s="4">
        <f t="shared" si="29"/>
        <v>1.6153457849570922</v>
      </c>
      <c r="N229" s="6">
        <f t="shared" si="30"/>
        <v>37000</v>
      </c>
      <c r="O229" s="6">
        <f t="shared" si="31"/>
        <v>-43000</v>
      </c>
      <c r="P229" s="6">
        <f t="shared" si="32"/>
        <v>-58000</v>
      </c>
      <c r="R229" s="4">
        <f t="shared" si="33"/>
        <v>23.125</v>
      </c>
      <c r="S229" s="4">
        <f t="shared" si="33"/>
        <v>-34.959349593495936</v>
      </c>
      <c r="T229" s="4">
        <f t="shared" si="33"/>
        <v>-34.939759036144579</v>
      </c>
    </row>
    <row r="230" spans="1:20" x14ac:dyDescent="0.2">
      <c r="A230" s="1" t="s">
        <v>647</v>
      </c>
      <c r="B230" s="2" t="s">
        <v>648</v>
      </c>
      <c r="C230" s="2" t="s">
        <v>649</v>
      </c>
      <c r="D230" s="3"/>
      <c r="E230" s="3"/>
      <c r="F230" s="3">
        <v>0</v>
      </c>
      <c r="G230" s="3">
        <v>0</v>
      </c>
      <c r="I230" s="4">
        <f t="shared" si="26"/>
        <v>0</v>
      </c>
      <c r="J230" s="4">
        <f t="shared" si="27"/>
        <v>0</v>
      </c>
      <c r="K230" s="4">
        <f t="shared" si="28"/>
        <v>0</v>
      </c>
      <c r="L230" s="4">
        <f t="shared" si="29"/>
        <v>0</v>
      </c>
      <c r="N230" s="6">
        <f t="shared" si="30"/>
        <v>0</v>
      </c>
      <c r="O230" s="6">
        <f t="shared" si="31"/>
        <v>0</v>
      </c>
      <c r="P230" s="6">
        <f t="shared" si="32"/>
        <v>0</v>
      </c>
      <c r="R230" s="4" t="e">
        <f t="shared" si="33"/>
        <v>#DIV/0!</v>
      </c>
      <c r="S230" s="4" t="e">
        <f t="shared" si="33"/>
        <v>#DIV/0!</v>
      </c>
      <c r="T230" s="4" t="e">
        <f t="shared" si="33"/>
        <v>#DIV/0!</v>
      </c>
    </row>
    <row r="231" spans="1:20" x14ac:dyDescent="0.2">
      <c r="A231" s="1" t="s">
        <v>650</v>
      </c>
      <c r="B231" s="2" t="s">
        <v>101</v>
      </c>
      <c r="C231" s="2" t="s">
        <v>651</v>
      </c>
      <c r="D231" s="3"/>
      <c r="E231" s="3"/>
      <c r="F231" s="3">
        <v>0</v>
      </c>
      <c r="G231" s="3">
        <v>0</v>
      </c>
      <c r="I231" s="4">
        <f t="shared" si="26"/>
        <v>0</v>
      </c>
      <c r="J231" s="4">
        <f t="shared" si="27"/>
        <v>0</v>
      </c>
      <c r="K231" s="4">
        <f t="shared" si="28"/>
        <v>0</v>
      </c>
      <c r="L231" s="4">
        <f t="shared" si="29"/>
        <v>0</v>
      </c>
      <c r="N231" s="6">
        <f t="shared" si="30"/>
        <v>0</v>
      </c>
      <c r="O231" s="6">
        <f t="shared" si="31"/>
        <v>0</v>
      </c>
      <c r="P231" s="6">
        <f t="shared" si="32"/>
        <v>0</v>
      </c>
      <c r="R231" s="4" t="e">
        <f t="shared" si="33"/>
        <v>#DIV/0!</v>
      </c>
      <c r="S231" s="4" t="e">
        <f t="shared" si="33"/>
        <v>#DIV/0!</v>
      </c>
      <c r="T231" s="4" t="e">
        <f t="shared" si="33"/>
        <v>#DIV/0!</v>
      </c>
    </row>
    <row r="232" spans="1:20" x14ac:dyDescent="0.2">
      <c r="A232" s="1" t="s">
        <v>120</v>
      </c>
      <c r="B232" s="2" t="s">
        <v>121</v>
      </c>
      <c r="C232" s="2" t="s">
        <v>122</v>
      </c>
      <c r="D232" s="3">
        <v>3694000</v>
      </c>
      <c r="E232" s="3">
        <v>3542000</v>
      </c>
      <c r="F232" s="3">
        <v>3740000</v>
      </c>
      <c r="G232" s="3">
        <v>3590000</v>
      </c>
      <c r="I232" s="4">
        <f t="shared" si="26"/>
        <v>24.48952532484752</v>
      </c>
      <c r="J232" s="4">
        <f t="shared" si="27"/>
        <v>23.885629509744419</v>
      </c>
      <c r="K232" s="4">
        <f t="shared" si="28"/>
        <v>26.97050551669431</v>
      </c>
      <c r="L232" s="4">
        <f t="shared" si="29"/>
        <v>25.888800749981971</v>
      </c>
      <c r="N232" s="6">
        <f t="shared" si="30"/>
        <v>152000</v>
      </c>
      <c r="O232" s="6">
        <f t="shared" si="31"/>
        <v>-198000</v>
      </c>
      <c r="P232" s="6">
        <f t="shared" si="32"/>
        <v>150000</v>
      </c>
      <c r="R232" s="4">
        <f t="shared" si="33"/>
        <v>4.114780725500812</v>
      </c>
      <c r="S232" s="4">
        <f t="shared" si="33"/>
        <v>-5.5900621118012426</v>
      </c>
      <c r="T232" s="4">
        <f t="shared" si="33"/>
        <v>4.0106951871657754</v>
      </c>
    </row>
    <row r="233" spans="1:20" x14ac:dyDescent="0.2">
      <c r="A233" s="1" t="s">
        <v>652</v>
      </c>
      <c r="B233" s="2" t="s">
        <v>653</v>
      </c>
      <c r="C233" s="2" t="s">
        <v>654</v>
      </c>
      <c r="D233" s="3"/>
      <c r="E233" s="3"/>
      <c r="F233" s="3">
        <v>0</v>
      </c>
      <c r="G233" s="3">
        <v>0</v>
      </c>
      <c r="I233" s="4">
        <f t="shared" si="26"/>
        <v>0</v>
      </c>
      <c r="J233" s="4">
        <f t="shared" si="27"/>
        <v>0</v>
      </c>
      <c r="K233" s="4">
        <f t="shared" si="28"/>
        <v>0</v>
      </c>
      <c r="L233" s="4">
        <f t="shared" si="29"/>
        <v>0</v>
      </c>
      <c r="N233" s="6">
        <f t="shared" si="30"/>
        <v>0</v>
      </c>
      <c r="O233" s="6">
        <f t="shared" si="31"/>
        <v>0</v>
      </c>
      <c r="P233" s="6">
        <f t="shared" si="32"/>
        <v>0</v>
      </c>
      <c r="R233" s="4" t="e">
        <f t="shared" si="33"/>
        <v>#DIV/0!</v>
      </c>
      <c r="S233" s="4" t="e">
        <f t="shared" si="33"/>
        <v>#DIV/0!</v>
      </c>
      <c r="T233" s="4" t="e">
        <f t="shared" si="33"/>
        <v>#DIV/0!</v>
      </c>
    </row>
    <row r="234" spans="1:20" x14ac:dyDescent="0.2">
      <c r="A234" s="1" t="s">
        <v>126</v>
      </c>
      <c r="B234" s="2" t="s">
        <v>127</v>
      </c>
      <c r="C234" s="2" t="s">
        <v>128</v>
      </c>
      <c r="D234" s="3"/>
      <c r="E234" s="3"/>
      <c r="F234" s="3">
        <v>0</v>
      </c>
      <c r="G234" s="3">
        <v>0</v>
      </c>
      <c r="I234" s="4">
        <f t="shared" si="26"/>
        <v>0</v>
      </c>
      <c r="J234" s="4">
        <f t="shared" si="27"/>
        <v>0</v>
      </c>
      <c r="K234" s="4">
        <f t="shared" si="28"/>
        <v>0</v>
      </c>
      <c r="L234" s="4">
        <f t="shared" si="29"/>
        <v>0</v>
      </c>
      <c r="N234" s="6">
        <f t="shared" si="30"/>
        <v>0</v>
      </c>
      <c r="O234" s="6">
        <f t="shared" si="31"/>
        <v>0</v>
      </c>
      <c r="P234" s="6">
        <f t="shared" si="32"/>
        <v>0</v>
      </c>
      <c r="R234" s="4" t="e">
        <f t="shared" si="33"/>
        <v>#DIV/0!</v>
      </c>
      <c r="S234" s="4" t="e">
        <f t="shared" si="33"/>
        <v>#DIV/0!</v>
      </c>
      <c r="T234" s="4" t="e">
        <f t="shared" si="33"/>
        <v>#DIV/0!</v>
      </c>
    </row>
    <row r="235" spans="1:20" x14ac:dyDescent="0.2">
      <c r="A235" s="1" t="s">
        <v>123</v>
      </c>
      <c r="B235" s="2" t="s">
        <v>124</v>
      </c>
      <c r="C235" s="2" t="s">
        <v>125</v>
      </c>
      <c r="D235" s="3"/>
      <c r="E235" s="3"/>
      <c r="F235" s="3">
        <v>0</v>
      </c>
      <c r="G235" s="3">
        <v>0</v>
      </c>
      <c r="I235" s="4">
        <f t="shared" si="26"/>
        <v>0</v>
      </c>
      <c r="J235" s="4">
        <f t="shared" si="27"/>
        <v>0</v>
      </c>
      <c r="K235" s="4">
        <f t="shared" si="28"/>
        <v>0</v>
      </c>
      <c r="L235" s="4">
        <f t="shared" si="29"/>
        <v>0</v>
      </c>
      <c r="N235" s="6">
        <f t="shared" si="30"/>
        <v>0</v>
      </c>
      <c r="O235" s="6">
        <f t="shared" si="31"/>
        <v>0</v>
      </c>
      <c r="P235" s="6">
        <f t="shared" si="32"/>
        <v>0</v>
      </c>
      <c r="R235" s="4" t="e">
        <f t="shared" si="33"/>
        <v>#DIV/0!</v>
      </c>
      <c r="S235" s="4" t="e">
        <f t="shared" si="33"/>
        <v>#DIV/0!</v>
      </c>
      <c r="T235" s="4" t="e">
        <f t="shared" si="33"/>
        <v>#DIV/0!</v>
      </c>
    </row>
    <row r="236" spans="1:20" x14ac:dyDescent="0.2">
      <c r="A236" s="1" t="s">
        <v>655</v>
      </c>
      <c r="B236" s="2" t="s">
        <v>656</v>
      </c>
      <c r="C236" s="2" t="s">
        <v>657</v>
      </c>
      <c r="D236" s="3"/>
      <c r="E236" s="3"/>
      <c r="F236" s="3">
        <v>0</v>
      </c>
      <c r="G236" s="3">
        <v>0</v>
      </c>
      <c r="I236" s="4">
        <f t="shared" si="26"/>
        <v>0</v>
      </c>
      <c r="J236" s="4">
        <f t="shared" si="27"/>
        <v>0</v>
      </c>
      <c r="K236" s="4">
        <f t="shared" si="28"/>
        <v>0</v>
      </c>
      <c r="L236" s="4">
        <f t="shared" si="29"/>
        <v>0</v>
      </c>
      <c r="N236" s="6">
        <f t="shared" si="30"/>
        <v>0</v>
      </c>
      <c r="O236" s="6">
        <f t="shared" si="31"/>
        <v>0</v>
      </c>
      <c r="P236" s="6">
        <f t="shared" si="32"/>
        <v>0</v>
      </c>
      <c r="R236" s="4" t="e">
        <f t="shared" si="33"/>
        <v>#DIV/0!</v>
      </c>
      <c r="S236" s="4" t="e">
        <f t="shared" si="33"/>
        <v>#DIV/0!</v>
      </c>
      <c r="T236" s="4" t="e">
        <f t="shared" si="33"/>
        <v>#DIV/0!</v>
      </c>
    </row>
    <row r="237" spans="1:20" x14ac:dyDescent="0.2">
      <c r="A237" s="1" t="s">
        <v>658</v>
      </c>
      <c r="B237" s="2" t="s">
        <v>659</v>
      </c>
      <c r="C237" s="2" t="s">
        <v>660</v>
      </c>
      <c r="D237" s="3"/>
      <c r="E237" s="3"/>
      <c r="F237" s="3">
        <v>0</v>
      </c>
      <c r="G237" s="3">
        <v>0</v>
      </c>
      <c r="I237" s="4">
        <f t="shared" si="26"/>
        <v>0</v>
      </c>
      <c r="J237" s="4">
        <f t="shared" si="27"/>
        <v>0</v>
      </c>
      <c r="K237" s="4">
        <f t="shared" si="28"/>
        <v>0</v>
      </c>
      <c r="L237" s="4">
        <f t="shared" si="29"/>
        <v>0</v>
      </c>
      <c r="N237" s="6">
        <f t="shared" si="30"/>
        <v>0</v>
      </c>
      <c r="O237" s="6">
        <f t="shared" si="31"/>
        <v>0</v>
      </c>
      <c r="P237" s="6">
        <f t="shared" si="32"/>
        <v>0</v>
      </c>
      <c r="R237" s="4" t="e">
        <f t="shared" si="33"/>
        <v>#DIV/0!</v>
      </c>
      <c r="S237" s="4" t="e">
        <f t="shared" si="33"/>
        <v>#DIV/0!</v>
      </c>
      <c r="T237" s="4" t="e">
        <f t="shared" si="33"/>
        <v>#DIV/0!</v>
      </c>
    </row>
    <row r="238" spans="1:20" x14ac:dyDescent="0.2">
      <c r="A238" s="1" t="s">
        <v>129</v>
      </c>
      <c r="B238" s="2" t="s">
        <v>130</v>
      </c>
      <c r="C238" s="2" t="s">
        <v>131</v>
      </c>
      <c r="D238" s="3"/>
      <c r="E238" s="3"/>
      <c r="F238" s="3">
        <v>0</v>
      </c>
      <c r="G238" s="3">
        <v>0</v>
      </c>
      <c r="I238" s="4">
        <f t="shared" si="26"/>
        <v>0</v>
      </c>
      <c r="J238" s="4">
        <f t="shared" si="27"/>
        <v>0</v>
      </c>
      <c r="K238" s="4">
        <f t="shared" si="28"/>
        <v>0</v>
      </c>
      <c r="L238" s="4">
        <f t="shared" si="29"/>
        <v>0</v>
      </c>
      <c r="N238" s="6">
        <f t="shared" si="30"/>
        <v>0</v>
      </c>
      <c r="O238" s="6">
        <f t="shared" si="31"/>
        <v>0</v>
      </c>
      <c r="P238" s="6">
        <f t="shared" si="32"/>
        <v>0</v>
      </c>
      <c r="R238" s="4" t="e">
        <f t="shared" si="33"/>
        <v>#DIV/0!</v>
      </c>
      <c r="S238" s="4" t="e">
        <f t="shared" si="33"/>
        <v>#DIV/0!</v>
      </c>
      <c r="T238" s="4" t="e">
        <f t="shared" si="33"/>
        <v>#DIV/0!</v>
      </c>
    </row>
    <row r="239" spans="1:20" x14ac:dyDescent="0.2">
      <c r="A239" s="1" t="s">
        <v>661</v>
      </c>
      <c r="B239" s="2" t="s">
        <v>662</v>
      </c>
      <c r="C239" s="2" t="s">
        <v>663</v>
      </c>
      <c r="D239" s="3"/>
      <c r="E239" s="3"/>
      <c r="F239" s="3">
        <v>0</v>
      </c>
      <c r="G239" s="3">
        <v>0</v>
      </c>
      <c r="I239" s="4">
        <f t="shared" si="26"/>
        <v>0</v>
      </c>
      <c r="J239" s="4">
        <f t="shared" si="27"/>
        <v>0</v>
      </c>
      <c r="K239" s="4">
        <f t="shared" si="28"/>
        <v>0</v>
      </c>
      <c r="L239" s="4">
        <f t="shared" si="29"/>
        <v>0</v>
      </c>
      <c r="N239" s="6">
        <f t="shared" si="30"/>
        <v>0</v>
      </c>
      <c r="O239" s="6">
        <f t="shared" si="31"/>
        <v>0</v>
      </c>
      <c r="P239" s="6">
        <f t="shared" si="32"/>
        <v>0</v>
      </c>
      <c r="R239" s="4" t="e">
        <f t="shared" si="33"/>
        <v>#DIV/0!</v>
      </c>
      <c r="S239" s="4" t="e">
        <f t="shared" si="33"/>
        <v>#DIV/0!</v>
      </c>
      <c r="T239" s="4" t="e">
        <f t="shared" si="33"/>
        <v>#DIV/0!</v>
      </c>
    </row>
    <row r="240" spans="1:20" x14ac:dyDescent="0.2">
      <c r="A240" s="1" t="s">
        <v>132</v>
      </c>
      <c r="B240" s="2" t="s">
        <v>133</v>
      </c>
      <c r="C240" s="2" t="s">
        <v>134</v>
      </c>
      <c r="D240" s="3"/>
      <c r="E240" s="3"/>
      <c r="F240" s="3">
        <v>0</v>
      </c>
      <c r="G240" s="3">
        <v>0</v>
      </c>
      <c r="I240" s="4">
        <f t="shared" si="26"/>
        <v>0</v>
      </c>
      <c r="J240" s="4">
        <f t="shared" si="27"/>
        <v>0</v>
      </c>
      <c r="K240" s="4">
        <f t="shared" si="28"/>
        <v>0</v>
      </c>
      <c r="L240" s="4">
        <f t="shared" si="29"/>
        <v>0</v>
      </c>
      <c r="N240" s="6">
        <f t="shared" si="30"/>
        <v>0</v>
      </c>
      <c r="O240" s="6">
        <f t="shared" si="31"/>
        <v>0</v>
      </c>
      <c r="P240" s="6">
        <f t="shared" si="32"/>
        <v>0</v>
      </c>
      <c r="R240" s="4" t="e">
        <f t="shared" si="33"/>
        <v>#DIV/0!</v>
      </c>
      <c r="S240" s="4" t="e">
        <f t="shared" si="33"/>
        <v>#DIV/0!</v>
      </c>
      <c r="T240" s="4" t="e">
        <f t="shared" si="33"/>
        <v>#DIV/0!</v>
      </c>
    </row>
    <row r="241" spans="1:20" x14ac:dyDescent="0.2">
      <c r="A241" s="1" t="s">
        <v>664</v>
      </c>
      <c r="B241" s="2" t="s">
        <v>665</v>
      </c>
      <c r="C241" s="2" t="s">
        <v>666</v>
      </c>
      <c r="D241" s="3">
        <v>91000</v>
      </c>
      <c r="E241" s="3">
        <v>119000</v>
      </c>
      <c r="F241" s="3">
        <v>11000</v>
      </c>
      <c r="G241" s="3">
        <v>21000</v>
      </c>
      <c r="I241" s="4">
        <f t="shared" si="26"/>
        <v>0.60328825245293027</v>
      </c>
      <c r="J241" s="4">
        <f t="shared" si="27"/>
        <v>0.8024816238451683</v>
      </c>
      <c r="K241" s="4">
        <f t="shared" si="28"/>
        <v>7.9325016225571504E-2</v>
      </c>
      <c r="L241" s="4">
        <f t="shared" si="29"/>
        <v>0.15143866733972741</v>
      </c>
      <c r="N241" s="6">
        <f t="shared" si="30"/>
        <v>-28000</v>
      </c>
      <c r="O241" s="6">
        <f t="shared" si="31"/>
        <v>108000</v>
      </c>
      <c r="P241" s="6">
        <f t="shared" si="32"/>
        <v>-10000</v>
      </c>
      <c r="R241" s="4">
        <f t="shared" si="33"/>
        <v>-30.76923076923077</v>
      </c>
      <c r="S241" s="4">
        <f t="shared" si="33"/>
        <v>90.756302521008408</v>
      </c>
      <c r="T241" s="4">
        <f t="shared" si="33"/>
        <v>-90.909090909090907</v>
      </c>
    </row>
    <row r="242" spans="1:20" x14ac:dyDescent="0.2">
      <c r="A242" s="1" t="s">
        <v>667</v>
      </c>
      <c r="B242" s="2" t="s">
        <v>668</v>
      </c>
      <c r="C242" s="2" t="s">
        <v>669</v>
      </c>
      <c r="D242" s="3">
        <v>7000</v>
      </c>
      <c r="E242" s="3">
        <v>27000</v>
      </c>
      <c r="F242" s="3">
        <v>9000</v>
      </c>
      <c r="G242" s="3">
        <v>6000</v>
      </c>
      <c r="I242" s="4">
        <f t="shared" si="26"/>
        <v>4.6406788650225406E-2</v>
      </c>
      <c r="J242" s="4">
        <f t="shared" si="27"/>
        <v>0.18207566255310539</v>
      </c>
      <c r="K242" s="4">
        <f t="shared" si="28"/>
        <v>6.4902286002740325E-2</v>
      </c>
      <c r="L242" s="4">
        <f t="shared" si="29"/>
        <v>4.3268190668493543E-2</v>
      </c>
      <c r="N242" s="6">
        <f t="shared" si="30"/>
        <v>-20000</v>
      </c>
      <c r="O242" s="6">
        <f t="shared" si="31"/>
        <v>18000</v>
      </c>
      <c r="P242" s="6">
        <f t="shared" si="32"/>
        <v>3000</v>
      </c>
      <c r="R242" s="4">
        <f t="shared" si="33"/>
        <v>-285.71428571428572</v>
      </c>
      <c r="S242" s="4">
        <f t="shared" si="33"/>
        <v>66.666666666666657</v>
      </c>
      <c r="T242" s="4">
        <f t="shared" si="33"/>
        <v>33.333333333333329</v>
      </c>
    </row>
    <row r="243" spans="1:20" x14ac:dyDescent="0.2">
      <c r="A243" s="1" t="s">
        <v>138</v>
      </c>
      <c r="B243" s="2" t="s">
        <v>139</v>
      </c>
      <c r="C243" s="2" t="s">
        <v>140</v>
      </c>
      <c r="D243" s="3">
        <v>-1000</v>
      </c>
      <c r="E243" s="3"/>
      <c r="F243" s="3">
        <v>0</v>
      </c>
      <c r="G243" s="3">
        <v>-1000</v>
      </c>
      <c r="I243" s="4">
        <f t="shared" si="26"/>
        <v>-6.6295412357464866E-3</v>
      </c>
      <c r="J243" s="4">
        <f t="shared" si="27"/>
        <v>0</v>
      </c>
      <c r="K243" s="4">
        <f t="shared" si="28"/>
        <v>0</v>
      </c>
      <c r="L243" s="4">
        <f t="shared" si="29"/>
        <v>-7.2113651114155911E-3</v>
      </c>
      <c r="N243" s="6">
        <f t="shared" si="30"/>
        <v>-1000</v>
      </c>
      <c r="O243" s="6">
        <f t="shared" si="31"/>
        <v>0</v>
      </c>
      <c r="P243" s="6">
        <f t="shared" si="32"/>
        <v>1000</v>
      </c>
      <c r="R243" s="4">
        <f t="shared" si="33"/>
        <v>100</v>
      </c>
      <c r="S243" s="4" t="e">
        <f t="shared" si="33"/>
        <v>#DIV/0!</v>
      </c>
      <c r="T243" s="4" t="e">
        <f t="shared" si="33"/>
        <v>#DIV/0!</v>
      </c>
    </row>
    <row r="244" spans="1:20" x14ac:dyDescent="0.2">
      <c r="A244" s="1" t="s">
        <v>135</v>
      </c>
      <c r="B244" s="2" t="s">
        <v>136</v>
      </c>
      <c r="C244" s="2" t="s">
        <v>137</v>
      </c>
      <c r="D244" s="3">
        <v>2000</v>
      </c>
      <c r="E244" s="3"/>
      <c r="F244" s="3">
        <v>0</v>
      </c>
      <c r="G244" s="3">
        <v>0</v>
      </c>
      <c r="I244" s="4">
        <f t="shared" si="26"/>
        <v>1.3259082471492973E-2</v>
      </c>
      <c r="J244" s="4">
        <f t="shared" si="27"/>
        <v>0</v>
      </c>
      <c r="K244" s="4">
        <f t="shared" si="28"/>
        <v>0</v>
      </c>
      <c r="L244" s="4">
        <f t="shared" si="29"/>
        <v>0</v>
      </c>
      <c r="N244" s="6">
        <f t="shared" si="30"/>
        <v>2000</v>
      </c>
      <c r="O244" s="6">
        <f t="shared" si="31"/>
        <v>0</v>
      </c>
      <c r="P244" s="6">
        <f t="shared" si="32"/>
        <v>0</v>
      </c>
      <c r="R244" s="4">
        <f t="shared" si="33"/>
        <v>100</v>
      </c>
      <c r="S244" s="4" t="e">
        <f t="shared" si="33"/>
        <v>#DIV/0!</v>
      </c>
      <c r="T244" s="4" t="e">
        <f t="shared" si="33"/>
        <v>#DIV/0!</v>
      </c>
    </row>
    <row r="245" spans="1:20" x14ac:dyDescent="0.2">
      <c r="A245" s="1" t="s">
        <v>141</v>
      </c>
      <c r="B245" s="2" t="s">
        <v>142</v>
      </c>
      <c r="C245" s="2" t="s">
        <v>143</v>
      </c>
      <c r="D245" s="3">
        <v>113000</v>
      </c>
      <c r="E245" s="3">
        <v>113000</v>
      </c>
      <c r="F245" s="3">
        <v>121000</v>
      </c>
      <c r="G245" s="3">
        <v>123000</v>
      </c>
      <c r="I245" s="4">
        <f t="shared" si="26"/>
        <v>0.74913815963935293</v>
      </c>
      <c r="J245" s="4">
        <f t="shared" si="27"/>
        <v>0.76202036550003371</v>
      </c>
      <c r="K245" s="4">
        <f t="shared" si="28"/>
        <v>0.87257517848128641</v>
      </c>
      <c r="L245" s="4">
        <f t="shared" si="29"/>
        <v>0.88699790870411765</v>
      </c>
      <c r="N245" s="6">
        <f t="shared" si="30"/>
        <v>0</v>
      </c>
      <c r="O245" s="6">
        <f t="shared" si="31"/>
        <v>-8000</v>
      </c>
      <c r="P245" s="6">
        <f t="shared" si="32"/>
        <v>-2000</v>
      </c>
      <c r="R245" s="4">
        <f t="shared" si="33"/>
        <v>0</v>
      </c>
      <c r="S245" s="4">
        <f t="shared" si="33"/>
        <v>-7.0796460176991154</v>
      </c>
      <c r="T245" s="4">
        <f t="shared" si="33"/>
        <v>-1.6528925619834711</v>
      </c>
    </row>
    <row r="246" spans="1:20" x14ac:dyDescent="0.2">
      <c r="A246" s="1" t="s">
        <v>144</v>
      </c>
      <c r="B246" s="2" t="s">
        <v>145</v>
      </c>
      <c r="C246" s="2" t="s">
        <v>146</v>
      </c>
      <c r="D246" s="3">
        <v>22000</v>
      </c>
      <c r="E246" s="3">
        <v>48000</v>
      </c>
      <c r="F246" s="3">
        <v>65000</v>
      </c>
      <c r="G246" s="3">
        <v>64000</v>
      </c>
      <c r="I246" s="4">
        <f t="shared" si="26"/>
        <v>0.14584990718642271</v>
      </c>
      <c r="J246" s="4">
        <f t="shared" si="27"/>
        <v>0.32369006676107626</v>
      </c>
      <c r="K246" s="4">
        <f t="shared" si="28"/>
        <v>0.46873873224201346</v>
      </c>
      <c r="L246" s="4">
        <f t="shared" si="29"/>
        <v>0.46152736713059783</v>
      </c>
      <c r="N246" s="6">
        <f t="shared" si="30"/>
        <v>-26000</v>
      </c>
      <c r="O246" s="6">
        <f t="shared" si="31"/>
        <v>-17000</v>
      </c>
      <c r="P246" s="6">
        <f t="shared" si="32"/>
        <v>1000</v>
      </c>
      <c r="R246" s="4">
        <f t="shared" si="33"/>
        <v>-118.18181818181819</v>
      </c>
      <c r="S246" s="4">
        <f t="shared" si="33"/>
        <v>-35.416666666666671</v>
      </c>
      <c r="T246" s="4">
        <f t="shared" si="33"/>
        <v>1.5384615384615385</v>
      </c>
    </row>
    <row r="247" spans="1:20" x14ac:dyDescent="0.2">
      <c r="A247" s="1" t="s">
        <v>147</v>
      </c>
      <c r="B247" s="2" t="s">
        <v>148</v>
      </c>
      <c r="C247" s="2" t="s">
        <v>149</v>
      </c>
      <c r="D247" s="3">
        <v>1000</v>
      </c>
      <c r="E247" s="3">
        <v>52000</v>
      </c>
      <c r="F247" s="3">
        <v>43000</v>
      </c>
      <c r="G247" s="3">
        <v>66000</v>
      </c>
      <c r="I247" s="4">
        <f t="shared" si="26"/>
        <v>6.6295412357464866E-3</v>
      </c>
      <c r="J247" s="4">
        <f t="shared" si="27"/>
        <v>0.350664238991166</v>
      </c>
      <c r="K247" s="4">
        <f t="shared" si="28"/>
        <v>0.31008869979087039</v>
      </c>
      <c r="L247" s="4">
        <f t="shared" si="29"/>
        <v>0.47595009735342902</v>
      </c>
      <c r="N247" s="6">
        <f t="shared" si="30"/>
        <v>-51000</v>
      </c>
      <c r="O247" s="6">
        <f t="shared" si="31"/>
        <v>9000</v>
      </c>
      <c r="P247" s="6">
        <f t="shared" si="32"/>
        <v>-23000</v>
      </c>
      <c r="R247" s="4">
        <f t="shared" si="33"/>
        <v>-5100</v>
      </c>
      <c r="S247" s="4">
        <f t="shared" si="33"/>
        <v>17.307692307692307</v>
      </c>
      <c r="T247" s="4">
        <f t="shared" si="33"/>
        <v>-53.488372093023251</v>
      </c>
    </row>
    <row r="248" spans="1:20" x14ac:dyDescent="0.2">
      <c r="A248" s="1" t="s">
        <v>670</v>
      </c>
      <c r="B248" s="2" t="s">
        <v>671</v>
      </c>
      <c r="C248" s="2" t="s">
        <v>672</v>
      </c>
      <c r="D248" s="3"/>
      <c r="E248" s="3"/>
      <c r="F248" s="3">
        <v>0</v>
      </c>
      <c r="G248" s="3">
        <v>0</v>
      </c>
      <c r="I248" s="4">
        <f t="shared" si="26"/>
        <v>0</v>
      </c>
      <c r="J248" s="4">
        <f t="shared" si="27"/>
        <v>0</v>
      </c>
      <c r="K248" s="4">
        <f t="shared" si="28"/>
        <v>0</v>
      </c>
      <c r="L248" s="4">
        <f t="shared" si="29"/>
        <v>0</v>
      </c>
      <c r="N248" s="6">
        <f t="shared" si="30"/>
        <v>0</v>
      </c>
      <c r="O248" s="6">
        <f t="shared" si="31"/>
        <v>0</v>
      </c>
      <c r="P248" s="6">
        <f t="shared" si="32"/>
        <v>0</v>
      </c>
      <c r="R248" s="4" t="e">
        <f t="shared" si="33"/>
        <v>#DIV/0!</v>
      </c>
      <c r="S248" s="4" t="e">
        <f t="shared" si="33"/>
        <v>#DIV/0!</v>
      </c>
      <c r="T248" s="4" t="e">
        <f t="shared" si="33"/>
        <v>#DIV/0!</v>
      </c>
    </row>
    <row r="249" spans="1:20" x14ac:dyDescent="0.2">
      <c r="A249" s="1" t="s">
        <v>673</v>
      </c>
      <c r="B249" s="2" t="s">
        <v>674</v>
      </c>
      <c r="C249" s="2" t="s">
        <v>675</v>
      </c>
      <c r="D249" s="3"/>
      <c r="E249" s="3"/>
      <c r="F249" s="3">
        <v>0</v>
      </c>
      <c r="G249" s="3">
        <v>0</v>
      </c>
      <c r="I249" s="4">
        <f t="shared" si="26"/>
        <v>0</v>
      </c>
      <c r="J249" s="4">
        <f t="shared" si="27"/>
        <v>0</v>
      </c>
      <c r="K249" s="4">
        <f t="shared" si="28"/>
        <v>0</v>
      </c>
      <c r="L249" s="4">
        <f t="shared" si="29"/>
        <v>0</v>
      </c>
      <c r="N249" s="6">
        <f t="shared" si="30"/>
        <v>0</v>
      </c>
      <c r="O249" s="6">
        <f t="shared" si="31"/>
        <v>0</v>
      </c>
      <c r="P249" s="6">
        <f t="shared" si="32"/>
        <v>0</v>
      </c>
      <c r="R249" s="4" t="e">
        <f t="shared" si="33"/>
        <v>#DIV/0!</v>
      </c>
      <c r="S249" s="4" t="e">
        <f t="shared" si="33"/>
        <v>#DIV/0!</v>
      </c>
      <c r="T249" s="4" t="e">
        <f t="shared" si="33"/>
        <v>#DIV/0!</v>
      </c>
    </row>
    <row r="250" spans="1:20" x14ac:dyDescent="0.2">
      <c r="A250" s="1" t="s">
        <v>150</v>
      </c>
      <c r="B250" s="2" t="s">
        <v>121</v>
      </c>
      <c r="C250" s="2" t="s">
        <v>151</v>
      </c>
      <c r="D250" s="3">
        <v>-5000</v>
      </c>
      <c r="E250" s="3">
        <v>-25000</v>
      </c>
      <c r="F250" s="3">
        <v>-97000</v>
      </c>
      <c r="G250" s="3">
        <v>-109000</v>
      </c>
      <c r="I250" s="4">
        <f t="shared" si="26"/>
        <v>-3.3147706178732431E-2</v>
      </c>
      <c r="J250" s="4">
        <f t="shared" si="27"/>
        <v>-0.16858857643806055</v>
      </c>
      <c r="K250" s="4">
        <f t="shared" si="28"/>
        <v>-0.69950241580731232</v>
      </c>
      <c r="L250" s="4">
        <f t="shared" si="29"/>
        <v>-0.78603879714429936</v>
      </c>
      <c r="N250" s="6">
        <f t="shared" si="30"/>
        <v>20000</v>
      </c>
      <c r="O250" s="6">
        <f t="shared" si="31"/>
        <v>72000</v>
      </c>
      <c r="P250" s="6">
        <f t="shared" si="32"/>
        <v>12000</v>
      </c>
      <c r="R250" s="4">
        <f t="shared" si="33"/>
        <v>-400</v>
      </c>
      <c r="S250" s="4">
        <f t="shared" si="33"/>
        <v>-288</v>
      </c>
      <c r="T250" s="4">
        <f t="shared" si="33"/>
        <v>-12.371134020618557</v>
      </c>
    </row>
    <row r="251" spans="1:20" x14ac:dyDescent="0.2">
      <c r="A251" s="1" t="s">
        <v>154</v>
      </c>
      <c r="B251" s="2" t="s">
        <v>155</v>
      </c>
      <c r="C251" s="2" t="s">
        <v>156</v>
      </c>
      <c r="D251" s="3">
        <v>732000</v>
      </c>
      <c r="E251" s="3">
        <v>653000</v>
      </c>
      <c r="F251" s="3">
        <v>682000</v>
      </c>
      <c r="G251" s="3">
        <v>666000</v>
      </c>
      <c r="I251" s="4">
        <f t="shared" si="26"/>
        <v>4.8528241845664279</v>
      </c>
      <c r="J251" s="4">
        <f t="shared" si="27"/>
        <v>4.4035336165621422</v>
      </c>
      <c r="K251" s="4">
        <f t="shared" si="28"/>
        <v>4.9181510059854325</v>
      </c>
      <c r="L251" s="4">
        <f t="shared" si="29"/>
        <v>4.8027691642027834</v>
      </c>
      <c r="N251" s="6">
        <f t="shared" si="30"/>
        <v>79000</v>
      </c>
      <c r="O251" s="6">
        <f t="shared" si="31"/>
        <v>-29000</v>
      </c>
      <c r="P251" s="6">
        <f t="shared" si="32"/>
        <v>16000</v>
      </c>
      <c r="R251" s="4">
        <f t="shared" si="33"/>
        <v>10.792349726775956</v>
      </c>
      <c r="S251" s="4">
        <f t="shared" si="33"/>
        <v>-4.4410413476263404</v>
      </c>
      <c r="T251" s="4">
        <f t="shared" si="33"/>
        <v>2.3460410557184752</v>
      </c>
    </row>
    <row r="252" spans="1:20" x14ac:dyDescent="0.2">
      <c r="A252" s="1" t="s">
        <v>676</v>
      </c>
      <c r="B252" s="2" t="s">
        <v>677</v>
      </c>
      <c r="C252" s="2" t="s">
        <v>678</v>
      </c>
      <c r="D252" s="3">
        <v>779000</v>
      </c>
      <c r="E252" s="3">
        <v>741000</v>
      </c>
      <c r="F252" s="3">
        <v>746000</v>
      </c>
      <c r="G252" s="3">
        <v>728000</v>
      </c>
      <c r="I252" s="4">
        <f t="shared" si="26"/>
        <v>5.1644126226465126</v>
      </c>
      <c r="J252" s="4">
        <f t="shared" si="27"/>
        <v>4.9969654056241142</v>
      </c>
      <c r="K252" s="4">
        <f t="shared" si="28"/>
        <v>5.3796783731160307</v>
      </c>
      <c r="L252" s="4">
        <f t="shared" si="29"/>
        <v>5.2498738011105504</v>
      </c>
      <c r="N252" s="6">
        <f t="shared" si="30"/>
        <v>38000</v>
      </c>
      <c r="O252" s="6">
        <f t="shared" si="31"/>
        <v>-5000</v>
      </c>
      <c r="P252" s="6">
        <f t="shared" si="32"/>
        <v>18000</v>
      </c>
      <c r="R252" s="4">
        <f t="shared" si="33"/>
        <v>4.8780487804878048</v>
      </c>
      <c r="S252" s="4">
        <f t="shared" si="33"/>
        <v>-0.67476383265856954</v>
      </c>
      <c r="T252" s="4">
        <f t="shared" si="33"/>
        <v>2.4128686327077746</v>
      </c>
    </row>
    <row r="253" spans="1:20" x14ac:dyDescent="0.2">
      <c r="A253" s="1" t="s">
        <v>679</v>
      </c>
      <c r="B253" s="2" t="s">
        <v>680</v>
      </c>
      <c r="C253" s="2" t="s">
        <v>681</v>
      </c>
      <c r="D253" s="3">
        <v>-47000</v>
      </c>
      <c r="E253" s="3">
        <v>-88000</v>
      </c>
      <c r="F253" s="3">
        <v>-64000</v>
      </c>
      <c r="G253" s="3">
        <v>-62000</v>
      </c>
      <c r="I253" s="4">
        <f t="shared" si="26"/>
        <v>-0.31158843808008485</v>
      </c>
      <c r="J253" s="4">
        <f t="shared" si="27"/>
        <v>-0.59343178906197314</v>
      </c>
      <c r="K253" s="4">
        <f t="shared" si="28"/>
        <v>-0.46152736713059783</v>
      </c>
      <c r="L253" s="4">
        <f t="shared" si="29"/>
        <v>-0.44710463690776664</v>
      </c>
      <c r="N253" s="6">
        <f t="shared" si="30"/>
        <v>41000</v>
      </c>
      <c r="O253" s="6">
        <f t="shared" si="31"/>
        <v>-24000</v>
      </c>
      <c r="P253" s="6">
        <f t="shared" si="32"/>
        <v>-2000</v>
      </c>
      <c r="R253" s="4">
        <f t="shared" si="33"/>
        <v>-87.2340425531915</v>
      </c>
      <c r="S253" s="4">
        <f t="shared" si="33"/>
        <v>27.27272727272727</v>
      </c>
      <c r="T253" s="4">
        <f t="shared" si="33"/>
        <v>3.125</v>
      </c>
    </row>
    <row r="254" spans="1:20" x14ac:dyDescent="0.2">
      <c r="A254" s="1" t="s">
        <v>157</v>
      </c>
      <c r="B254" s="2" t="s">
        <v>158</v>
      </c>
      <c r="C254" s="2" t="s">
        <v>159</v>
      </c>
      <c r="D254" s="3">
        <v>2957000</v>
      </c>
      <c r="E254" s="3">
        <v>2864000</v>
      </c>
      <c r="F254" s="3">
        <v>2961000</v>
      </c>
      <c r="G254" s="3">
        <v>2815000</v>
      </c>
      <c r="I254" s="4">
        <f t="shared" si="26"/>
        <v>19.603553434102359</v>
      </c>
      <c r="J254" s="4">
        <f t="shared" si="27"/>
        <v>19.313507316744214</v>
      </c>
      <c r="K254" s="4">
        <f t="shared" si="28"/>
        <v>21.352852094901564</v>
      </c>
      <c r="L254" s="4">
        <f t="shared" si="29"/>
        <v>20.299992788634889</v>
      </c>
      <c r="N254" s="6">
        <f t="shared" si="30"/>
        <v>93000</v>
      </c>
      <c r="O254" s="6">
        <f t="shared" si="31"/>
        <v>-97000</v>
      </c>
      <c r="P254" s="6">
        <f t="shared" si="32"/>
        <v>146000</v>
      </c>
      <c r="R254" s="4">
        <f t="shared" si="33"/>
        <v>3.1450794724382822</v>
      </c>
      <c r="S254" s="4">
        <f t="shared" si="33"/>
        <v>-3.3868715083798886</v>
      </c>
      <c r="T254" s="4">
        <f t="shared" si="33"/>
        <v>4.9307666328942918</v>
      </c>
    </row>
    <row r="255" spans="1:20" x14ac:dyDescent="0.2">
      <c r="A255" s="1" t="s">
        <v>682</v>
      </c>
      <c r="B255" s="2" t="s">
        <v>683</v>
      </c>
      <c r="C255" s="2" t="s">
        <v>684</v>
      </c>
      <c r="D255" s="3"/>
      <c r="E255" s="3"/>
      <c r="F255" s="3">
        <v>0</v>
      </c>
      <c r="G255" s="3">
        <v>0</v>
      </c>
      <c r="I255" s="4">
        <f t="shared" si="26"/>
        <v>0</v>
      </c>
      <c r="J255" s="4">
        <f t="shared" si="27"/>
        <v>0</v>
      </c>
      <c r="K255" s="4">
        <f t="shared" si="28"/>
        <v>0</v>
      </c>
      <c r="L255" s="4">
        <f t="shared" si="29"/>
        <v>0</v>
      </c>
      <c r="N255" s="6">
        <f t="shared" si="30"/>
        <v>0</v>
      </c>
      <c r="O255" s="6">
        <f t="shared" si="31"/>
        <v>0</v>
      </c>
      <c r="P255" s="6">
        <f t="shared" si="32"/>
        <v>0</v>
      </c>
      <c r="R255" s="4" t="e">
        <f t="shared" si="33"/>
        <v>#DIV/0!</v>
      </c>
      <c r="S255" s="4" t="e">
        <f t="shared" si="33"/>
        <v>#DIV/0!</v>
      </c>
      <c r="T255" s="4" t="e">
        <f t="shared" si="33"/>
        <v>#DIV/0!</v>
      </c>
    </row>
    <row r="256" spans="1:20" x14ac:dyDescent="0.2">
      <c r="A256" s="1" t="s">
        <v>685</v>
      </c>
      <c r="B256" s="2" t="s">
        <v>686</v>
      </c>
      <c r="C256" s="2" t="s">
        <v>687</v>
      </c>
      <c r="D256" s="3"/>
      <c r="E256" s="3"/>
      <c r="F256" s="3">
        <v>0</v>
      </c>
      <c r="G256" s="3">
        <v>0</v>
      </c>
      <c r="I256" s="4">
        <f t="shared" si="26"/>
        <v>0</v>
      </c>
      <c r="J256" s="4">
        <f t="shared" si="27"/>
        <v>0</v>
      </c>
      <c r="K256" s="4">
        <f t="shared" si="28"/>
        <v>0</v>
      </c>
      <c r="L256" s="4">
        <f t="shared" si="29"/>
        <v>0</v>
      </c>
      <c r="N256" s="6">
        <f t="shared" si="30"/>
        <v>0</v>
      </c>
      <c r="O256" s="6">
        <f t="shared" si="31"/>
        <v>0</v>
      </c>
      <c r="P256" s="6">
        <f t="shared" si="32"/>
        <v>0</v>
      </c>
      <c r="R256" s="4" t="e">
        <f t="shared" si="33"/>
        <v>#DIV/0!</v>
      </c>
      <c r="S256" s="4" t="e">
        <f t="shared" si="33"/>
        <v>#DIV/0!</v>
      </c>
      <c r="T256" s="4" t="e">
        <f t="shared" si="33"/>
        <v>#DIV/0!</v>
      </c>
    </row>
    <row r="257" spans="1:20" x14ac:dyDescent="0.2">
      <c r="A257" s="1" t="s">
        <v>688</v>
      </c>
      <c r="B257" s="2" t="s">
        <v>689</v>
      </c>
      <c r="C257" s="2" t="s">
        <v>690</v>
      </c>
      <c r="D257" s="3"/>
      <c r="E257" s="3"/>
      <c r="F257" s="3">
        <v>0</v>
      </c>
      <c r="G257" s="3">
        <v>0</v>
      </c>
      <c r="I257" s="4">
        <f t="shared" si="26"/>
        <v>0</v>
      </c>
      <c r="J257" s="4">
        <f t="shared" si="27"/>
        <v>0</v>
      </c>
      <c r="K257" s="4">
        <f t="shared" si="28"/>
        <v>0</v>
      </c>
      <c r="L257" s="4">
        <f t="shared" si="29"/>
        <v>0</v>
      </c>
      <c r="N257" s="6">
        <f t="shared" si="30"/>
        <v>0</v>
      </c>
      <c r="O257" s="6">
        <f t="shared" si="31"/>
        <v>0</v>
      </c>
      <c r="P257" s="6">
        <f t="shared" si="32"/>
        <v>0</v>
      </c>
      <c r="R257" s="4" t="e">
        <f t="shared" si="33"/>
        <v>#DIV/0!</v>
      </c>
      <c r="S257" s="4" t="e">
        <f t="shared" si="33"/>
        <v>#DIV/0!</v>
      </c>
      <c r="T257" s="4" t="e">
        <f t="shared" si="33"/>
        <v>#DIV/0!</v>
      </c>
    </row>
    <row r="258" spans="1:20" x14ac:dyDescent="0.2">
      <c r="A258" s="1" t="s">
        <v>691</v>
      </c>
      <c r="B258" s="2" t="s">
        <v>692</v>
      </c>
      <c r="C258" s="2" t="s">
        <v>693</v>
      </c>
      <c r="D258" s="3"/>
      <c r="E258" s="3"/>
      <c r="F258" s="3">
        <v>0</v>
      </c>
      <c r="G258" s="3">
        <v>0</v>
      </c>
      <c r="I258" s="4">
        <f t="shared" si="26"/>
        <v>0</v>
      </c>
      <c r="J258" s="4">
        <f t="shared" si="27"/>
        <v>0</v>
      </c>
      <c r="K258" s="4">
        <f t="shared" si="28"/>
        <v>0</v>
      </c>
      <c r="L258" s="4">
        <f t="shared" si="29"/>
        <v>0</v>
      </c>
      <c r="N258" s="6">
        <f t="shared" si="30"/>
        <v>0</v>
      </c>
      <c r="O258" s="6">
        <f t="shared" si="31"/>
        <v>0</v>
      </c>
      <c r="P258" s="6">
        <f t="shared" si="32"/>
        <v>0</v>
      </c>
      <c r="R258" s="4" t="e">
        <f t="shared" si="33"/>
        <v>#DIV/0!</v>
      </c>
      <c r="S258" s="4" t="e">
        <f t="shared" si="33"/>
        <v>#DIV/0!</v>
      </c>
      <c r="T258" s="4" t="e">
        <f t="shared" si="33"/>
        <v>#DIV/0!</v>
      </c>
    </row>
    <row r="259" spans="1:20" x14ac:dyDescent="0.2">
      <c r="A259" s="1" t="s">
        <v>694</v>
      </c>
      <c r="B259" s="2" t="s">
        <v>695</v>
      </c>
      <c r="C259" s="2" t="s">
        <v>696</v>
      </c>
      <c r="D259" s="3"/>
      <c r="E259" s="3"/>
      <c r="F259" s="3">
        <v>0</v>
      </c>
      <c r="G259" s="3">
        <v>0</v>
      </c>
      <c r="I259" s="4">
        <f t="shared" si="26"/>
        <v>0</v>
      </c>
      <c r="J259" s="4">
        <f t="shared" si="27"/>
        <v>0</v>
      </c>
      <c r="K259" s="4">
        <f t="shared" si="28"/>
        <v>0</v>
      </c>
      <c r="L259" s="4">
        <f t="shared" si="29"/>
        <v>0</v>
      </c>
      <c r="N259" s="6">
        <f t="shared" si="30"/>
        <v>0</v>
      </c>
      <c r="O259" s="6">
        <f t="shared" si="31"/>
        <v>0</v>
      </c>
      <c r="P259" s="6">
        <f t="shared" si="32"/>
        <v>0</v>
      </c>
      <c r="R259" s="4" t="e">
        <f t="shared" si="33"/>
        <v>#DIV/0!</v>
      </c>
      <c r="S259" s="4" t="e">
        <f t="shared" si="33"/>
        <v>#DIV/0!</v>
      </c>
      <c r="T259" s="4" t="e">
        <f t="shared" si="33"/>
        <v>#DIV/0!</v>
      </c>
    </row>
    <row r="260" spans="1:20" x14ac:dyDescent="0.2">
      <c r="A260" s="1" t="s">
        <v>697</v>
      </c>
      <c r="B260" s="2" t="s">
        <v>121</v>
      </c>
      <c r="C260" s="2" t="s">
        <v>698</v>
      </c>
      <c r="D260" s="3"/>
      <c r="E260" s="3"/>
      <c r="F260" s="3">
        <v>0</v>
      </c>
      <c r="G260" s="3">
        <v>0</v>
      </c>
      <c r="I260" s="4">
        <f t="shared" si="26"/>
        <v>0</v>
      </c>
      <c r="J260" s="4">
        <f t="shared" si="27"/>
        <v>0</v>
      </c>
      <c r="K260" s="4">
        <f t="shared" si="28"/>
        <v>0</v>
      </c>
      <c r="L260" s="4">
        <f t="shared" si="29"/>
        <v>0</v>
      </c>
      <c r="N260" s="6">
        <f t="shared" si="30"/>
        <v>0</v>
      </c>
      <c r="O260" s="6">
        <f t="shared" si="31"/>
        <v>0</v>
      </c>
      <c r="P260" s="6">
        <f t="shared" si="32"/>
        <v>0</v>
      </c>
      <c r="R260" s="4" t="e">
        <f t="shared" si="33"/>
        <v>#DIV/0!</v>
      </c>
      <c r="S260" s="4" t="e">
        <f t="shared" si="33"/>
        <v>#DIV/0!</v>
      </c>
      <c r="T260" s="4" t="e">
        <f t="shared" si="33"/>
        <v>#DIV/0!</v>
      </c>
    </row>
    <row r="261" spans="1:20" x14ac:dyDescent="0.2">
      <c r="A261" s="1" t="s">
        <v>160</v>
      </c>
      <c r="B261" s="2" t="s">
        <v>161</v>
      </c>
      <c r="C261" s="2" t="s">
        <v>162</v>
      </c>
      <c r="D261" s="3"/>
      <c r="E261" s="3"/>
      <c r="F261" s="3">
        <v>0</v>
      </c>
      <c r="G261" s="3">
        <v>0</v>
      </c>
      <c r="I261" s="4">
        <f t="shared" si="26"/>
        <v>0</v>
      </c>
      <c r="J261" s="4">
        <f t="shared" si="27"/>
        <v>0</v>
      </c>
      <c r="K261" s="4">
        <f t="shared" si="28"/>
        <v>0</v>
      </c>
      <c r="L261" s="4">
        <f t="shared" si="29"/>
        <v>0</v>
      </c>
      <c r="N261" s="6">
        <f t="shared" si="30"/>
        <v>0</v>
      </c>
      <c r="O261" s="6">
        <f t="shared" si="31"/>
        <v>0</v>
      </c>
      <c r="P261" s="6">
        <f t="shared" si="32"/>
        <v>0</v>
      </c>
      <c r="R261" s="4" t="e">
        <f t="shared" si="33"/>
        <v>#DIV/0!</v>
      </c>
      <c r="S261" s="4" t="e">
        <f t="shared" si="33"/>
        <v>#DIV/0!</v>
      </c>
      <c r="T261" s="4" t="e">
        <f t="shared" si="33"/>
        <v>#DIV/0!</v>
      </c>
    </row>
    <row r="262" spans="1:20" x14ac:dyDescent="0.2">
      <c r="A262" s="1" t="s">
        <v>163</v>
      </c>
      <c r="B262" s="2" t="s">
        <v>164</v>
      </c>
      <c r="C262" s="2" t="s">
        <v>165</v>
      </c>
      <c r="D262" s="3">
        <v>2957000</v>
      </c>
      <c r="E262" s="3">
        <v>2864000</v>
      </c>
      <c r="F262" s="3">
        <v>2961000</v>
      </c>
      <c r="G262" s="3">
        <v>2815000</v>
      </c>
      <c r="I262" s="4">
        <f t="shared" si="26"/>
        <v>19.603553434102359</v>
      </c>
      <c r="J262" s="4">
        <f t="shared" si="27"/>
        <v>19.313507316744214</v>
      </c>
      <c r="K262" s="4">
        <f t="shared" si="28"/>
        <v>21.352852094901564</v>
      </c>
      <c r="L262" s="4">
        <f t="shared" si="29"/>
        <v>20.299992788634889</v>
      </c>
      <c r="N262" s="6">
        <f t="shared" si="30"/>
        <v>93000</v>
      </c>
      <c r="O262" s="6">
        <f t="shared" si="31"/>
        <v>-97000</v>
      </c>
      <c r="P262" s="6">
        <f t="shared" si="32"/>
        <v>146000</v>
      </c>
      <c r="R262" s="4">
        <f t="shared" si="33"/>
        <v>3.1450794724382822</v>
      </c>
      <c r="S262" s="4">
        <f t="shared" si="33"/>
        <v>-3.3868715083798886</v>
      </c>
      <c r="T262" s="4">
        <f t="shared" si="33"/>
        <v>4.9307666328942918</v>
      </c>
    </row>
    <row r="263" spans="1:20" x14ac:dyDescent="0.2">
      <c r="A263" s="1" t="s">
        <v>152</v>
      </c>
      <c r="B263" s="2" t="s">
        <v>22</v>
      </c>
      <c r="C263" s="2" t="s">
        <v>153</v>
      </c>
      <c r="D263" s="3">
        <v>3689000</v>
      </c>
      <c r="E263" s="3">
        <v>3517000</v>
      </c>
      <c r="F263" s="3">
        <f>SUM(F262+F251)</f>
        <v>3643000</v>
      </c>
      <c r="G263" s="3">
        <f>SUM(G262+G251)</f>
        <v>3481000</v>
      </c>
      <c r="I263" s="4">
        <f t="shared" si="26"/>
        <v>24.456377618668785</v>
      </c>
      <c r="J263" s="4">
        <f t="shared" si="27"/>
        <v>23.717040933306361</v>
      </c>
      <c r="K263" s="4">
        <f t="shared" si="28"/>
        <v>26.271003100886997</v>
      </c>
      <c r="L263" s="4">
        <f t="shared" si="29"/>
        <v>25.102761952837671</v>
      </c>
      <c r="N263" s="6">
        <f t="shared" si="30"/>
        <v>172000</v>
      </c>
      <c r="O263" s="6">
        <f t="shared" si="31"/>
        <v>-126000</v>
      </c>
      <c r="P263" s="6">
        <f t="shared" si="32"/>
        <v>162000</v>
      </c>
      <c r="R263" s="4">
        <f t="shared" si="33"/>
        <v>4.6625101653564647</v>
      </c>
      <c r="S263" s="4">
        <f t="shared" si="33"/>
        <v>-3.5825988058003979</v>
      </c>
      <c r="T263" s="4">
        <f t="shared" si="33"/>
        <v>4.4468844359044741</v>
      </c>
    </row>
    <row r="265" spans="1:20" x14ac:dyDescent="0.2">
      <c r="A265" s="15" t="s">
        <v>704</v>
      </c>
      <c r="B265" s="16">
        <f>D262/D146</f>
        <v>0.59628957451099007</v>
      </c>
      <c r="C265" s="16">
        <f t="shared" ref="C265:E265" si="35">E262/E146</f>
        <v>0.52044339451208432</v>
      </c>
      <c r="D265" s="16">
        <f t="shared" si="35"/>
        <v>0.5202037947997189</v>
      </c>
      <c r="E265" s="16">
        <f t="shared" si="35"/>
        <v>0.50493273542600892</v>
      </c>
    </row>
    <row r="266" spans="1:20" x14ac:dyDescent="0.2">
      <c r="A266" s="15" t="s">
        <v>705</v>
      </c>
      <c r="B266" s="16">
        <f>(D263+D245)/D145</f>
        <v>0.25602693602693605</v>
      </c>
      <c r="C266" s="16">
        <f t="shared" ref="C266:E266" si="36">(E263+E245)/E145</f>
        <v>0.23706896551724138</v>
      </c>
      <c r="D266" s="16">
        <f t="shared" si="36"/>
        <v>0.24902414819715515</v>
      </c>
      <c r="E266" s="16">
        <f t="shared" si="36"/>
        <v>0.22042813455657492</v>
      </c>
    </row>
    <row r="267" spans="1:20" x14ac:dyDescent="0.2">
      <c r="A267" s="15" t="s">
        <v>706</v>
      </c>
      <c r="B267" s="16">
        <f>(D263+D245+D220)/(D146+D168+D173)</f>
        <v>0.52613827993254636</v>
      </c>
      <c r="C267" s="16">
        <f t="shared" ref="C267:E267" si="37">(E263+E245+E220)/(E146+E168+E173)</f>
        <v>0.47705482639858515</v>
      </c>
      <c r="D267" s="16">
        <f t="shared" si="37"/>
        <v>0.45836672900525427</v>
      </c>
      <c r="E267" s="16">
        <f t="shared" si="37"/>
        <v>0.70683300255174364</v>
      </c>
    </row>
    <row r="268" spans="1:20" x14ac:dyDescent="0.2">
      <c r="A268" s="15" t="s">
        <v>707</v>
      </c>
      <c r="B268" s="16">
        <f>D262/(D203+D206)</f>
        <v>0.2027286439051145</v>
      </c>
      <c r="C268" s="16">
        <f t="shared" ref="C268:E268" si="38">E262/(E203+E206)</f>
        <v>0.20049002450122505</v>
      </c>
      <c r="D268" s="16">
        <f t="shared" si="38"/>
        <v>0.21808941592398909</v>
      </c>
      <c r="E268" s="16">
        <f t="shared" si="38"/>
        <v>0.20294138850839882</v>
      </c>
    </row>
    <row r="269" spans="1:20" x14ac:dyDescent="0.2">
      <c r="A269" s="15" t="s">
        <v>709</v>
      </c>
      <c r="B269" s="16">
        <f>(D263+D245)/(D203+D206)</f>
        <v>0.26066090771973127</v>
      </c>
      <c r="C269" s="16">
        <f t="shared" ref="C269:E269" si="39">(E263+E245)/(E203+E206)</f>
        <v>0.25411270563528177</v>
      </c>
      <c r="D269" s="16">
        <f t="shared" si="39"/>
        <v>0.27723355675038669</v>
      </c>
      <c r="E269" s="16">
        <f t="shared" si="39"/>
        <v>0.25982265157522888</v>
      </c>
    </row>
    <row r="270" spans="1:20" x14ac:dyDescent="0.2">
      <c r="A270" s="15" t="s">
        <v>708</v>
      </c>
      <c r="B270" s="16">
        <f>D262/X203</f>
        <v>0.19603553434102361</v>
      </c>
      <c r="C270" s="16">
        <f t="shared" ref="C270:E270" si="40">E262/Y203</f>
        <v>0.19313507316744216</v>
      </c>
      <c r="D270" s="16">
        <f t="shared" si="40"/>
        <v>0.21352852094901564</v>
      </c>
      <c r="E270" s="16">
        <f t="shared" si="40"/>
        <v>0.19937672639705362</v>
      </c>
    </row>
    <row r="272" spans="1:20" x14ac:dyDescent="0.2">
      <c r="A272" s="15" t="s">
        <v>710</v>
      </c>
      <c r="B272" s="4">
        <f>(D203+D206)/D145</f>
        <v>0.98222222222222222</v>
      </c>
      <c r="C272" s="4">
        <f t="shared" ref="C272:E272" si="41">(E203+E206)/E145</f>
        <v>0.93292842215256011</v>
      </c>
      <c r="D272" s="4">
        <f t="shared" si="41"/>
        <v>0.89824677472709225</v>
      </c>
      <c r="E272" s="4">
        <f t="shared" si="41"/>
        <v>0.84837920489296637</v>
      </c>
    </row>
    <row r="273" spans="1:5" x14ac:dyDescent="0.2">
      <c r="A273" s="15" t="s">
        <v>711</v>
      </c>
      <c r="B273" s="4">
        <f t="shared" ref="B273:E273" si="42">(D44)/((D203+D206)/365)</f>
        <v>27.901755107637463</v>
      </c>
      <c r="C273" s="4">
        <f t="shared" si="42"/>
        <v>26.752187609380467</v>
      </c>
      <c r="D273" s="4">
        <f t="shared" si="42"/>
        <v>41.347131177727036</v>
      </c>
      <c r="E273" s="4">
        <f t="shared" si="42"/>
        <v>42.65481940739673</v>
      </c>
    </row>
    <row r="274" spans="1:5" x14ac:dyDescent="0.2">
      <c r="A274" s="15" t="s">
        <v>712</v>
      </c>
      <c r="B274" s="4">
        <f>D60/((D203+D206)/365)</f>
        <v>35.233785822021119</v>
      </c>
      <c r="C274" s="4">
        <f t="shared" ref="C274:E274" si="43">E60/((E203+E206)/365)</f>
        <v>41.750787539376965</v>
      </c>
      <c r="D274" s="4">
        <f t="shared" si="43"/>
        <v>22.770494218163069</v>
      </c>
      <c r="E274" s="4">
        <f t="shared" si="43"/>
        <v>33.392329320164372</v>
      </c>
    </row>
    <row r="275" spans="1:5" x14ac:dyDescent="0.2">
      <c r="A275" s="15" t="s">
        <v>716</v>
      </c>
      <c r="B275" s="4">
        <f>(D184+D197+D198+D199)/((D203+D206)/365)</f>
        <v>119.28938708350474</v>
      </c>
      <c r="C275" s="4">
        <f t="shared" ref="C275:E275" si="44">(E184+E197+E198+E199)/((E203+E206)/365)</f>
        <v>116.71823591179559</v>
      </c>
      <c r="D275" s="4">
        <f t="shared" si="44"/>
        <v>104.44317595934299</v>
      </c>
      <c r="E275" s="4">
        <f t="shared" si="44"/>
        <v>244.48237329680632</v>
      </c>
    </row>
    <row r="276" spans="1:5" x14ac:dyDescent="0.2">
      <c r="A276" s="15" t="s">
        <v>713</v>
      </c>
      <c r="B276" s="16">
        <f>D214/(D203+D206)</f>
        <v>0.10914575620457974</v>
      </c>
      <c r="C276" s="16">
        <f>E214/(E203+E206)</f>
        <v>0.10409520476023801</v>
      </c>
      <c r="D276" s="16">
        <f>F214/(F203+F206)</f>
        <v>9.7002283273182582E-2</v>
      </c>
      <c r="E276" s="16">
        <f>G214/(G203+G206)</f>
        <v>0.10035325499243025</v>
      </c>
    </row>
    <row r="277" spans="1:5" x14ac:dyDescent="0.2">
      <c r="A277" s="15" t="s">
        <v>714</v>
      </c>
      <c r="B277" s="16">
        <f>D214/X206</f>
        <v>0.13127731508204832</v>
      </c>
      <c r="C277" s="16">
        <f>E214/Y206</f>
        <v>0.12427914751358128</v>
      </c>
      <c r="D277" s="16">
        <f>F214/Z206</f>
        <v>0.1207592151109481</v>
      </c>
      <c r="E277" s="16">
        <f>G214/AA206</f>
        <v>0.12314225053078556</v>
      </c>
    </row>
    <row r="279" spans="1:5" x14ac:dyDescent="0.2">
      <c r="A279" s="15" t="s">
        <v>717</v>
      </c>
      <c r="B279" s="4">
        <f>D167/D146</f>
        <v>1.9941520467836258</v>
      </c>
      <c r="C279" s="4">
        <f t="shared" ref="C279:E279" si="45">E167/E146</f>
        <v>1.7823005633290931</v>
      </c>
      <c r="D279" s="4">
        <f t="shared" si="45"/>
        <v>1.6553056921995783</v>
      </c>
      <c r="E279" s="4">
        <f t="shared" si="45"/>
        <v>1.9318385650224215</v>
      </c>
    </row>
    <row r="280" spans="1:5" x14ac:dyDescent="0.2">
      <c r="A280" s="15" t="s">
        <v>718</v>
      </c>
      <c r="B280" s="16">
        <f>D146/D145</f>
        <v>0.33393939393939392</v>
      </c>
      <c r="C280" s="16">
        <f t="shared" ref="C280:E280" si="46">E146/E145</f>
        <v>0.35939132706374088</v>
      </c>
      <c r="D280" s="16">
        <f t="shared" si="46"/>
        <v>0.37657955673172344</v>
      </c>
      <c r="E280" s="16">
        <f t="shared" si="46"/>
        <v>0.34097859327217123</v>
      </c>
    </row>
    <row r="281" spans="1:5" x14ac:dyDescent="0.2">
      <c r="A281" s="15" t="s">
        <v>719</v>
      </c>
      <c r="B281" s="4">
        <f>(D263+D245)/D245</f>
        <v>33.646017699115042</v>
      </c>
      <c r="C281" s="4">
        <f t="shared" ref="C281:E281" si="47">(E263+E245)/E245</f>
        <v>32.123893805309734</v>
      </c>
      <c r="D281" s="4">
        <f t="shared" si="47"/>
        <v>31.107438016528924</v>
      </c>
      <c r="E281" s="4">
        <f t="shared" si="47"/>
        <v>29.300813008130081</v>
      </c>
    </row>
    <row r="283" spans="1:5" x14ac:dyDescent="0.2">
      <c r="A283" s="15" t="s">
        <v>720</v>
      </c>
      <c r="B283" s="16">
        <f>D70/(D184+D198+D199)</f>
        <v>1.0279001468428781E-2</v>
      </c>
      <c r="C283" s="16">
        <f t="shared" ref="C283:E283" si="48">E70/(E184+E198+E199)</f>
        <v>1.2915936952714535E-2</v>
      </c>
      <c r="D283" s="16">
        <f t="shared" si="48"/>
        <v>8.2368082368082362E-3</v>
      </c>
      <c r="E283" s="16">
        <f t="shared" si="48"/>
        <v>4.7357657948552366E-3</v>
      </c>
    </row>
    <row r="284" spans="1:5" x14ac:dyDescent="0.2">
      <c r="A284" s="15" t="s">
        <v>721</v>
      </c>
      <c r="B284" s="16">
        <f>(D70+D60)/(D184+D199+D198)</f>
        <v>0.30564296203062724</v>
      </c>
      <c r="C284" s="16">
        <f t="shared" ref="C284:E284" si="49">(E70+E60)/(E184+E199+E198)</f>
        <v>0.37062171628721541</v>
      </c>
      <c r="D284" s="16">
        <f t="shared" si="49"/>
        <v>0.22625482625482626</v>
      </c>
      <c r="E284" s="16">
        <f t="shared" si="49"/>
        <v>0.14131955656011194</v>
      </c>
    </row>
    <row r="285" spans="1:5" x14ac:dyDescent="0.2">
      <c r="A285" s="15" t="s">
        <v>722</v>
      </c>
      <c r="B285" s="16">
        <f>(D70+D60+D44)/(D184+D198+D199)</f>
        <v>0.539542689322425</v>
      </c>
      <c r="C285" s="16">
        <f t="shared" ref="C285:E285" si="50">(E136+E126+E110)/(E184+E198+E199)</f>
        <v>0.69658493870402804</v>
      </c>
      <c r="D285" s="16">
        <f t="shared" si="50"/>
        <v>0.73976833976833978</v>
      </c>
      <c r="E285" s="16">
        <f t="shared" si="50"/>
        <v>0.36723711118286512</v>
      </c>
    </row>
    <row r="287" spans="1:5" x14ac:dyDescent="0.2">
      <c r="A287" s="15" t="s">
        <v>723</v>
      </c>
      <c r="B287" s="6">
        <f>(D45+D60+D70)-(D184+D198+D199)</f>
        <v>-2815000</v>
      </c>
      <c r="C287" s="6">
        <f>(E45+E60+E70)-(E184+E198+E199)</f>
        <v>-2417000</v>
      </c>
      <c r="D287" s="6">
        <f>(F45+F60+F70)-(F184+F198+F199)</f>
        <v>-2077000</v>
      </c>
      <c r="E287" s="6">
        <f>(G45+G60+G70)-(G184+G198+G199)</f>
        <v>-7020000</v>
      </c>
    </row>
    <row r="288" spans="1:5" x14ac:dyDescent="0.2">
      <c r="A288" s="15" t="s">
        <v>724</v>
      </c>
      <c r="B288" s="17">
        <f t="shared" ref="B288:E288" si="51">B287/(D145-(D184+D198+D199))</f>
        <v>-0.27918278290191412</v>
      </c>
      <c r="C288" s="17">
        <f t="shared" si="51"/>
        <v>-0.22496276991809383</v>
      </c>
      <c r="D288" s="17">
        <f t="shared" si="51"/>
        <v>-0.18495102404274266</v>
      </c>
      <c r="E288" s="17">
        <f t="shared" si="51"/>
        <v>-0.99447513812154698</v>
      </c>
    </row>
    <row r="289" spans="1:5" x14ac:dyDescent="0.2">
      <c r="A289" s="15" t="s">
        <v>725</v>
      </c>
      <c r="B289" s="4">
        <f>(D203+D206)/B287</f>
        <v>-5.1815275310834812</v>
      </c>
      <c r="C289" s="4">
        <f t="shared" ref="C289:E289" si="52">(E203+E206)/C287</f>
        <v>-5.9102192800992963</v>
      </c>
      <c r="D289" s="4">
        <f t="shared" si="52"/>
        <v>-6.5368319691863261</v>
      </c>
      <c r="E289" s="4">
        <f t="shared" si="52"/>
        <v>-1.9759259259259259</v>
      </c>
    </row>
    <row r="290" spans="1:5" x14ac:dyDescent="0.2">
      <c r="A290" s="15" t="s">
        <v>726</v>
      </c>
      <c r="B290" s="16">
        <f>B287/(D203+D206)</f>
        <v>-0.19299328122857534</v>
      </c>
      <c r="C290" s="16">
        <f t="shared" ref="C290:E290" si="53">C287/(E203+E206)</f>
        <v>-0.16919845992299615</v>
      </c>
      <c r="D290" s="16">
        <f t="shared" si="53"/>
        <v>-0.15297930323340944</v>
      </c>
      <c r="E290" s="16">
        <f t="shared" si="53"/>
        <v>-0.50609184629803183</v>
      </c>
    </row>
    <row r="291" spans="1:5" x14ac:dyDescent="0.2">
      <c r="A291" s="15" t="s">
        <v>727</v>
      </c>
      <c r="B291" s="16">
        <f>B287/D145</f>
        <v>-0.18956228956228957</v>
      </c>
      <c r="C291" s="16">
        <f t="shared" ref="C291:E291" si="54">C287/E145</f>
        <v>-0.15785005224660398</v>
      </c>
      <c r="D291" s="16">
        <f t="shared" si="54"/>
        <v>-0.13741316572940787</v>
      </c>
      <c r="E291" s="16">
        <f t="shared" si="54"/>
        <v>-0.42935779816513764</v>
      </c>
    </row>
    <row r="292" spans="1:5" x14ac:dyDescent="0.2">
      <c r="A292" s="15" t="s">
        <v>728</v>
      </c>
      <c r="B292" s="16">
        <f>D262/B287</f>
        <v>-1.0504440497335701</v>
      </c>
      <c r="C292" s="16">
        <f t="shared" ref="C292:E292" si="55">E262/C287</f>
        <v>-1.1849400082747208</v>
      </c>
      <c r="D292" s="16">
        <f t="shared" si="55"/>
        <v>-1.4256138661531055</v>
      </c>
      <c r="E292" s="16">
        <f t="shared" si="55"/>
        <v>-0.400997150997151</v>
      </c>
    </row>
    <row r="293" spans="1:5" x14ac:dyDescent="0.2">
      <c r="A293" s="15" t="s">
        <v>729</v>
      </c>
      <c r="B293" s="18">
        <v>169000</v>
      </c>
      <c r="C293" s="18">
        <v>-521000</v>
      </c>
      <c r="D293" s="18">
        <v>2419000</v>
      </c>
      <c r="E293" s="18">
        <v>-1041000</v>
      </c>
    </row>
    <row r="294" spans="1:5" x14ac:dyDescent="0.2">
      <c r="A294" s="15" t="s">
        <v>730</v>
      </c>
      <c r="B294" s="19">
        <v>4696000</v>
      </c>
      <c r="C294" s="18">
        <v>4751000</v>
      </c>
      <c r="D294" s="18">
        <v>4454000</v>
      </c>
      <c r="E294" s="18">
        <v>9861000</v>
      </c>
    </row>
    <row r="295" spans="1:5" x14ac:dyDescent="0.2">
      <c r="A295" s="15" t="s">
        <v>731</v>
      </c>
      <c r="B295" s="16">
        <f>B294/D145</f>
        <v>0.31622895622895625</v>
      </c>
      <c r="C295" s="16">
        <f t="shared" ref="C295:E295" si="56">C294/E145</f>
        <v>0.31027951933124348</v>
      </c>
      <c r="D295" s="16">
        <f t="shared" si="56"/>
        <v>0.29467416473701619</v>
      </c>
      <c r="E295" s="16">
        <f t="shared" si="56"/>
        <v>0.60311926605504584</v>
      </c>
    </row>
    <row r="296" spans="1:5" x14ac:dyDescent="0.2">
      <c r="A296" s="15" t="s">
        <v>732</v>
      </c>
      <c r="B296" s="16">
        <f>B293/D146</f>
        <v>3.4079451502319016E-2</v>
      </c>
      <c r="C296" s="16">
        <f t="shared" ref="C296:E296" si="57">C293/E146</f>
        <v>-9.4675631473741598E-2</v>
      </c>
      <c r="D296" s="16">
        <f t="shared" si="57"/>
        <v>0.42498243148278286</v>
      </c>
      <c r="E296" s="16">
        <f t="shared" si="57"/>
        <v>-0.18672645739910315</v>
      </c>
    </row>
    <row r="297" spans="1:5" x14ac:dyDescent="0.2">
      <c r="A297" s="15" t="s">
        <v>733</v>
      </c>
      <c r="B297" s="16">
        <f>B293/(D203+D206)</f>
        <v>1.1586452762923352E-2</v>
      </c>
      <c r="C297" s="16">
        <f t="shared" ref="C297:E297" si="58">C293/(E203+E206)</f>
        <v>-3.6471823591179557E-2</v>
      </c>
      <c r="D297" s="16">
        <f t="shared" si="58"/>
        <v>0.17816896221551154</v>
      </c>
      <c r="E297" s="16">
        <f t="shared" si="58"/>
        <v>-7.504866267752866E-2</v>
      </c>
    </row>
    <row r="298" spans="1:5" x14ac:dyDescent="0.2">
      <c r="A298" s="15" t="s">
        <v>734</v>
      </c>
      <c r="B298" s="16">
        <f>B293/(D184+D198+D199)</f>
        <v>3.5452066289070695E-2</v>
      </c>
      <c r="C298" s="16">
        <f t="shared" ref="C298:E298" si="59">C293/(E184+E198+E199)</f>
        <v>-0.11405429071803853</v>
      </c>
      <c r="D298" s="16">
        <f t="shared" si="59"/>
        <v>0.62265122265122264</v>
      </c>
      <c r="E298" s="16">
        <f t="shared" si="59"/>
        <v>-0.11204391346464321</v>
      </c>
    </row>
    <row r="299" spans="1:5" x14ac:dyDescent="0.2">
      <c r="A299" s="15" t="s">
        <v>735</v>
      </c>
      <c r="B299" s="16">
        <f>B293/D245</f>
        <v>1.4955752212389382</v>
      </c>
      <c r="C299" s="16">
        <f t="shared" ref="C299:E299" si="60">C293/E245</f>
        <v>-4.610619469026549</v>
      </c>
      <c r="D299" s="16">
        <f t="shared" si="60"/>
        <v>19.991735537190081</v>
      </c>
      <c r="E299" s="16">
        <f t="shared" si="60"/>
        <v>-8.463414634146341</v>
      </c>
    </row>
    <row r="300" spans="1:5" x14ac:dyDescent="0.2">
      <c r="A300" s="15" t="s">
        <v>736</v>
      </c>
      <c r="B300" s="16">
        <f>B293/D167</f>
        <v>1.7089695621397512E-2</v>
      </c>
      <c r="C300" s="16">
        <f t="shared" ref="C300:E300" si="61">C293/E167</f>
        <v>-5.311990212071778E-2</v>
      </c>
      <c r="D300" s="16">
        <f t="shared" si="61"/>
        <v>0.25673954574400337</v>
      </c>
      <c r="E300" s="16">
        <f t="shared" si="61"/>
        <v>-9.6657381615598892E-2</v>
      </c>
    </row>
    <row r="302" spans="1:5" x14ac:dyDescent="0.2">
      <c r="A302" s="15" t="s">
        <v>737</v>
      </c>
      <c r="B302" s="16">
        <f>1/B280</f>
        <v>2.9945553539019967</v>
      </c>
      <c r="C302" s="16">
        <f t="shared" ref="C302:E302" si="62">1/C280</f>
        <v>2.7824822823914226</v>
      </c>
      <c r="D302" s="16">
        <f t="shared" si="62"/>
        <v>2.6554813773717498</v>
      </c>
      <c r="E302" s="16">
        <f t="shared" si="62"/>
        <v>2.9327354260089686</v>
      </c>
    </row>
    <row r="303" spans="1:5" x14ac:dyDescent="0.2">
      <c r="A303" s="15" t="s">
        <v>738</v>
      </c>
      <c r="B303" s="16">
        <f>D262/D145</f>
        <v>0.19912457912457912</v>
      </c>
      <c r="C303" s="16">
        <f t="shared" ref="C303:E303" si="63">E262/E145</f>
        <v>0.18704284221525602</v>
      </c>
      <c r="D303" s="16">
        <f t="shared" si="63"/>
        <v>0.19589811445583857</v>
      </c>
      <c r="E303" s="16">
        <f t="shared" si="63"/>
        <v>0.17217125382262996</v>
      </c>
    </row>
    <row r="304" spans="1:5" x14ac:dyDescent="0.2">
      <c r="A304" s="15" t="s">
        <v>740</v>
      </c>
      <c r="B304" s="16">
        <f>D245/(D173+D196)</f>
        <v>2.3208050934483467E-2</v>
      </c>
      <c r="C304" s="16">
        <f t="shared" ref="C304:E304" si="64">E245/(E173+E196)</f>
        <v>2.2718134298351428E-2</v>
      </c>
      <c r="D304" s="16">
        <f t="shared" si="64"/>
        <v>2.356377799415774E-2</v>
      </c>
      <c r="E304" s="16">
        <f t="shared" si="64"/>
        <v>0.10090237899917966</v>
      </c>
    </row>
    <row r="305" spans="1:6" x14ac:dyDescent="0.2">
      <c r="A305" s="15" t="s">
        <v>741</v>
      </c>
      <c r="B305" s="16">
        <f>B304*(1-0.19)*(D167/D145)</f>
        <v>1.2518422674060383E-2</v>
      </c>
      <c r="C305" s="16">
        <f t="shared" ref="C305:E305" si="65">C304*(1-0.19)*(E167/E145)</f>
        <v>1.1787079648025533E-2</v>
      </c>
      <c r="D305" s="16">
        <f t="shared" si="65"/>
        <v>1.1897751384146407E-2</v>
      </c>
      <c r="E305" s="16">
        <f t="shared" si="65"/>
        <v>5.3837436310406335E-2</v>
      </c>
    </row>
    <row r="307" spans="1:6" ht="15" x14ac:dyDescent="0.2">
      <c r="A307" s="15" t="s">
        <v>742</v>
      </c>
      <c r="B307" s="20">
        <v>2.7900000000000001E-2</v>
      </c>
      <c r="C307" s="20">
        <v>1.9300000000000001E-2</v>
      </c>
      <c r="D307" s="20">
        <v>2.24E-2</v>
      </c>
      <c r="E307" s="20">
        <v>2.5499999999999998E-2</v>
      </c>
      <c r="F307" s="20">
        <v>6.6699999999999995E-2</v>
      </c>
    </row>
    <row r="308" spans="1:6" x14ac:dyDescent="0.2">
      <c r="A308" s="15" t="s">
        <v>743</v>
      </c>
      <c r="B308" s="18">
        <f>B307*'2016'!D27</f>
        <v>439871.4</v>
      </c>
      <c r="C308" s="18">
        <f>C307*D145</f>
        <v>286605</v>
      </c>
      <c r="D308" s="18">
        <f t="shared" ref="D308:F308" si="66">D307*E145</f>
        <v>342988.79999999999</v>
      </c>
      <c r="E308" s="18">
        <f t="shared" si="66"/>
        <v>385432.5</v>
      </c>
      <c r="F308" s="18">
        <f t="shared" si="66"/>
        <v>1090545</v>
      </c>
    </row>
    <row r="309" spans="1:6" x14ac:dyDescent="0.2">
      <c r="A309" s="15" t="s">
        <v>744</v>
      </c>
      <c r="B309" s="16">
        <f>((D173+D196)/D145)*B304</f>
        <v>7.6094276094276093E-3</v>
      </c>
      <c r="C309" s="16">
        <f t="shared" ref="C309:E309" si="67">((E173+E196)/E145)*C304</f>
        <v>7.3798328108672945E-3</v>
      </c>
      <c r="D309" s="16">
        <f t="shared" si="67"/>
        <v>8.0052927555408528E-3</v>
      </c>
      <c r="E309" s="16">
        <f t="shared" si="67"/>
        <v>7.522935779816514E-3</v>
      </c>
    </row>
    <row r="311" spans="1:6" ht="15" x14ac:dyDescent="0.2">
      <c r="A311" s="21" t="s">
        <v>742</v>
      </c>
      <c r="B311" s="21">
        <v>0.1048</v>
      </c>
      <c r="C311" s="21">
        <v>0.10580000000000001</v>
      </c>
      <c r="D311" s="21">
        <v>0.1158</v>
      </c>
      <c r="E311" s="21">
        <v>0.1226</v>
      </c>
      <c r="F311" s="21">
        <v>0.1231</v>
      </c>
    </row>
    <row r="312" spans="1:6" x14ac:dyDescent="0.2">
      <c r="A312" s="15" t="s">
        <v>745</v>
      </c>
      <c r="B312" s="18">
        <f>B311*'2016'!D27</f>
        <v>1652276.8</v>
      </c>
      <c r="C312">
        <f>D145*C311</f>
        <v>1571130</v>
      </c>
      <c r="D312" s="18">
        <f t="shared" ref="D312:F312" si="68">E145*D311</f>
        <v>1773129.6</v>
      </c>
      <c r="E312">
        <f t="shared" si="68"/>
        <v>1853099</v>
      </c>
      <c r="F312">
        <f t="shared" si="68"/>
        <v>2012685</v>
      </c>
    </row>
    <row r="314" spans="1:6" x14ac:dyDescent="0.2">
      <c r="A314" t="s">
        <v>746</v>
      </c>
      <c r="B314" t="s">
        <v>747</v>
      </c>
      <c r="C314" t="s">
        <v>748</v>
      </c>
      <c r="D314" t="s">
        <v>749</v>
      </c>
      <c r="E314" t="s">
        <v>750</v>
      </c>
    </row>
    <row r="315" spans="1:6" ht="15" x14ac:dyDescent="0.2">
      <c r="A315" t="s">
        <v>751</v>
      </c>
      <c r="B315" s="22">
        <v>1.103</v>
      </c>
      <c r="C315" s="22">
        <v>1.1454</v>
      </c>
      <c r="D315" s="22">
        <v>1.0005999999999999</v>
      </c>
      <c r="E315" s="22">
        <v>1.0305</v>
      </c>
    </row>
    <row r="316" spans="1:6" ht="15" x14ac:dyDescent="0.2">
      <c r="A316" s="5" t="s">
        <v>756</v>
      </c>
      <c r="B316" s="22">
        <v>6.1400000000000003E-2</v>
      </c>
      <c r="C316" s="22">
        <v>7.5700000000000003E-2</v>
      </c>
      <c r="D316" s="22">
        <v>2.9999999999999997E-4</v>
      </c>
      <c r="E316" s="22">
        <v>1.54E-2</v>
      </c>
    </row>
    <row r="317" spans="1:6" ht="15" x14ac:dyDescent="0.2">
      <c r="A317" s="5" t="s">
        <v>752</v>
      </c>
      <c r="B317" s="22">
        <v>1.2916000000000001</v>
      </c>
      <c r="C317" s="16">
        <f>B268/C268</f>
        <v>1.0111657395895812</v>
      </c>
      <c r="D317" s="16">
        <f t="shared" ref="D317:E317" si="69">C268/D268</f>
        <v>0.91930194618477967</v>
      </c>
      <c r="E317" s="16">
        <f t="shared" si="69"/>
        <v>1.0746423759437487</v>
      </c>
    </row>
    <row r="318" spans="1:6" ht="15" x14ac:dyDescent="0.2">
      <c r="A318" t="s">
        <v>753</v>
      </c>
      <c r="B318" s="23">
        <f>(LN(B317)/LN(B315))*B316</f>
        <v>0.16026257913338865</v>
      </c>
      <c r="C318" s="23">
        <f t="shared" ref="C318:E318" si="70">(LN(C317)/LN(C315))*C316</f>
        <v>6.1918095250532513E-3</v>
      </c>
      <c r="D318" s="23">
        <f t="shared" si="70"/>
        <v>-4.208294537875984E-2</v>
      </c>
      <c r="E318" s="23">
        <f t="shared" si="70"/>
        <v>3.6899536870575317E-2</v>
      </c>
    </row>
    <row r="319" spans="1:6" ht="15" x14ac:dyDescent="0.2">
      <c r="A319" s="5" t="s">
        <v>757</v>
      </c>
      <c r="B319" s="22">
        <v>0.95399999999999996</v>
      </c>
      <c r="C319" s="16">
        <f>B272/C272</f>
        <v>1.0528377085520941</v>
      </c>
      <c r="D319" s="16">
        <f t="shared" ref="D319:E319" si="71">C272/D272</f>
        <v>1.0386103779064555</v>
      </c>
      <c r="E319" s="16">
        <f t="shared" si="71"/>
        <v>1.0587798116060816</v>
      </c>
    </row>
    <row r="320" spans="1:6" ht="15" x14ac:dyDescent="0.2">
      <c r="A320" t="s">
        <v>754</v>
      </c>
      <c r="B320" s="23">
        <f>(LN(B319)/LN(B315))*B316</f>
        <v>-2.9494179193558519E-2</v>
      </c>
      <c r="C320" s="23">
        <f t="shared" ref="C320:E320" si="72">(LN(C319)/LN(C315))*C316</f>
        <v>2.8711691834455402E-2</v>
      </c>
      <c r="D320" s="23">
        <f t="shared" si="72"/>
        <v>1.8947504271313233E-2</v>
      </c>
      <c r="E320" s="23">
        <f t="shared" si="72"/>
        <v>2.9277065506844686E-2</v>
      </c>
    </row>
    <row r="321" spans="1:6" ht="15" x14ac:dyDescent="0.2">
      <c r="A321" s="5" t="s">
        <v>758</v>
      </c>
      <c r="B321" s="22">
        <v>0.8952</v>
      </c>
      <c r="C321" s="16">
        <f>B302/C302</f>
        <v>1.0762172226046689</v>
      </c>
      <c r="D321" s="16">
        <f t="shared" ref="D321:E321" si="73">C302/D302</f>
        <v>1.0478259445168361</v>
      </c>
      <c r="E321" s="16">
        <f t="shared" si="73"/>
        <v>0.90546230451666698</v>
      </c>
    </row>
    <row r="322" spans="1:6" x14ac:dyDescent="0.2">
      <c r="A322" t="s">
        <v>755</v>
      </c>
      <c r="B322" s="16">
        <f>(LN(B321)/LN(B315))*B316</f>
        <v>-6.9338155119120309E-2</v>
      </c>
      <c r="C322" s="16">
        <f t="shared" ref="C322:E322" si="74">(LN(C321)/LN(C315))*C316</f>
        <v>4.0958969493396322E-2</v>
      </c>
      <c r="D322" s="16">
        <f t="shared" si="74"/>
        <v>2.3365751237325351E-2</v>
      </c>
      <c r="E322" s="16">
        <f t="shared" si="74"/>
        <v>-5.090407920279915E-2</v>
      </c>
    </row>
    <row r="324" spans="1:6" x14ac:dyDescent="0.2">
      <c r="A324" t="s">
        <v>759</v>
      </c>
      <c r="B324" s="18">
        <f>'2016'!D27*B325</f>
        <v>4483128.6000000006</v>
      </c>
      <c r="C324">
        <f>D145*C325</f>
        <v>3515395</v>
      </c>
      <c r="D324" s="18">
        <f t="shared" ref="D324:F324" si="75">E145*D325</f>
        <v>3287011.2</v>
      </c>
      <c r="E324" s="18">
        <f t="shared" si="75"/>
        <v>3378567.5</v>
      </c>
      <c r="F324">
        <f t="shared" si="75"/>
        <v>2513455</v>
      </c>
    </row>
    <row r="325" spans="1:6" x14ac:dyDescent="0.2">
      <c r="A325" t="s">
        <v>760</v>
      </c>
      <c r="B325" s="16">
        <f>'2016'!B69-B307</f>
        <v>0.28435421793733351</v>
      </c>
      <c r="C325" s="16">
        <f>B266-C307</f>
        <v>0.23672693602693604</v>
      </c>
      <c r="D325" s="16">
        <f t="shared" ref="D325:F325" si="76">C266-D307</f>
        <v>0.21466896551724138</v>
      </c>
      <c r="E325" s="16">
        <f t="shared" si="76"/>
        <v>0.22352414819715516</v>
      </c>
      <c r="F325" s="16">
        <f t="shared" si="76"/>
        <v>0.15372813455657491</v>
      </c>
    </row>
    <row r="326" spans="1:6" x14ac:dyDescent="0.2">
      <c r="A326" t="s">
        <v>761</v>
      </c>
      <c r="B326" s="18">
        <f>'2016'!D27*B327</f>
        <v>3270723.1999999997</v>
      </c>
      <c r="C326">
        <f>D145*C327</f>
        <v>2230870</v>
      </c>
      <c r="D326">
        <f t="shared" ref="D326:F326" si="77">E145*D327</f>
        <v>1856870.4000000001</v>
      </c>
      <c r="E326">
        <f t="shared" si="77"/>
        <v>1910901</v>
      </c>
      <c r="F326">
        <f t="shared" si="77"/>
        <v>1591315</v>
      </c>
    </row>
    <row r="327" spans="1:6" x14ac:dyDescent="0.2">
      <c r="A327" t="s">
        <v>762</v>
      </c>
      <c r="B327" s="16">
        <f>'2016'!B69-B311</f>
        <v>0.20745421793733348</v>
      </c>
      <c r="C327" s="16">
        <f>B266-C311</f>
        <v>0.15022693602693604</v>
      </c>
      <c r="D327" s="16">
        <f t="shared" ref="D327:F327" si="78">C266-D311</f>
        <v>0.12126896551724138</v>
      </c>
      <c r="E327" s="16">
        <f t="shared" si="78"/>
        <v>0.12642414819715514</v>
      </c>
      <c r="F327" s="16">
        <f t="shared" si="78"/>
        <v>9.7328134556574922E-2</v>
      </c>
    </row>
    <row r="329" spans="1:6" x14ac:dyDescent="0.2">
      <c r="A329" t="s">
        <v>763</v>
      </c>
      <c r="B329" s="18">
        <f>B330*'2016'!D28</f>
        <v>3764670.6</v>
      </c>
      <c r="C329" s="18">
        <f>D146*C330</f>
        <v>2855340.5</v>
      </c>
      <c r="D329" s="18">
        <f t="shared" ref="D329:F329" si="79">E146*D330</f>
        <v>2701661.5</v>
      </c>
      <c r="E329" s="18">
        <f t="shared" si="79"/>
        <v>2756088</v>
      </c>
      <c r="F329" s="18">
        <f t="shared" si="79"/>
        <v>2604264.9999999995</v>
      </c>
    </row>
    <row r="330" spans="1:6" x14ac:dyDescent="0.2">
      <c r="A330" t="s">
        <v>764</v>
      </c>
      <c r="B330" s="16">
        <f>'2016'!B68-B333</f>
        <v>0.64014123448393134</v>
      </c>
      <c r="C330" s="16">
        <f>B265-C333</f>
        <v>0.57578957451099011</v>
      </c>
      <c r="D330" s="16">
        <f t="shared" ref="D330:F330" si="80">C265-D333</f>
        <v>0.49094339451208435</v>
      </c>
      <c r="E330" s="16">
        <f t="shared" si="80"/>
        <v>0.48420379479971892</v>
      </c>
      <c r="F330" s="16">
        <f t="shared" si="80"/>
        <v>0.46713273542600892</v>
      </c>
    </row>
    <row r="331" spans="1:6" x14ac:dyDescent="0.2">
      <c r="A331" t="s">
        <v>765</v>
      </c>
      <c r="B331" s="18">
        <f>'2016'!D28*B332</f>
        <v>3345943.4</v>
      </c>
      <c r="C331" s="18">
        <f>D146*C332</f>
        <v>2440447.1275643711</v>
      </c>
      <c r="D331" s="18">
        <f t="shared" ref="D331:F331" si="81">E146*D332</f>
        <v>2281629.7620530026</v>
      </c>
      <c r="E331" s="18">
        <f t="shared" si="81"/>
        <v>2320781.0897395359</v>
      </c>
      <c r="F331" s="18">
        <f t="shared" si="81"/>
        <v>2309503.2667276636</v>
      </c>
    </row>
    <row r="332" spans="1:6" x14ac:dyDescent="0.2">
      <c r="A332" t="s">
        <v>766</v>
      </c>
      <c r="B332" s="16">
        <f>'2016'!B68-B336</f>
        <v>0.5689412344839313</v>
      </c>
      <c r="C332" s="16">
        <f>B265-C336</f>
        <v>0.49212484927694516</v>
      </c>
      <c r="D332" s="16">
        <f t="shared" ref="D332:F332" si="82">C265-D336</f>
        <v>0.41461562094366755</v>
      </c>
      <c r="E332" s="16">
        <f t="shared" si="82"/>
        <v>0.40772682532317917</v>
      </c>
      <c r="F332" s="16">
        <f t="shared" si="82"/>
        <v>0.41426067564621771</v>
      </c>
    </row>
    <row r="333" spans="1:6" ht="16.5" x14ac:dyDescent="0.2">
      <c r="A333" s="21" t="s">
        <v>767</v>
      </c>
      <c r="B333" s="20">
        <v>1.7399999999999999E-2</v>
      </c>
      <c r="C333" s="20">
        <v>2.0500000000000001E-2</v>
      </c>
      <c r="D333" s="20">
        <v>2.9499999999999998E-2</v>
      </c>
      <c r="E333" s="20">
        <v>3.5999999999999997E-2</v>
      </c>
      <c r="F333" s="20">
        <v>3.78E-2</v>
      </c>
    </row>
    <row r="334" spans="1:6" x14ac:dyDescent="0.2">
      <c r="A334" s="5" t="s">
        <v>768</v>
      </c>
      <c r="B334" s="18">
        <f>'2016'!D28*B333</f>
        <v>102329.4</v>
      </c>
      <c r="C334" s="18">
        <f>D146*C333</f>
        <v>101659.5</v>
      </c>
      <c r="D334" s="18">
        <f t="shared" ref="D334:F334" si="83">E146*D333</f>
        <v>162338.5</v>
      </c>
      <c r="E334" s="18">
        <f t="shared" si="83"/>
        <v>204911.99999999997</v>
      </c>
      <c r="F334" s="18">
        <f t="shared" si="83"/>
        <v>210735</v>
      </c>
    </row>
    <row r="335" spans="1:6" x14ac:dyDescent="0.2">
      <c r="A335" s="5" t="s">
        <v>769</v>
      </c>
      <c r="B335" s="18">
        <f>'2016'!D28*B336</f>
        <v>521056.6</v>
      </c>
      <c r="C335" s="18">
        <f>D146*C336</f>
        <v>516552.87243562873</v>
      </c>
      <c r="D335" s="18">
        <f t="shared" ref="D335:F335" si="84">E146*D336</f>
        <v>582370.2379469974</v>
      </c>
      <c r="E335" s="18">
        <f t="shared" si="84"/>
        <v>640218.91026046406</v>
      </c>
      <c r="F335" s="18">
        <f t="shared" si="84"/>
        <v>505496.73327233578</v>
      </c>
    </row>
    <row r="336" spans="1:6" x14ac:dyDescent="0.2">
      <c r="A336" s="5" t="s">
        <v>770</v>
      </c>
      <c r="B336">
        <v>8.8599999999999998E-2</v>
      </c>
      <c r="C336" s="16">
        <f>((C311*(D173+D176)/D145)-((D262/D263)*B304*(((D173+D176)/D145)-B280)))/B280</f>
        <v>0.10416472523404491</v>
      </c>
      <c r="D336" s="16">
        <f t="shared" ref="D336:F336" si="85">((D311*(E173+E176)/E145)-((E262/E263)*C304*(((E173+E176)/E145)-C280)))/C280</f>
        <v>0.10582777356841674</v>
      </c>
      <c r="E336" s="16">
        <f t="shared" si="85"/>
        <v>0.11247696947653971</v>
      </c>
      <c r="F336" s="16">
        <f t="shared" si="85"/>
        <v>9.0672059779791175E-2</v>
      </c>
    </row>
    <row r="338" spans="1:6" x14ac:dyDescent="0.2">
      <c r="A338" t="s">
        <v>773</v>
      </c>
      <c r="B338" s="16">
        <f>(D167-D70)/B294</f>
        <v>2.0954003407155026</v>
      </c>
      <c r="C338" s="16">
        <f t="shared" ref="C338:E338" si="86">(E167-E70)/C294</f>
        <v>2.0519890549358029</v>
      </c>
      <c r="D338" s="16">
        <f t="shared" si="86"/>
        <v>2.1082173327346205</v>
      </c>
      <c r="E338" s="16">
        <f t="shared" si="86"/>
        <v>1.0877192982456141</v>
      </c>
    </row>
    <row r="339" spans="1:6" x14ac:dyDescent="0.2">
      <c r="A339" t="s">
        <v>774</v>
      </c>
      <c r="B339" s="16">
        <f>D263/D145</f>
        <v>0.24841750841750843</v>
      </c>
      <c r="C339" s="16">
        <f t="shared" ref="C339:E339" si="87">E263/E145</f>
        <v>0.22968913270637409</v>
      </c>
      <c r="D339" s="16">
        <f t="shared" si="87"/>
        <v>0.24101885544161428</v>
      </c>
      <c r="E339" s="16">
        <f t="shared" si="87"/>
        <v>0.2129051987767584</v>
      </c>
    </row>
    <row r="340" spans="1:6" x14ac:dyDescent="0.2">
      <c r="A340" t="s">
        <v>775</v>
      </c>
      <c r="B340" s="16">
        <f>B294/(D203+D206+D221+D228)</f>
        <v>0.31371501102278043</v>
      </c>
      <c r="C340" s="16">
        <f t="shared" ref="C340:E340" si="88">C294/(E203+E206+E221+E228)</f>
        <v>0.3240349202018824</v>
      </c>
      <c r="D340" s="16">
        <f t="shared" si="88"/>
        <v>0.32296425204843737</v>
      </c>
      <c r="E340" s="16">
        <f t="shared" si="88"/>
        <v>0.70265070542967079</v>
      </c>
    </row>
    <row r="342" spans="1:6" x14ac:dyDescent="0.2">
      <c r="A342" s="5" t="s">
        <v>776</v>
      </c>
    </row>
    <row r="343" spans="1:6" ht="15" x14ac:dyDescent="0.2">
      <c r="A343" s="5" t="s">
        <v>778</v>
      </c>
      <c r="B343" s="22">
        <v>-8.3000000000000001E-3</v>
      </c>
      <c r="C343" s="22">
        <v>1.7100000000000001E-2</v>
      </c>
      <c r="D343" s="22">
        <v>-5.3100000000000001E-2</v>
      </c>
      <c r="E343" s="22">
        <v>0.25669999999999998</v>
      </c>
      <c r="F343" s="22">
        <v>-9.6699999999999994E-2</v>
      </c>
    </row>
    <row r="344" spans="1:6" x14ac:dyDescent="0.2">
      <c r="A344" s="5" t="s">
        <v>777</v>
      </c>
      <c r="B344" s="16">
        <f>'2016'!D35/'2016'!D27</f>
        <v>0.62691868577952559</v>
      </c>
      <c r="C344" s="16">
        <f>D167/D145</f>
        <v>0.66592592592592592</v>
      </c>
      <c r="D344" s="16">
        <f t="shared" ref="D344:F344" si="89">E167/E145</f>
        <v>0.64054336468129569</v>
      </c>
      <c r="E344" s="16">
        <f t="shared" si="89"/>
        <v>0.62335428382401592</v>
      </c>
      <c r="F344" s="16">
        <f t="shared" si="89"/>
        <v>0.65871559633027521</v>
      </c>
    </row>
    <row r="345" spans="1:6" ht="15" x14ac:dyDescent="0.2">
      <c r="A345" s="5" t="s">
        <v>779</v>
      </c>
      <c r="B345" s="22">
        <v>0.30599999999999999</v>
      </c>
      <c r="C345" s="22">
        <v>0.24840000000000001</v>
      </c>
      <c r="D345" s="22">
        <v>0.22969999999999999</v>
      </c>
      <c r="E345" s="22">
        <v>0.24099999999999999</v>
      </c>
      <c r="F345" s="22">
        <v>0.21290000000000001</v>
      </c>
    </row>
    <row r="346" spans="1:6" x14ac:dyDescent="0.2">
      <c r="A346" s="5" t="s">
        <v>780</v>
      </c>
      <c r="B346">
        <v>0.3044</v>
      </c>
      <c r="C346" s="16">
        <f>D263/X203</f>
        <v>0.24456377618668787</v>
      </c>
      <c r="D346" s="16">
        <f t="shared" ref="D346:F346" si="90">E263/Y203</f>
        <v>0.2371704093330636</v>
      </c>
      <c r="E346" s="16">
        <f t="shared" si="90"/>
        <v>0.26271003100886997</v>
      </c>
      <c r="F346" s="16">
        <f t="shared" si="90"/>
        <v>0.2465472058927686</v>
      </c>
    </row>
    <row r="347" spans="1:6" x14ac:dyDescent="0.2">
      <c r="A347" s="5" t="s">
        <v>781</v>
      </c>
      <c r="B347">
        <v>7.1599999999999997E-2</v>
      </c>
      <c r="C347" s="16">
        <f>D44/X203</f>
        <v>7.3919384778573322E-2</v>
      </c>
      <c r="D347" s="16">
        <f t="shared" ref="D347:F347" si="91">E44/Y203</f>
        <v>7.060489581225976E-2</v>
      </c>
      <c r="E347" s="16">
        <f t="shared" si="91"/>
        <v>0.11091079541357179</v>
      </c>
      <c r="F347" s="16">
        <f t="shared" si="91"/>
        <v>0.11480983072455557</v>
      </c>
    </row>
    <row r="348" spans="1:6" x14ac:dyDescent="0.2">
      <c r="A348" s="5" t="s">
        <v>782</v>
      </c>
      <c r="B348">
        <v>1.0049999999999999</v>
      </c>
      <c r="C348" s="16">
        <f>X203/D145</f>
        <v>1.0157575757575759</v>
      </c>
      <c r="D348" s="16">
        <f t="shared" ref="D348:F348" si="92">Y203/E145</f>
        <v>0.96845611285266453</v>
      </c>
      <c r="E348" s="16">
        <f t="shared" si="92"/>
        <v>0.91743301356268603</v>
      </c>
      <c r="F348" s="16">
        <f t="shared" si="92"/>
        <v>0.86354740061162083</v>
      </c>
    </row>
    <row r="349" spans="1:6" x14ac:dyDescent="0.2">
      <c r="A349" s="5" t="s">
        <v>783</v>
      </c>
      <c r="B349" s="16">
        <f>B343*1.5+B344*0.08+B345*10+B346*5+B347*0.3+B348*0.1</f>
        <v>4.7416834948623627</v>
      </c>
      <c r="C349" s="16">
        <f t="shared" ref="C349:F349" si="93">C343*1.5+C344*0.08+C345*10+C346*5+C347*0.3+C348*0.1</f>
        <v>3.9094945280168432</v>
      </c>
      <c r="D349" s="16">
        <f t="shared" si="93"/>
        <v>3.5724725958687658</v>
      </c>
      <c r="E349" s="16">
        <f t="shared" si="93"/>
        <v>4.2834850377306122</v>
      </c>
      <c r="F349" s="16">
        <f t="shared" si="93"/>
        <v>3.3901809664487939</v>
      </c>
    </row>
    <row r="351" spans="1:6" x14ac:dyDescent="0.2">
      <c r="A351" t="s">
        <v>784</v>
      </c>
    </row>
    <row r="352" spans="1:6" x14ac:dyDescent="0.2">
      <c r="A352" t="s">
        <v>778</v>
      </c>
      <c r="B352" s="24">
        <v>-5.7799999999999997E-2</v>
      </c>
      <c r="C352" s="24">
        <v>-0.18959999999999999</v>
      </c>
      <c r="D352" s="24">
        <v>-0.15790000000000001</v>
      </c>
      <c r="E352" s="24">
        <v>-0.13739999999999999</v>
      </c>
      <c r="F352" s="24">
        <v>-0.4294</v>
      </c>
    </row>
    <row r="353" spans="1:6" x14ac:dyDescent="0.2">
      <c r="A353" s="5" t="s">
        <v>777</v>
      </c>
      <c r="B353" s="16">
        <f>'2016'!D32/'2016'!D27</f>
        <v>6.9770391982747681E-4</v>
      </c>
      <c r="C353" s="16">
        <f>D161/D145</f>
        <v>6.7340067340067344E-4</v>
      </c>
      <c r="D353" s="16">
        <f t="shared" ref="D353:F353" si="94">E161/E145</f>
        <v>1.5478056426332288E-2</v>
      </c>
      <c r="E353" s="16">
        <f t="shared" si="94"/>
        <v>7.9391333112801849E-4</v>
      </c>
      <c r="F353" s="16">
        <f t="shared" si="94"/>
        <v>2.2629969418960245E-3</v>
      </c>
    </row>
    <row r="354" spans="1:6" x14ac:dyDescent="0.2">
      <c r="A354" s="5" t="s">
        <v>779</v>
      </c>
      <c r="B354" s="24">
        <v>0.31230000000000002</v>
      </c>
      <c r="C354" s="24">
        <v>0.25600000000000001</v>
      </c>
      <c r="D354" s="24">
        <v>0.23710000000000001</v>
      </c>
      <c r="E354" s="24">
        <v>0.249</v>
      </c>
      <c r="F354" s="24">
        <v>0.22040000000000001</v>
      </c>
    </row>
    <row r="355" spans="1:6" x14ac:dyDescent="0.2">
      <c r="A355" s="5" t="s">
        <v>780</v>
      </c>
      <c r="B355" s="16">
        <f>'2016'!D29/'2016'!D35</f>
        <v>0.20234722784297854</v>
      </c>
      <c r="C355" s="16">
        <f>D147/D167</f>
        <v>0.20224491859642027</v>
      </c>
      <c r="D355" s="16">
        <f t="shared" ref="D355:F355" si="95">E147/E167</f>
        <v>0.2039151712887439</v>
      </c>
      <c r="E355" s="16">
        <f t="shared" si="95"/>
        <v>0.21226915729144555</v>
      </c>
      <c r="F355" s="16">
        <f t="shared" si="95"/>
        <v>0.18570102135561745</v>
      </c>
    </row>
    <row r="356" spans="1:6" x14ac:dyDescent="0.2">
      <c r="A356" s="5" t="s">
        <v>781</v>
      </c>
      <c r="B356" s="16">
        <f>B348</f>
        <v>1.0049999999999999</v>
      </c>
      <c r="C356" s="16">
        <f t="shared" ref="C356:F356" si="96">C348</f>
        <v>1.0157575757575759</v>
      </c>
      <c r="D356" s="16">
        <f t="shared" si="96"/>
        <v>0.96845611285266453</v>
      </c>
      <c r="E356" s="16">
        <f t="shared" si="96"/>
        <v>0.91743301356268603</v>
      </c>
      <c r="F356" s="16">
        <f t="shared" si="96"/>
        <v>0.86354740061162083</v>
      </c>
    </row>
    <row r="357" spans="1:6" x14ac:dyDescent="0.2">
      <c r="A357" s="5" t="s">
        <v>785</v>
      </c>
      <c r="B357" s="16">
        <f>B352*0.717+B353*0.847+B354*3.107+B355*0.42+B356*0.998</f>
        <v>2.0174402909141449</v>
      </c>
      <c r="C357" s="16">
        <f t="shared" ref="C357:F357" si="97">C352*0.717+C353*0.847+C354*3.107+C355*0.42+C356*0.998</f>
        <v>1.7586880967869276</v>
      </c>
      <c r="D357" s="16">
        <f t="shared" si="97"/>
        <v>1.6887288863613352</v>
      </c>
      <c r="E357" s="16">
        <f t="shared" si="97"/>
        <v>1.6805508381894334</v>
      </c>
      <c r="F357" s="16">
        <f t="shared" si="97"/>
        <v>1.3186344931895431</v>
      </c>
    </row>
    <row r="359" spans="1:6" x14ac:dyDescent="0.2">
      <c r="A359" t="s">
        <v>786</v>
      </c>
    </row>
    <row r="360" spans="1:6" ht="15" x14ac:dyDescent="0.2">
      <c r="A360" t="s">
        <v>778</v>
      </c>
      <c r="B360" s="22">
        <v>0.62690000000000001</v>
      </c>
      <c r="C360" s="22">
        <v>0.66590000000000005</v>
      </c>
      <c r="D360" s="22">
        <v>0.64049999999999996</v>
      </c>
      <c r="E360" s="22">
        <v>0.62339999999999995</v>
      </c>
      <c r="F360" s="22">
        <v>0.65869999999999995</v>
      </c>
    </row>
    <row r="361" spans="1:6" x14ac:dyDescent="0.2">
      <c r="A361" t="s">
        <v>777</v>
      </c>
      <c r="B361" s="4">
        <v>9</v>
      </c>
      <c r="C361" s="4">
        <v>9</v>
      </c>
      <c r="D361" s="4">
        <v>9</v>
      </c>
      <c r="E361" s="4">
        <v>9</v>
      </c>
      <c r="F361" s="4">
        <v>9</v>
      </c>
    </row>
    <row r="362" spans="1:6" ht="15" x14ac:dyDescent="0.2">
      <c r="A362" t="s">
        <v>779</v>
      </c>
      <c r="B362" s="22">
        <v>0.31230000000000002</v>
      </c>
      <c r="C362" s="22">
        <v>0.25600000000000001</v>
      </c>
      <c r="D362" s="22">
        <v>0.23710000000000001</v>
      </c>
      <c r="E362" s="22">
        <v>0.249</v>
      </c>
      <c r="F362" s="22">
        <v>0.22040000000000001</v>
      </c>
    </row>
    <row r="363" spans="1:6" ht="15" x14ac:dyDescent="0.2">
      <c r="A363" t="s">
        <v>780</v>
      </c>
      <c r="B363" s="22">
        <v>1.0049999999999999</v>
      </c>
      <c r="C363" s="22">
        <v>1.0158</v>
      </c>
      <c r="D363" s="22">
        <v>0.96850000000000003</v>
      </c>
      <c r="E363" s="22">
        <v>0.91739999999999999</v>
      </c>
      <c r="F363" s="22">
        <v>0.86350000000000005</v>
      </c>
    </row>
    <row r="364" spans="1:6" x14ac:dyDescent="0.2">
      <c r="A364" t="s">
        <v>781</v>
      </c>
      <c r="B364" s="16">
        <f>'2016'!B88</f>
        <v>0.87190716006130942</v>
      </c>
      <c r="C364" s="16">
        <f>B285</f>
        <v>0.539542689322425</v>
      </c>
      <c r="D364" s="16">
        <f t="shared" ref="D364:F364" si="98">C285</f>
        <v>0.69658493870402804</v>
      </c>
      <c r="E364" s="16">
        <f t="shared" si="98"/>
        <v>0.73976833976833978</v>
      </c>
      <c r="F364" s="16">
        <f t="shared" si="98"/>
        <v>0.36723711118286512</v>
      </c>
    </row>
    <row r="365" spans="1:6" x14ac:dyDescent="0.2">
      <c r="A365" t="s">
        <v>786</v>
      </c>
      <c r="B365" s="16">
        <f>B360*0.13+B361*0.04+B362*3.92+B363*0.21+B364*0.09</f>
        <v>1.9552346444055178</v>
      </c>
      <c r="C365" s="16">
        <f t="shared" ref="C365:F365" si="99">C360*0.13+C361*0.04+C362*3.92+C363*0.21+C364*0.09</f>
        <v>1.7119638420390182</v>
      </c>
      <c r="D365" s="16">
        <f t="shared" si="99"/>
        <v>1.6387746444833624</v>
      </c>
      <c r="E365" s="16">
        <f t="shared" si="99"/>
        <v>1.6763551505791507</v>
      </c>
      <c r="F365" s="16">
        <f t="shared" si="99"/>
        <v>1.5239853400064578</v>
      </c>
    </row>
    <row r="367" spans="1:6" x14ac:dyDescent="0.2">
      <c r="A367" t="s">
        <v>787</v>
      </c>
      <c r="B367" s="25">
        <f>('2016'!D47+'2016'!D50)/('2016'!D41+'2016'!D42+'2016'!D44+'2016'!D45)</f>
        <v>0.44621945441007244</v>
      </c>
      <c r="C367" s="25">
        <f>(D232+D220)/(D203+D206)</f>
        <v>0.35623200329082683</v>
      </c>
      <c r="D367" s="25">
        <f t="shared" ref="D367:F367" si="100">(E232+E220)/(E203+E206)</f>
        <v>0.3526076303815191</v>
      </c>
      <c r="E367" s="25">
        <f t="shared" si="100"/>
        <v>0.37732930691610811</v>
      </c>
      <c r="F367" s="25">
        <f t="shared" si="100"/>
        <v>0.3584456780333069</v>
      </c>
    </row>
    <row r="368" spans="1:6" x14ac:dyDescent="0.2">
      <c r="A368" t="s">
        <v>788</v>
      </c>
      <c r="B368" s="25">
        <f>('2016'!D47+'2016'!D50)/('2016'!D47)</f>
        <v>3.9355223880597014</v>
      </c>
      <c r="C368" s="25">
        <f>(D232+D220)/(D220)</f>
        <v>3.4593874833555258</v>
      </c>
      <c r="D368" s="25">
        <f t="shared" ref="D368:F368" si="101">(E232+E220)/(E220)</f>
        <v>3.3692307692307693</v>
      </c>
      <c r="E368" s="25">
        <f t="shared" si="101"/>
        <v>3.7042660882140277</v>
      </c>
      <c r="F368" s="25">
        <f t="shared" si="101"/>
        <v>3.5976845151953691</v>
      </c>
    </row>
    <row r="369" spans="1:6" x14ac:dyDescent="0.2">
      <c r="A369" t="s">
        <v>789</v>
      </c>
      <c r="B369" s="25">
        <f>'2016'!B121</f>
        <v>0.45793737683380775</v>
      </c>
      <c r="C369" s="25">
        <f>(D60*0.7+D70)/(D184+D199+D198)</f>
        <v>0.21703377386196768</v>
      </c>
      <c r="D369" s="25">
        <f t="shared" ref="D369:F369" si="102">(E60*0.7+E70)/(E184+E199+E198)</f>
        <v>0.26330998248686516</v>
      </c>
      <c r="E369" s="25">
        <f t="shared" si="102"/>
        <v>0.16084942084942086</v>
      </c>
      <c r="F369" s="25">
        <f t="shared" si="102"/>
        <v>0.10034441933053492</v>
      </c>
    </row>
    <row r="370" spans="1:6" x14ac:dyDescent="0.2">
      <c r="A370" t="s">
        <v>790</v>
      </c>
      <c r="B370" s="25">
        <f>('2016'!D47+'2016'!D50)/('2016'!D27)</f>
        <v>0.41811493086388429</v>
      </c>
      <c r="C370" s="25">
        <f>(D220+D232)/D145</f>
        <v>0.34989898989898988</v>
      </c>
      <c r="D370" s="25">
        <f t="shared" ref="D370:F370" si="103">(E220+E232)/E145</f>
        <v>0.3289576802507837</v>
      </c>
      <c r="E370" s="25">
        <f t="shared" si="103"/>
        <v>0.33893483294740323</v>
      </c>
      <c r="F370" s="25">
        <f t="shared" si="103"/>
        <v>0.30409785932721711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2016</vt:lpstr>
      <vt:lpstr>2015-2012</vt:lpstr>
      <vt:lpstr>CF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Suchanek Petr</cp:lastModifiedBy>
  <dcterms:created xsi:type="dcterms:W3CDTF">2018-03-26T20:22:55Z</dcterms:created>
  <dcterms:modified xsi:type="dcterms:W3CDTF">2019-10-04T13:49:40Z</dcterms:modified>
</cp:coreProperties>
</file>