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2"/>
  <workbookPr/>
  <mc:AlternateContent xmlns:mc="http://schemas.openxmlformats.org/markup-compatibility/2006">
    <mc:Choice Requires="x15">
      <x15ac:absPath xmlns:x15ac="http://schemas.microsoft.com/office/spreadsheetml/2010/11/ac" url="https://ucnmuni-my.sharepoint.com/personal/175795_muni_cz/Documents/Soukromé/_jaro 2021/Cases/Chytré auto/"/>
    </mc:Choice>
  </mc:AlternateContent>
  <xr:revisionPtr revIDLastSave="1" documentId="11_2130F66B52A0ADFCF15EA250E6A2FFD1E7834495" xr6:coauthVersionLast="47" xr6:coauthVersionMax="47" xr10:uidLastSave="{3108EC16-B457-8E4F-BF8A-A1E4829F87C9}"/>
  <bookViews>
    <workbookView xWindow="42320" yWindow="2840" windowWidth="28300" windowHeight="15140" firstSheet="2" activeTab="2" xr2:uid="{00000000-000D-0000-FFFF-FFFF00000000}"/>
  </bookViews>
  <sheets>
    <sheet name="model a vazby" sheetId="1" r:id="rId1"/>
    <sheet name="parametry" sheetId="2" r:id="rId2"/>
    <sheet name="simulační model" sheetId="3" r:id="rId3"/>
  </sheets>
  <definedNames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'simulační model'!$D$31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" l="1"/>
  <c r="D17" i="3"/>
  <c r="D10" i="3"/>
  <c r="D13" i="3"/>
  <c r="D28" i="3" l="1"/>
  <c r="D15" i="3"/>
  <c r="D29" i="3" l="1"/>
  <c r="D18" i="3"/>
  <c r="D20" i="3"/>
  <c r="B7" i="2"/>
  <c r="B8" i="2" s="1"/>
  <c r="D6" i="3" l="1"/>
  <c r="D7" i="3" s="1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D22" i="3"/>
  <c r="D23" i="3" l="1"/>
  <c r="D3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B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ověření dat hodnoty větší než &amp; celé číslo
</t>
        </r>
      </text>
    </comment>
  </commentList>
</comments>
</file>

<file path=xl/sharedStrings.xml><?xml version="1.0" encoding="utf-8"?>
<sst xmlns="http://schemas.openxmlformats.org/spreadsheetml/2006/main" count="69" uniqueCount="52">
  <si>
    <t>výroba krabičky</t>
  </si>
  <si>
    <t>cena za kus</t>
  </si>
  <si>
    <t>sim</t>
  </si>
  <si>
    <t>počet kusů na krabičku</t>
  </si>
  <si>
    <t>náklady</t>
  </si>
  <si>
    <t>server</t>
  </si>
  <si>
    <t>účetnictví</t>
  </si>
  <si>
    <t>call centrum</t>
  </si>
  <si>
    <t>úvazek na 100 krabiček</t>
  </si>
  <si>
    <t xml:space="preserve">plat </t>
  </si>
  <si>
    <t>bilance</t>
  </si>
  <si>
    <t>odvody</t>
  </si>
  <si>
    <t>výnosy</t>
  </si>
  <si>
    <t>prodej</t>
  </si>
  <si>
    <t>cena krabičky</t>
  </si>
  <si>
    <t>není možná</t>
  </si>
  <si>
    <t>=B6*0,95</t>
  </si>
  <si>
    <t>=B7*0,95</t>
  </si>
  <si>
    <t>=B8*0,95</t>
  </si>
  <si>
    <t>=B9*0,95</t>
  </si>
  <si>
    <t>=B10*0,95</t>
  </si>
  <si>
    <t>=B11*0,95</t>
  </si>
  <si>
    <t>=B3*0,95</t>
  </si>
  <si>
    <t>počet krabiček</t>
  </si>
  <si>
    <t>počet měsíců provozu</t>
  </si>
  <si>
    <t>cena za jednotku</t>
  </si>
  <si>
    <t>=VYHLEDAT(B3;parametry!A5:B26)</t>
  </si>
  <si>
    <t>cena celkem</t>
  </si>
  <si>
    <t>=D6*B3</t>
  </si>
  <si>
    <t>počet jednotek</t>
  </si>
  <si>
    <t>=B3*D8*D9</t>
  </si>
  <si>
    <t>server nákup</t>
  </si>
  <si>
    <t>server správa</t>
  </si>
  <si>
    <t>=D11*B4</t>
  </si>
  <si>
    <t>=D13*B4</t>
  </si>
  <si>
    <t>plat</t>
  </si>
  <si>
    <t>plat s odvody</t>
  </si>
  <si>
    <t>=23000*1,34</t>
  </si>
  <si>
    <t>=D16*0,2</t>
  </si>
  <si>
    <t>=ROUNDUP(B3/100;0)</t>
  </si>
  <si>
    <t>=D17*D18*B4</t>
  </si>
  <si>
    <t>náklady celkem</t>
  </si>
  <si>
    <t>=D7+D10+D11+D13+D15+D19</t>
  </si>
  <si>
    <t>náklady na kus</t>
  </si>
  <si>
    <t>=D21/B3</t>
  </si>
  <si>
    <t>jednorázový poplatek za prodej</t>
  </si>
  <si>
    <t>měsíční platba</t>
  </si>
  <si>
    <t>Výnosy celkem</t>
  </si>
  <si>
    <t>=D24*B3+D25*B4*B3</t>
  </si>
  <si>
    <t>výnosy na kus</t>
  </si>
  <si>
    <t>=D27/B3</t>
  </si>
  <si>
    <t>Bilance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</si>
</sst>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6" fontId="0" fillId="0" borderId="0" xfId="0" applyNumberFormat="1"/>
    <xf numFmtId="0" fontId="0" fillId="0" borderId="0" xfId="0" quotePrefix="1"/>
    <xf numFmtId="44" fontId="0" fillId="0" borderId="0" xfId="1" applyFont="1"/>
    <xf numFmtId="44" fontId="0" fillId="0" borderId="0" xfId="0" applyNumberFormat="1"/>
    <xf numFmtId="44" fontId="0" fillId="2" borderId="0" xfId="1" applyFont="1" applyFill="1"/>
    <xf numFmtId="2" fontId="0" fillId="2" borderId="0" xfId="1" applyNumberFormat="1" applyFont="1" applyFill="1"/>
    <xf numFmtId="44" fontId="0" fillId="0" borderId="0" xfId="1" applyFont="1" applyFill="1"/>
    <xf numFmtId="44" fontId="0" fillId="2" borderId="0" xfId="0" applyNumberFormat="1" applyFill="1"/>
    <xf numFmtId="0" fontId="0" fillId="0" borderId="1" xfId="0" applyBorder="1"/>
    <xf numFmtId="44" fontId="0" fillId="0" borderId="1" xfId="0" applyNumberFormat="1" applyBorder="1"/>
    <xf numFmtId="44" fontId="0" fillId="0" borderId="1" xfId="1" applyFont="1" applyBorder="1"/>
    <xf numFmtId="44" fontId="0" fillId="2" borderId="1" xfId="1" applyFont="1" applyFill="1" applyBorder="1"/>
    <xf numFmtId="0" fontId="0" fillId="3" borderId="0" xfId="0" applyFill="1"/>
    <xf numFmtId="0" fontId="2" fillId="0" borderId="0" xfId="0" applyFont="1"/>
    <xf numFmtId="44" fontId="2" fillId="0" borderId="0" xfId="0" applyNumberFormat="1" applyFont="1"/>
    <xf numFmtId="0" fontId="0" fillId="0" borderId="0" xfId="0" applyAlignment="1">
      <alignment horizontal="center" vertical="center" wrapText="1"/>
    </xf>
    <xf numFmtId="44" fontId="0" fillId="2" borderId="0" xfId="1" applyFont="1" applyFill="1" applyAlignment="1">
      <alignment horizontal="right" vertical="center"/>
    </xf>
    <xf numFmtId="0" fontId="0" fillId="0" borderId="0" xfId="0" applyAlignment="1">
      <alignment vertical="center"/>
    </xf>
    <xf numFmtId="44" fontId="0" fillId="0" borderId="0" xfId="0" quotePrefix="1" applyNumberFormat="1"/>
    <xf numFmtId="44" fontId="5" fillId="2" borderId="0" xfId="0" applyNumberFormat="1" applyFont="1" applyFill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543485</xdr:colOff>
      <xdr:row>9</xdr:row>
      <xdr:rowOff>33618</xdr:rowOff>
    </xdr:from>
    <xdr:to>
      <xdr:col>2</xdr:col>
      <xdr:colOff>599516</xdr:colOff>
      <xdr:row>15</xdr:row>
      <xdr:rowOff>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193426" y="1647265"/>
          <a:ext cx="705972" cy="104214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543485</xdr:colOff>
      <xdr:row>3</xdr:row>
      <xdr:rowOff>100853</xdr:rowOff>
    </xdr:from>
    <xdr:to>
      <xdr:col>4</xdr:col>
      <xdr:colOff>476251</xdr:colOff>
      <xdr:row>7</xdr:row>
      <xdr:rowOff>78441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2493309" y="638735"/>
          <a:ext cx="582707" cy="6947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521073</xdr:colOff>
      <xdr:row>9</xdr:row>
      <xdr:rowOff>67235</xdr:rowOff>
    </xdr:from>
    <xdr:to>
      <xdr:col>4</xdr:col>
      <xdr:colOff>505386</xdr:colOff>
      <xdr:row>14</xdr:row>
      <xdr:rowOff>107575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 flipV="1">
          <a:off x="2470897" y="1680882"/>
          <a:ext cx="634254" cy="9368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39220</xdr:colOff>
      <xdr:row>6</xdr:row>
      <xdr:rowOff>100853</xdr:rowOff>
    </xdr:from>
    <xdr:to>
      <xdr:col>4</xdr:col>
      <xdr:colOff>554691</xdr:colOff>
      <xdr:row>7</xdr:row>
      <xdr:rowOff>145676</xdr:rowOff>
    </xdr:to>
    <xdr:cxnSp macro="">
      <xdr:nvCxnSpPr>
        <xdr:cNvPr id="12" name="Přímá spojnice se šipkou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2638985" y="1176618"/>
          <a:ext cx="515471" cy="22411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16809</xdr:colOff>
      <xdr:row>8</xdr:row>
      <xdr:rowOff>123265</xdr:rowOff>
    </xdr:from>
    <xdr:to>
      <xdr:col>4</xdr:col>
      <xdr:colOff>577103</xdr:colOff>
      <xdr:row>9</xdr:row>
      <xdr:rowOff>89647</xdr:rowOff>
    </xdr:to>
    <xdr:cxnSp macro="">
      <xdr:nvCxnSpPr>
        <xdr:cNvPr id="15" name="Přímá spojnice se šipkou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 flipV="1">
          <a:off x="2616574" y="1557618"/>
          <a:ext cx="560294" cy="1456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633132</xdr:colOff>
      <xdr:row>9</xdr:row>
      <xdr:rowOff>56029</xdr:rowOff>
    </xdr:from>
    <xdr:to>
      <xdr:col>4</xdr:col>
      <xdr:colOff>633132</xdr:colOff>
      <xdr:row>12</xdr:row>
      <xdr:rowOff>67236</xdr:rowOff>
    </xdr:to>
    <xdr:cxnSp macro="">
      <xdr:nvCxnSpPr>
        <xdr:cNvPr id="18" name="Přímá spojnice se šipkou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 flipV="1">
          <a:off x="2582956" y="1669676"/>
          <a:ext cx="649941" cy="54908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588308</xdr:colOff>
      <xdr:row>18</xdr:row>
      <xdr:rowOff>89647</xdr:rowOff>
    </xdr:from>
    <xdr:to>
      <xdr:col>4</xdr:col>
      <xdr:colOff>545727</xdr:colOff>
      <xdr:row>18</xdr:row>
      <xdr:rowOff>103093</xdr:rowOff>
    </xdr:to>
    <xdr:cxnSp macro="">
      <xdr:nvCxnSpPr>
        <xdr:cNvPr id="21" name="Přímá spojnice se šipkou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 flipV="1">
          <a:off x="2538132" y="3316941"/>
          <a:ext cx="607360" cy="1344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554691</xdr:colOff>
      <xdr:row>17</xdr:row>
      <xdr:rowOff>11207</xdr:rowOff>
    </xdr:from>
    <xdr:to>
      <xdr:col>2</xdr:col>
      <xdr:colOff>565897</xdr:colOff>
      <xdr:row>18</xdr:row>
      <xdr:rowOff>89647</xdr:rowOff>
    </xdr:to>
    <xdr:cxnSp macro="">
      <xdr:nvCxnSpPr>
        <xdr:cNvPr id="23" name="Přímá spojnice se šipkou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 flipV="1">
          <a:off x="1204632" y="3059207"/>
          <a:ext cx="661147" cy="2577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H19"/>
  <sheetViews>
    <sheetView zoomScale="85" zoomScaleNormal="85" workbookViewId="0">
      <selection activeCell="H9" sqref="H9:I15"/>
    </sheetView>
  </sheetViews>
  <sheetFormatPr defaultColWidth="8.85546875" defaultRowHeight="15"/>
  <cols>
    <col min="6" max="6" width="13" bestFit="1" customWidth="1"/>
    <col min="7" max="7" width="19.28515625" bestFit="1" customWidth="1"/>
    <col min="8" max="8" width="9.85546875" bestFit="1" customWidth="1"/>
  </cols>
  <sheetData>
    <row r="4" spans="4:8">
      <c r="F4" t="s">
        <v>0</v>
      </c>
      <c r="G4" t="s">
        <v>1</v>
      </c>
    </row>
    <row r="5" spans="4:8">
      <c r="H5" s="1"/>
    </row>
    <row r="6" spans="4:8">
      <c r="H6" s="1"/>
    </row>
    <row r="7" spans="4:8">
      <c r="F7" t="s">
        <v>2</v>
      </c>
      <c r="G7" t="s">
        <v>3</v>
      </c>
    </row>
    <row r="8" spans="4:8">
      <c r="G8" t="s">
        <v>1</v>
      </c>
      <c r="H8" s="1"/>
    </row>
    <row r="9" spans="4:8">
      <c r="D9" t="s">
        <v>4</v>
      </c>
    </row>
    <row r="10" spans="4:8">
      <c r="F10" t="s">
        <v>5</v>
      </c>
    </row>
    <row r="13" spans="4:8">
      <c r="F13" t="s">
        <v>6</v>
      </c>
    </row>
    <row r="15" spans="4:8">
      <c r="F15" t="s">
        <v>7</v>
      </c>
      <c r="G15" t="s">
        <v>8</v>
      </c>
    </row>
    <row r="16" spans="4:8">
      <c r="G16" t="s">
        <v>9</v>
      </c>
    </row>
    <row r="17" spans="2:7">
      <c r="B17" t="s">
        <v>10</v>
      </c>
      <c r="G17" t="s">
        <v>11</v>
      </c>
    </row>
    <row r="19" spans="2:7">
      <c r="D19" t="s">
        <v>12</v>
      </c>
      <c r="F19" t="s">
        <v>13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26"/>
  <sheetViews>
    <sheetView topLeftCell="A4" workbookViewId="0">
      <selection activeCell="B9" sqref="B9"/>
    </sheetView>
  </sheetViews>
  <sheetFormatPr defaultColWidth="8.85546875" defaultRowHeight="15"/>
  <cols>
    <col min="1" max="1" width="11.28515625" bestFit="1" customWidth="1"/>
    <col min="2" max="2" width="9.7109375" bestFit="1" customWidth="1"/>
  </cols>
  <sheetData>
    <row r="3" spans="1:3">
      <c r="A3" t="s">
        <v>14</v>
      </c>
    </row>
    <row r="4" spans="1:3">
      <c r="A4">
        <v>1</v>
      </c>
      <c r="B4" t="s">
        <v>15</v>
      </c>
    </row>
    <row r="5" spans="1:3">
      <c r="A5">
        <v>100</v>
      </c>
      <c r="B5" s="3">
        <v>800</v>
      </c>
    </row>
    <row r="6" spans="1:3">
      <c r="A6">
        <v>1000</v>
      </c>
      <c r="B6" s="3">
        <v>750</v>
      </c>
    </row>
    <row r="7" spans="1:3">
      <c r="A7">
        <v>2000</v>
      </c>
      <c r="B7" s="5">
        <f>B6*0.95</f>
        <v>712.5</v>
      </c>
      <c r="C7" s="2" t="s">
        <v>16</v>
      </c>
    </row>
    <row r="8" spans="1:3">
      <c r="A8">
        <v>3000</v>
      </c>
      <c r="B8" s="5">
        <f t="shared" ref="B8:B17" si="0">B7*0.95</f>
        <v>676.875</v>
      </c>
      <c r="C8" s="2" t="s">
        <v>17</v>
      </c>
    </row>
    <row r="9" spans="1:3">
      <c r="A9">
        <v>4000</v>
      </c>
      <c r="B9" s="5">
        <f t="shared" si="0"/>
        <v>643.03125</v>
      </c>
      <c r="C9" s="2" t="s">
        <v>18</v>
      </c>
    </row>
    <row r="10" spans="1:3">
      <c r="A10">
        <v>5000</v>
      </c>
      <c r="B10" s="5">
        <f t="shared" si="0"/>
        <v>610.87968749999993</v>
      </c>
      <c r="C10" s="2" t="s">
        <v>19</v>
      </c>
    </row>
    <row r="11" spans="1:3">
      <c r="A11">
        <v>6000</v>
      </c>
      <c r="B11" s="5">
        <f t="shared" si="0"/>
        <v>580.3357031249999</v>
      </c>
      <c r="C11" s="2" t="s">
        <v>20</v>
      </c>
    </row>
    <row r="12" spans="1:3">
      <c r="A12">
        <v>7000</v>
      </c>
      <c r="B12" s="5">
        <f t="shared" si="0"/>
        <v>551.31891796874993</v>
      </c>
      <c r="C12" s="2" t="s">
        <v>21</v>
      </c>
    </row>
    <row r="13" spans="1:3">
      <c r="A13">
        <v>8000</v>
      </c>
      <c r="B13" s="5">
        <f t="shared" si="0"/>
        <v>523.75297207031235</v>
      </c>
    </row>
    <row r="14" spans="1:3">
      <c r="A14">
        <v>9000</v>
      </c>
      <c r="B14" s="5">
        <f t="shared" si="0"/>
        <v>497.56532346679671</v>
      </c>
    </row>
    <row r="15" spans="1:3">
      <c r="A15">
        <v>10000</v>
      </c>
      <c r="B15" s="5">
        <f t="shared" si="0"/>
        <v>472.68705729345686</v>
      </c>
    </row>
    <row r="16" spans="1:3">
      <c r="A16">
        <v>11000</v>
      </c>
      <c r="B16" s="5">
        <f t="shared" si="0"/>
        <v>449.05270442878401</v>
      </c>
    </row>
    <row r="17" spans="1:3">
      <c r="A17">
        <v>12000</v>
      </c>
      <c r="B17" s="5">
        <f t="shared" si="0"/>
        <v>426.6000692073448</v>
      </c>
    </row>
    <row r="18" spans="1:3">
      <c r="A18">
        <v>13000</v>
      </c>
      <c r="B18" s="5">
        <f t="shared" ref="B18:B26" si="1">B17*0.95</f>
        <v>405.27006574697754</v>
      </c>
    </row>
    <row r="19" spans="1:3">
      <c r="A19">
        <v>14000</v>
      </c>
      <c r="B19" s="5">
        <f t="shared" si="1"/>
        <v>385.00656245962864</v>
      </c>
    </row>
    <row r="20" spans="1:3">
      <c r="A20">
        <v>15000</v>
      </c>
      <c r="B20" s="5">
        <f t="shared" si="1"/>
        <v>365.7562343366472</v>
      </c>
    </row>
    <row r="21" spans="1:3">
      <c r="A21">
        <v>16000</v>
      </c>
      <c r="B21" s="5">
        <f t="shared" si="1"/>
        <v>347.46842261981482</v>
      </c>
    </row>
    <row r="22" spans="1:3">
      <c r="A22">
        <v>17000</v>
      </c>
      <c r="B22" s="5">
        <f t="shared" si="1"/>
        <v>330.09500148882404</v>
      </c>
    </row>
    <row r="23" spans="1:3">
      <c r="A23">
        <v>18000</v>
      </c>
      <c r="B23" s="5">
        <f t="shared" si="1"/>
        <v>313.59025141438281</v>
      </c>
    </row>
    <row r="24" spans="1:3">
      <c r="A24">
        <v>19000</v>
      </c>
      <c r="B24" s="5">
        <f t="shared" si="1"/>
        <v>297.91073884366364</v>
      </c>
    </row>
    <row r="25" spans="1:3">
      <c r="A25">
        <v>20000</v>
      </c>
      <c r="B25" s="5">
        <f t="shared" si="1"/>
        <v>283.01520190148045</v>
      </c>
    </row>
    <row r="26" spans="1:3">
      <c r="A26">
        <v>21000</v>
      </c>
      <c r="B26" s="5">
        <f t="shared" si="1"/>
        <v>268.86444180640643</v>
      </c>
      <c r="C26" s="2" t="s">
        <v>22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31"/>
  <sheetViews>
    <sheetView tabSelected="1" topLeftCell="A4" workbookViewId="0">
      <selection activeCell="D31" sqref="D31"/>
    </sheetView>
  </sheetViews>
  <sheetFormatPr defaultColWidth="8.85546875" defaultRowHeight="15"/>
  <cols>
    <col min="1" max="1" width="18" bestFit="1" customWidth="1"/>
    <col min="2" max="2" width="16.28515625" customWidth="1"/>
    <col min="3" max="3" width="17.7109375" bestFit="1" customWidth="1"/>
    <col min="4" max="4" width="15.7109375" bestFit="1" customWidth="1"/>
    <col min="5" max="5" width="28.42578125" bestFit="1" customWidth="1"/>
    <col min="8" max="9" width="15.7109375" bestFit="1" customWidth="1"/>
  </cols>
  <sheetData>
    <row r="3" spans="1:5">
      <c r="A3" t="s">
        <v>23</v>
      </c>
      <c r="B3" s="13">
        <v>3000</v>
      </c>
    </row>
    <row r="4" spans="1:5">
      <c r="A4" t="s">
        <v>24</v>
      </c>
      <c r="B4" s="13">
        <v>12</v>
      </c>
    </row>
    <row r="6" spans="1:5">
      <c r="A6" t="s">
        <v>4</v>
      </c>
      <c r="B6" t="s">
        <v>0</v>
      </c>
      <c r="C6" t="s">
        <v>25</v>
      </c>
      <c r="D6" s="3">
        <f>LOOKUP(B3,parametry!A5:B26)</f>
        <v>676.875</v>
      </c>
      <c r="E6" s="2" t="s">
        <v>26</v>
      </c>
    </row>
    <row r="7" spans="1:5" ht="15.95" thickBot="1">
      <c r="C7" s="9" t="s">
        <v>27</v>
      </c>
      <c r="D7" s="11">
        <f>D6*B3</f>
        <v>2030625</v>
      </c>
      <c r="E7" s="2" t="s">
        <v>28</v>
      </c>
    </row>
    <row r="8" spans="1:5">
      <c r="B8" t="s">
        <v>2</v>
      </c>
      <c r="C8" t="s">
        <v>25</v>
      </c>
      <c r="D8" s="5">
        <v>70</v>
      </c>
    </row>
    <row r="9" spans="1:5">
      <c r="C9" t="s">
        <v>29</v>
      </c>
      <c r="D9" s="6">
        <v>2</v>
      </c>
    </row>
    <row r="10" spans="1:5" ht="15.95" thickBot="1">
      <c r="C10" s="9" t="s">
        <v>27</v>
      </c>
      <c r="D10" s="11">
        <f>B3*D8*D9*B4</f>
        <v>5040000</v>
      </c>
      <c r="E10" s="2" t="s">
        <v>30</v>
      </c>
    </row>
    <row r="11" spans="1:5" ht="15.95" thickBot="1">
      <c r="B11" t="s">
        <v>31</v>
      </c>
      <c r="C11" s="9" t="s">
        <v>27</v>
      </c>
      <c r="D11" s="12">
        <v>300000</v>
      </c>
    </row>
    <row r="12" spans="1:5">
      <c r="B12" t="s">
        <v>32</v>
      </c>
      <c r="C12" t="s">
        <v>25</v>
      </c>
      <c r="D12" s="5">
        <v>12000</v>
      </c>
    </row>
    <row r="13" spans="1:5" ht="15.95" thickBot="1">
      <c r="C13" s="9" t="s">
        <v>27</v>
      </c>
      <c r="D13" s="11">
        <f>D12*B4</f>
        <v>144000</v>
      </c>
      <c r="E13" s="2" t="s">
        <v>33</v>
      </c>
    </row>
    <row r="14" spans="1:5">
      <c r="B14" t="s">
        <v>6</v>
      </c>
      <c r="C14" t="s">
        <v>25</v>
      </c>
      <c r="D14" s="5">
        <v>20000</v>
      </c>
    </row>
    <row r="15" spans="1:5" ht="15.95" thickBot="1">
      <c r="C15" s="9" t="s">
        <v>27</v>
      </c>
      <c r="D15" s="10">
        <f>D14*B4</f>
        <v>240000</v>
      </c>
      <c r="E15" s="2" t="s">
        <v>34</v>
      </c>
    </row>
    <row r="16" spans="1:5">
      <c r="B16" t="s">
        <v>7</v>
      </c>
      <c r="C16" t="s">
        <v>35</v>
      </c>
      <c r="D16" s="20">
        <v>23000</v>
      </c>
      <c r="E16" s="2"/>
    </row>
    <row r="17" spans="1:5">
      <c r="C17" t="s">
        <v>36</v>
      </c>
      <c r="D17" s="4">
        <f>23000*1.34</f>
        <v>30820.000000000004</v>
      </c>
      <c r="E17" s="2" t="s">
        <v>37</v>
      </c>
    </row>
    <row r="18" spans="1:5">
      <c r="C18" t="s">
        <v>25</v>
      </c>
      <c r="D18" s="7">
        <f>D17*0.2</f>
        <v>6164.0000000000009</v>
      </c>
      <c r="E18" s="2" t="s">
        <v>38</v>
      </c>
    </row>
    <row r="19" spans="1:5">
      <c r="C19" t="s">
        <v>29</v>
      </c>
      <c r="D19">
        <f>ROUNDUP(B3/100,0)</f>
        <v>30</v>
      </c>
      <c r="E19" s="2" t="s">
        <v>39</v>
      </c>
    </row>
    <row r="20" spans="1:5" ht="15.95" thickBot="1">
      <c r="C20" s="9" t="s">
        <v>27</v>
      </c>
      <c r="D20" s="10">
        <f>D18*D19*B4</f>
        <v>2219040.0000000005</v>
      </c>
      <c r="E20" s="2" t="s">
        <v>40</v>
      </c>
    </row>
    <row r="22" spans="1:5">
      <c r="C22" s="14" t="s">
        <v>41</v>
      </c>
      <c r="D22" s="15">
        <f>D7+D10+D11+D13+D15+D20</f>
        <v>9973665</v>
      </c>
      <c r="E22" s="2" t="s">
        <v>42</v>
      </c>
    </row>
    <row r="23" spans="1:5">
      <c r="C23" s="14" t="s">
        <v>43</v>
      </c>
      <c r="D23" s="15">
        <f>D22/B3</f>
        <v>3324.5549999999998</v>
      </c>
      <c r="E23" s="2" t="s">
        <v>44</v>
      </c>
    </row>
    <row r="25" spans="1:5" ht="32.1">
      <c r="A25" s="18" t="s">
        <v>12</v>
      </c>
      <c r="C25" s="16" t="s">
        <v>45</v>
      </c>
      <c r="D25" s="17">
        <v>500</v>
      </c>
    </row>
    <row r="26" spans="1:5">
      <c r="C26" t="s">
        <v>46</v>
      </c>
      <c r="D26" s="8">
        <v>235.37958333333339</v>
      </c>
    </row>
    <row r="28" spans="1:5">
      <c r="C28" s="14" t="s">
        <v>47</v>
      </c>
      <c r="D28" s="4">
        <f>D25*B3+D26*B4*B3</f>
        <v>9973665.0000000019</v>
      </c>
      <c r="E28" s="2" t="s">
        <v>48</v>
      </c>
    </row>
    <row r="29" spans="1:5">
      <c r="C29" s="14" t="s">
        <v>49</v>
      </c>
      <c r="D29" s="4">
        <f>D28/B3</f>
        <v>3324.5550000000007</v>
      </c>
      <c r="E29" s="19" t="s">
        <v>50</v>
      </c>
    </row>
    <row r="31" spans="1:5">
      <c r="C31" s="14" t="s">
        <v>51</v>
      </c>
      <c r="D31" s="4">
        <f>D28-D22</f>
        <v>0</v>
      </c>
    </row>
  </sheetData>
  <dataValidations count="2">
    <dataValidation type="whole" operator="greaterThan" allowBlank="1" showInputMessage="1" showErrorMessage="1" sqref="B3" xr:uid="{00000000-0002-0000-0200-000000000000}">
      <formula1>99</formula1>
    </dataValidation>
    <dataValidation type="whole" allowBlank="1" showInputMessage="1" showErrorMessage="1" sqref="B4" xr:uid="{00000000-0002-0000-0200-000001000000}">
      <formula1>1</formula1>
      <formula2>1000</formula2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B32C37A0926A479B6A55CDDF84B71C" ma:contentTypeVersion="2" ma:contentTypeDescription="Vytvoří nový dokument" ma:contentTypeScope="" ma:versionID="b82d3d3d36becf92484a63f25a0c27ac">
  <xsd:schema xmlns:xsd="http://www.w3.org/2001/XMLSchema" xmlns:xs="http://www.w3.org/2001/XMLSchema" xmlns:p="http://schemas.microsoft.com/office/2006/metadata/properties" xmlns:ns2="2726df27-6fc4-451b-a48b-ae93721587f9" targetNamespace="http://schemas.microsoft.com/office/2006/metadata/properties" ma:root="true" ma:fieldsID="e267a16b05d631d3478fa7ddee32be84" ns2:_="">
    <xsd:import namespace="2726df27-6fc4-451b-a48b-ae93721587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6df27-6fc4-451b-a48b-ae93721587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AD7132-ACCE-4B96-A4A8-0679F514AB15}"/>
</file>

<file path=customXml/itemProps2.xml><?xml version="1.0" encoding="utf-8"?>
<ds:datastoreItem xmlns:ds="http://schemas.openxmlformats.org/officeDocument/2006/customXml" ds:itemID="{E973F102-C75A-4FEE-83AA-73E04EFDFD00}"/>
</file>

<file path=customXml/itemProps3.xml><?xml version="1.0" encoding="utf-8"?>
<ds:datastoreItem xmlns:ds="http://schemas.openxmlformats.org/officeDocument/2006/customXml" ds:itemID="{23A9924A-FC96-4C07-A300-6E02A1ACDE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Uživatel systému Windows</dc:creator>
  <cp:keywords/>
  <dc:description/>
  <cp:lastModifiedBy>Vojtěch Přibyla</cp:lastModifiedBy>
  <cp:revision/>
  <dcterms:created xsi:type="dcterms:W3CDTF">2018-03-18T08:07:33Z</dcterms:created>
  <dcterms:modified xsi:type="dcterms:W3CDTF">2023-02-15T17:24:01Z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0x010100D5B32C37A0926A479B6A55CDDF84B71C</vt:lpwstr>
  </property>
</Properties>
</file>