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875" windowHeight="7710" activeTab="3"/>
  </bookViews>
  <sheets>
    <sheet name="Sporeni_Pred" sheetId="1" r:id="rId1"/>
    <sheet name="Sporeni_Po" sheetId="3" r:id="rId2"/>
    <sheet name="Duchod_Pred" sheetId="2" r:id="rId3"/>
    <sheet name="Duchod_Po" sheetId="4" r:id="rId4"/>
  </sheets>
  <calcPr calcId="125725"/>
</workbook>
</file>

<file path=xl/calcChain.xml><?xml version="1.0" encoding="utf-8"?>
<calcChain xmlns="http://schemas.openxmlformats.org/spreadsheetml/2006/main">
  <c r="G20" i="2"/>
  <c r="G16"/>
  <c r="G17"/>
  <c r="G18"/>
  <c r="G19"/>
  <c r="V19"/>
  <c r="R18"/>
  <c r="N17"/>
  <c r="J16"/>
  <c r="U12"/>
  <c r="T12"/>
  <c r="S12"/>
  <c r="Q12"/>
  <c r="P12"/>
  <c r="M12"/>
  <c r="R12"/>
  <c r="O12"/>
  <c r="L12"/>
  <c r="K12"/>
  <c r="V12"/>
  <c r="N12"/>
  <c r="N13"/>
  <c r="N14" s="1"/>
  <c r="J12"/>
  <c r="F40"/>
  <c r="J40" s="1"/>
  <c r="F41" s="1"/>
  <c r="I12"/>
  <c r="H12"/>
  <c r="G12"/>
  <c r="F39" i="3"/>
  <c r="U31"/>
  <c r="T31"/>
  <c r="S31"/>
  <c r="R31"/>
  <c r="Q24"/>
  <c r="P24"/>
  <c r="O24"/>
  <c r="N24"/>
  <c r="M17"/>
  <c r="L17"/>
  <c r="K17"/>
  <c r="J17"/>
  <c r="F10"/>
  <c r="G10"/>
  <c r="H10"/>
  <c r="I10"/>
  <c r="F40"/>
  <c r="F41"/>
  <c r="R32"/>
  <c r="R33" s="1"/>
  <c r="R35" s="1"/>
  <c r="N25"/>
  <c r="N26" s="1"/>
  <c r="N35" s="1"/>
  <c r="J18"/>
  <c r="J19" s="1"/>
  <c r="J35" s="1"/>
  <c r="U31" i="1"/>
  <c r="T31"/>
  <c r="S31"/>
  <c r="R31"/>
  <c r="R32" s="1"/>
  <c r="R33" s="1"/>
  <c r="Q24"/>
  <c r="P24"/>
  <c r="O24"/>
  <c r="N24"/>
  <c r="N25" s="1"/>
  <c r="N26" s="1"/>
  <c r="N35" s="1"/>
  <c r="M17"/>
  <c r="L17"/>
  <c r="K17"/>
  <c r="J17"/>
  <c r="F32"/>
  <c r="F31"/>
  <c r="F25"/>
  <c r="F24"/>
  <c r="F18"/>
  <c r="F17"/>
  <c r="F40"/>
  <c r="F39"/>
  <c r="F35"/>
  <c r="F12"/>
  <c r="F11"/>
  <c r="I10"/>
  <c r="H10"/>
  <c r="G10"/>
  <c r="F10"/>
  <c r="V13" i="2" l="1"/>
  <c r="V14" s="1"/>
  <c r="J13"/>
  <c r="R13"/>
  <c r="R14" s="1"/>
  <c r="H29"/>
  <c r="J14"/>
  <c r="H30" s="1"/>
  <c r="F11" i="3"/>
  <c r="F12" s="1"/>
  <c r="F35" s="1"/>
  <c r="F36" s="1"/>
  <c r="F17"/>
  <c r="F18" s="1"/>
  <c r="F24" s="1"/>
  <c r="F25" s="1"/>
  <c r="R35" i="1"/>
  <c r="J18"/>
  <c r="J19" s="1"/>
  <c r="J35" s="1"/>
  <c r="F41"/>
  <c r="F31" i="3" l="1"/>
  <c r="F32" s="1"/>
  <c r="F36" i="1"/>
</calcChain>
</file>

<file path=xl/sharedStrings.xml><?xml version="1.0" encoding="utf-8"?>
<sst xmlns="http://schemas.openxmlformats.org/spreadsheetml/2006/main" count="103" uniqueCount="44">
  <si>
    <t>Vklad</t>
  </si>
  <si>
    <t xml:space="preserve">Danova sazba </t>
  </si>
  <si>
    <t>Frekvence</t>
  </si>
  <si>
    <t>f</t>
  </si>
  <si>
    <t>Doba</t>
  </si>
  <si>
    <t>roky</t>
  </si>
  <si>
    <t>x/rok</t>
  </si>
  <si>
    <t>konec 1. roku</t>
  </si>
  <si>
    <t>konec 2. roku</t>
  </si>
  <si>
    <t>konec 3. roku</t>
  </si>
  <si>
    <t>konec 4. roku</t>
  </si>
  <si>
    <r>
      <rPr>
        <sz val="11"/>
        <color theme="1"/>
        <rFont val="Symbol MT"/>
        <family val="1"/>
        <charset val="2"/>
      </rPr>
      <t>S</t>
    </r>
    <r>
      <rPr>
        <sz val="11"/>
        <color theme="1"/>
        <rFont val="Calibri"/>
        <family val="2"/>
        <charset val="238"/>
      </rPr>
      <t xml:space="preserve"> FV</t>
    </r>
  </si>
  <si>
    <r>
      <rPr>
        <sz val="11"/>
        <color theme="1"/>
        <rFont val="Symbol MT"/>
        <family val="1"/>
        <charset val="2"/>
      </rPr>
      <t>S</t>
    </r>
    <r>
      <rPr>
        <sz val="11"/>
        <color theme="1"/>
        <rFont val="Calibri"/>
        <family val="2"/>
        <charset val="238"/>
      </rPr>
      <t xml:space="preserve"> FV (behem 1 danoveho obdobi)</t>
    </r>
  </si>
  <si>
    <t>FV</t>
  </si>
  <si>
    <t>Predlhutni vklady</t>
  </si>
  <si>
    <t>zdaneny urok</t>
  </si>
  <si>
    <t>FV za 2. rok</t>
  </si>
  <si>
    <t>FV za 1. rok</t>
  </si>
  <si>
    <t>FV za 3. rok</t>
  </si>
  <si>
    <t>FV za 4. rok</t>
  </si>
  <si>
    <r>
      <t>…</t>
    </r>
    <r>
      <rPr>
        <sz val="11"/>
        <color rgb="FFFF0000"/>
        <rFont val="Calibri"/>
        <family val="2"/>
        <charset val="238"/>
        <scheme val="minor"/>
      </rPr>
      <t xml:space="preserve"> jiz není co urocit!</t>
    </r>
  </si>
  <si>
    <t>Zjednoduseny vypocet - soucet G. RAD</t>
  </si>
  <si>
    <t>Dlouhodoba slozka</t>
  </si>
  <si>
    <t>* stejna castka!</t>
  </si>
  <si>
    <t>t=0</t>
  </si>
  <si>
    <t>urok po zdaneni za druhy rok</t>
  </si>
  <si>
    <t>urok po zdaneni za treti rok</t>
  </si>
  <si>
    <t>urok po zdaneni za ctvrty rok</t>
  </si>
  <si>
    <t>Soucet behem zdanovaciho obdobi</t>
  </si>
  <si>
    <t>Polhutni</t>
  </si>
  <si>
    <t>t=1</t>
  </si>
  <si>
    <t>Celkovy vypocet… S=</t>
  </si>
  <si>
    <t>Duchod</t>
  </si>
  <si>
    <t>Predlhutni vybery</t>
  </si>
  <si>
    <t>po dani</t>
  </si>
  <si>
    <t>Vyplaty behem 1 zdanovacího obdobi</t>
  </si>
  <si>
    <t>Zdanovaci obdobi</t>
  </si>
  <si>
    <t>Hodnota plateb je k casovemu okamzuku t=1 ==&gt; pohlutni duchod, tj. první platba (tj. vyplaty během 1 danovaciho obdobi) musí byt diskontovana do casovaho okamziku t=0</t>
  </si>
  <si>
    <t>FV duchodu během 1 danoveho obdobi</t>
  </si>
  <si>
    <t>Soucet GR = a1*(1-q^n)/(1-q)</t>
  </si>
  <si>
    <t>… v t=1 ==&gt; t=0:</t>
  </si>
  <si>
    <t>konec  4. roku</t>
  </si>
  <si>
    <r>
      <rPr>
        <sz val="11"/>
        <color theme="1"/>
        <rFont val="Symbol MT"/>
        <family val="1"/>
        <charset val="2"/>
      </rPr>
      <t>S</t>
    </r>
    <r>
      <rPr>
        <sz val="11"/>
        <color theme="1"/>
        <rFont val="Calibri"/>
        <family val="2"/>
        <charset val="238"/>
      </rPr>
      <t xml:space="preserve"> PV</t>
    </r>
  </si>
  <si>
    <t>Analogicky…. :)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</si>
</sst>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Symbol MT"/>
      <family val="1"/>
      <charset val="2"/>
    </font>
    <font>
      <sz val="11"/>
      <color theme="1"/>
      <name val="Calibri"/>
      <family val="2"/>
      <charset val="238"/>
    </font>
    <font>
      <sz val="11"/>
      <color theme="2" tint="-0.499984740745262"/>
      <name val="Calibri"/>
      <family val="2"/>
      <charset val="238"/>
      <scheme val="minor"/>
    </font>
    <font>
      <sz val="11"/>
      <color theme="3" tint="0.39997558519241921"/>
      <name val="Calibri"/>
      <family val="2"/>
      <charset val="238"/>
      <scheme val="minor"/>
    </font>
    <font>
      <sz val="16"/>
      <color theme="3" tint="0.39997558519241921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  <scheme val="minor"/>
    </font>
    <font>
      <sz val="11"/>
      <color theme="3" tint="0.7999816888943144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9" tint="-0.499984740745262"/>
      <name val="Calibri"/>
      <family val="2"/>
      <charset val="238"/>
      <scheme val="minor"/>
    </font>
    <font>
      <b/>
      <sz val="14"/>
      <color theme="3" tint="-0.249977111117893"/>
      <name val="Calibri"/>
      <family val="2"/>
      <charset val="238"/>
      <scheme val="minor"/>
    </font>
    <font>
      <b/>
      <sz val="72"/>
      <color rgb="FFFF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</fills>
  <borders count="30">
    <border>
      <left/>
      <right/>
      <top/>
      <bottom/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auto="1"/>
      </bottom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3"/>
      </left>
      <right style="thin">
        <color theme="0"/>
      </right>
      <top style="thin">
        <color theme="0"/>
      </top>
      <bottom style="thin">
        <color theme="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3"/>
      </bottom>
      <diagonal/>
    </border>
    <border>
      <left style="thin">
        <color theme="0"/>
      </left>
      <right style="thin">
        <color theme="3"/>
      </right>
      <top style="thin">
        <color theme="0"/>
      </top>
      <bottom style="thin">
        <color theme="3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0"/>
      </top>
      <bottom style="thin">
        <color theme="9" tint="-0.499984740745262"/>
      </bottom>
      <diagonal/>
    </border>
    <border>
      <left style="thin">
        <color theme="0"/>
      </left>
      <right style="double">
        <color rgb="FFFF000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3"/>
      </bottom>
      <diagonal/>
    </border>
    <border>
      <left style="thin">
        <color theme="0"/>
      </left>
      <right style="double">
        <color rgb="FFFF0000"/>
      </right>
      <top style="thin">
        <color theme="0"/>
      </top>
      <bottom style="thin">
        <color theme="3"/>
      </bottom>
      <diagonal/>
    </border>
    <border>
      <left style="thin">
        <color theme="0"/>
      </left>
      <right style="double">
        <color rgb="FFFF0000"/>
      </right>
      <top style="thin">
        <color theme="0"/>
      </top>
      <bottom style="double">
        <color auto="1"/>
      </bottom>
      <diagonal/>
    </border>
    <border>
      <left style="thin">
        <color theme="0"/>
      </left>
      <right style="double">
        <color rgb="FFFF0000"/>
      </right>
      <top/>
      <bottom style="thin">
        <color theme="0"/>
      </bottom>
      <diagonal/>
    </border>
    <border>
      <left/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/>
      <right/>
      <top style="thin">
        <color theme="0"/>
      </top>
      <bottom style="thin">
        <color theme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2" xfId="0" applyBorder="1"/>
    <xf numFmtId="1" fontId="0" fillId="0" borderId="2" xfId="0" applyNumberFormat="1" applyBorder="1"/>
    <xf numFmtId="0" fontId="0" fillId="3" borderId="2" xfId="0" applyFill="1" applyBorder="1"/>
    <xf numFmtId="0" fontId="4" fillId="0" borderId="2" xfId="0" applyFont="1" applyBorder="1"/>
    <xf numFmtId="0" fontId="0" fillId="5" borderId="2" xfId="0" applyFill="1" applyBorder="1"/>
    <xf numFmtId="0" fontId="5" fillId="5" borderId="2" xfId="0" applyFont="1" applyFill="1" applyBorder="1"/>
    <xf numFmtId="0" fontId="1" fillId="0" borderId="2" xfId="0" applyFont="1" applyBorder="1"/>
    <xf numFmtId="0" fontId="6" fillId="0" borderId="2" xfId="0" applyFont="1" applyBorder="1"/>
    <xf numFmtId="0" fontId="0" fillId="2" borderId="2" xfId="0" applyFill="1" applyBorder="1"/>
    <xf numFmtId="0" fontId="5" fillId="0" borderId="2" xfId="0" applyFont="1" applyBorder="1"/>
    <xf numFmtId="0" fontId="0" fillId="0" borderId="4" xfId="0" applyBorder="1"/>
    <xf numFmtId="0" fontId="0" fillId="3" borderId="4" xfId="0" applyFill="1" applyBorder="1"/>
    <xf numFmtId="0" fontId="0" fillId="0" borderId="3" xfId="0" applyBorder="1"/>
    <xf numFmtId="0" fontId="0" fillId="0" borderId="5" xfId="0" applyBorder="1"/>
    <xf numFmtId="0" fontId="8" fillId="0" borderId="2" xfId="0" applyFont="1" applyBorder="1"/>
    <xf numFmtId="0" fontId="4" fillId="0" borderId="7" xfId="0" applyFont="1" applyBorder="1"/>
    <xf numFmtId="0" fontId="0" fillId="0" borderId="8" xfId="0" applyBorder="1"/>
    <xf numFmtId="0" fontId="0" fillId="0" borderId="9" xfId="0" applyBorder="1"/>
    <xf numFmtId="0" fontId="6" fillId="0" borderId="9" xfId="0" applyFont="1" applyBorder="1"/>
    <xf numFmtId="0" fontId="7" fillId="6" borderId="6" xfId="0" applyFont="1" applyFill="1" applyBorder="1"/>
    <xf numFmtId="0" fontId="10" fillId="0" borderId="7" xfId="0" applyFont="1" applyBorder="1"/>
    <xf numFmtId="0" fontId="2" fillId="0" borderId="7" xfId="0" applyFont="1" applyBorder="1"/>
    <xf numFmtId="0" fontId="0" fillId="9" borderId="2" xfId="0" applyFill="1" applyBorder="1"/>
    <xf numFmtId="1" fontId="0" fillId="9" borderId="2" xfId="0" applyNumberFormat="1" applyFill="1" applyBorder="1"/>
    <xf numFmtId="0" fontId="9" fillId="9" borderId="2" xfId="0" applyFont="1" applyFill="1" applyBorder="1" applyAlignment="1">
      <alignment horizontal="left"/>
    </xf>
    <xf numFmtId="0" fontId="9" fillId="9" borderId="2" xfId="0" applyFont="1" applyFill="1" applyBorder="1"/>
    <xf numFmtId="0" fontId="0" fillId="9" borderId="7" xfId="0" applyFill="1" applyBorder="1"/>
    <xf numFmtId="0" fontId="0" fillId="9" borderId="10" xfId="0" applyFill="1" applyBorder="1"/>
    <xf numFmtId="0" fontId="0" fillId="9" borderId="8" xfId="0" applyFill="1" applyBorder="1"/>
    <xf numFmtId="0" fontId="0" fillId="9" borderId="22" xfId="0" applyFill="1" applyBorder="1"/>
    <xf numFmtId="0" fontId="11" fillId="9" borderId="2" xfId="0" applyFont="1" applyFill="1" applyBorder="1"/>
    <xf numFmtId="0" fontId="11" fillId="9" borderId="2" xfId="0" applyFont="1" applyFill="1" applyBorder="1" applyAlignment="1">
      <alignment horizontal="left"/>
    </xf>
    <xf numFmtId="0" fontId="0" fillId="9" borderId="14" xfId="0" applyFill="1" applyBorder="1"/>
    <xf numFmtId="0" fontId="0" fillId="9" borderId="4" xfId="0" applyFill="1" applyBorder="1"/>
    <xf numFmtId="0" fontId="0" fillId="9" borderId="15" xfId="0" applyFill="1" applyBorder="1"/>
    <xf numFmtId="0" fontId="0" fillId="9" borderId="19" xfId="0" applyFill="1" applyBorder="1"/>
    <xf numFmtId="0" fontId="8" fillId="9" borderId="2" xfId="0" applyFont="1" applyFill="1" applyBorder="1" applyAlignment="1">
      <alignment horizontal="left"/>
    </xf>
    <xf numFmtId="0" fontId="8" fillId="9" borderId="2" xfId="0" applyFont="1" applyFill="1" applyBorder="1"/>
    <xf numFmtId="0" fontId="8" fillId="9" borderId="15" xfId="0" applyFont="1" applyFill="1" applyBorder="1"/>
    <xf numFmtId="0" fontId="8" fillId="9" borderId="8" xfId="0" applyFont="1" applyFill="1" applyBorder="1" applyAlignment="1">
      <alignment horizontal="left"/>
    </xf>
    <xf numFmtId="0" fontId="0" fillId="9" borderId="11" xfId="0" applyFill="1" applyBorder="1"/>
    <xf numFmtId="0" fontId="0" fillId="9" borderId="12" xfId="0" applyFill="1" applyBorder="1"/>
    <xf numFmtId="0" fontId="0" fillId="9" borderId="17" xfId="0" applyFill="1" applyBorder="1"/>
    <xf numFmtId="0" fontId="0" fillId="9" borderId="16" xfId="0" applyFill="1" applyBorder="1"/>
    <xf numFmtId="0" fontId="0" fillId="9" borderId="13" xfId="0" applyFill="1" applyBorder="1"/>
    <xf numFmtId="0" fontId="1" fillId="9" borderId="2" xfId="0" applyFont="1" applyFill="1" applyBorder="1"/>
    <xf numFmtId="0" fontId="0" fillId="9" borderId="9" xfId="0" applyFill="1" applyBorder="1"/>
    <xf numFmtId="0" fontId="0" fillId="10" borderId="2" xfId="0" applyFill="1" applyBorder="1"/>
    <xf numFmtId="0" fontId="0" fillId="10" borderId="7" xfId="0" applyFill="1" applyBorder="1"/>
    <xf numFmtId="0" fontId="0" fillId="10" borderId="10" xfId="0" applyFill="1" applyBorder="1"/>
    <xf numFmtId="0" fontId="4" fillId="6" borderId="2" xfId="0" applyFont="1" applyFill="1" applyBorder="1"/>
    <xf numFmtId="0" fontId="0" fillId="6" borderId="7" xfId="0" applyFill="1" applyBorder="1"/>
    <xf numFmtId="0" fontId="0" fillId="6" borderId="20" xfId="0" applyFill="1" applyBorder="1"/>
    <xf numFmtId="0" fontId="0" fillId="6" borderId="21" xfId="0" applyFill="1" applyBorder="1"/>
    <xf numFmtId="0" fontId="0" fillId="4" borderId="2" xfId="0" applyFill="1" applyBorder="1"/>
    <xf numFmtId="0" fontId="0" fillId="4" borderId="7" xfId="0" applyFill="1" applyBorder="1"/>
    <xf numFmtId="0" fontId="0" fillId="4" borderId="20" xfId="0" applyFill="1" applyBorder="1"/>
    <xf numFmtId="0" fontId="0" fillId="4" borderId="21" xfId="0" applyFill="1" applyBorder="1"/>
    <xf numFmtId="0" fontId="0" fillId="9" borderId="7" xfId="0" applyFill="1" applyBorder="1" applyAlignment="1">
      <alignment horizontal="right"/>
    </xf>
    <xf numFmtId="0" fontId="12" fillId="7" borderId="1" xfId="0" applyFont="1" applyFill="1" applyBorder="1"/>
    <xf numFmtId="0" fontId="0" fillId="8" borderId="6" xfId="0" applyFill="1" applyBorder="1"/>
    <xf numFmtId="0" fontId="0" fillId="9" borderId="24" xfId="0" applyFill="1" applyBorder="1"/>
    <xf numFmtId="0" fontId="0" fillId="9" borderId="25" xfId="0" applyFill="1" applyBorder="1"/>
    <xf numFmtId="0" fontId="0" fillId="9" borderId="26" xfId="0" applyFill="1" applyBorder="1"/>
    <xf numFmtId="0" fontId="0" fillId="9" borderId="23" xfId="0" applyFill="1" applyBorder="1"/>
    <xf numFmtId="0" fontId="0" fillId="9" borderId="27" xfId="0" applyFill="1" applyBorder="1"/>
    <xf numFmtId="0" fontId="0" fillId="9" borderId="28" xfId="0" applyFill="1" applyBorder="1"/>
    <xf numFmtId="0" fontId="0" fillId="9" borderId="29" xfId="0" applyFill="1" applyBorder="1"/>
    <xf numFmtId="0" fontId="13" fillId="8" borderId="6" xfId="0" applyFont="1" applyFill="1" applyBorder="1"/>
    <xf numFmtId="0" fontId="0" fillId="4" borderId="18" xfId="0" applyFill="1" applyBorder="1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CCCC"/>
      <color rgb="FFFFFFCC"/>
      <color rgb="FFFFFF99"/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42"/>
  <sheetViews>
    <sheetView topLeftCell="B1" workbookViewId="0">
      <selection sqref="A1:C6"/>
    </sheetView>
  </sheetViews>
  <sheetFormatPr defaultRowHeight="15"/>
  <cols>
    <col min="1" max="1" width="17" style="1" bestFit="1" customWidth="1"/>
    <col min="2" max="3" width="9.140625" style="1"/>
    <col min="4" max="4" width="12.7109375" style="1" bestFit="1" customWidth="1"/>
    <col min="5" max="5" width="35.7109375" style="1" bestFit="1" customWidth="1"/>
    <col min="6" max="6" width="13.85546875" style="1" bestFit="1" customWidth="1"/>
    <col min="7" max="8" width="9.140625" style="1"/>
    <col min="9" max="9" width="9.7109375" style="1" customWidth="1"/>
    <col min="10" max="10" width="12" style="1" bestFit="1" customWidth="1"/>
    <col min="11" max="12" width="9.140625" style="1"/>
    <col min="13" max="13" width="9.85546875" style="1" customWidth="1"/>
    <col min="14" max="14" width="12" style="1" bestFit="1" customWidth="1"/>
    <col min="15" max="16" width="9.140625" style="1"/>
    <col min="17" max="17" width="9.5703125" style="1" customWidth="1"/>
    <col min="18" max="18" width="12" style="1" bestFit="1" customWidth="1"/>
    <col min="19" max="16384" width="9.140625" style="1"/>
  </cols>
  <sheetData>
    <row r="1" spans="1:13">
      <c r="A1" s="1" t="s">
        <v>0</v>
      </c>
      <c r="B1" s="1">
        <v>1000</v>
      </c>
    </row>
    <row r="2" spans="1:13">
      <c r="A2" s="1" t="s">
        <v>1</v>
      </c>
      <c r="B2" s="1">
        <v>0.15</v>
      </c>
    </row>
    <row r="3" spans="1:13">
      <c r="A3" s="1" t="s">
        <v>2</v>
      </c>
      <c r="B3" s="2">
        <v>4</v>
      </c>
      <c r="C3" s="1" t="s">
        <v>6</v>
      </c>
    </row>
    <row r="4" spans="1:13">
      <c r="A4" s="1" t="s">
        <v>3</v>
      </c>
      <c r="B4" s="1">
        <v>0.05</v>
      </c>
    </row>
    <row r="5" spans="1:13">
      <c r="A5" s="1" t="s">
        <v>4</v>
      </c>
      <c r="B5" s="1">
        <v>4</v>
      </c>
      <c r="C5" s="1" t="s">
        <v>5</v>
      </c>
    </row>
    <row r="6" spans="1:13" ht="15.75" thickBot="1">
      <c r="A6" s="1" t="s">
        <v>14</v>
      </c>
      <c r="E6" s="1">
        <v>1</v>
      </c>
      <c r="F6" s="13">
        <v>1000</v>
      </c>
      <c r="G6" s="1" t="s">
        <v>24</v>
      </c>
    </row>
    <row r="7" spans="1:13" ht="15.75" thickBot="1">
      <c r="E7" s="1">
        <v>2</v>
      </c>
      <c r="F7" s="13"/>
      <c r="G7" s="13">
        <v>1000</v>
      </c>
    </row>
    <row r="8" spans="1:13" ht="15.75" thickBot="1">
      <c r="E8" s="1">
        <v>3</v>
      </c>
      <c r="F8" s="13"/>
      <c r="G8" s="13"/>
      <c r="H8" s="13">
        <v>1000</v>
      </c>
    </row>
    <row r="9" spans="1:13" ht="15.75" thickBot="1">
      <c r="D9" s="15" t="s">
        <v>7</v>
      </c>
      <c r="E9" s="1">
        <v>4</v>
      </c>
      <c r="F9" s="13"/>
      <c r="G9" s="13"/>
      <c r="H9" s="13"/>
      <c r="I9" s="13">
        <v>1000</v>
      </c>
    </row>
    <row r="10" spans="1:13">
      <c r="E10" s="3" t="s">
        <v>13</v>
      </c>
      <c r="F10" s="12">
        <f>F6*EXP(B4)</f>
        <v>1051.2710963760242</v>
      </c>
      <c r="G10" s="12">
        <f>G7*EXP(B4*3/4)</f>
        <v>1038.2119970818251</v>
      </c>
      <c r="H10" s="12">
        <f>H8*EXP(B4*2/4)</f>
        <v>1025.3151205244289</v>
      </c>
      <c r="I10" s="12">
        <f>I9*EXP(B4*1/4)</f>
        <v>1012.5784515406344</v>
      </c>
    </row>
    <row r="11" spans="1:13">
      <c r="E11" s="4" t="s">
        <v>12</v>
      </c>
      <c r="F11" s="3">
        <f>SUM(F10:I10)</f>
        <v>4127.3766655229128</v>
      </c>
    </row>
    <row r="12" spans="1:13">
      <c r="E12" s="5" t="s">
        <v>15</v>
      </c>
      <c r="F12" s="6">
        <f>(F11-4*1000)*0.85+4000</f>
        <v>4108.2701656944755</v>
      </c>
      <c r="G12" s="7" t="s">
        <v>23</v>
      </c>
    </row>
    <row r="13" spans="1:13" ht="15.75" thickBot="1">
      <c r="E13" s="1">
        <v>1</v>
      </c>
      <c r="F13" s="13"/>
      <c r="G13" s="13"/>
      <c r="H13" s="13"/>
      <c r="I13" s="13"/>
      <c r="J13" s="13">
        <v>1000</v>
      </c>
    </row>
    <row r="14" spans="1:13" ht="15.75" thickBot="1">
      <c r="E14" s="1">
        <v>2</v>
      </c>
      <c r="F14" s="14"/>
      <c r="G14" s="14"/>
      <c r="H14" s="14"/>
      <c r="I14" s="14"/>
      <c r="J14" s="14"/>
      <c r="K14" s="13">
        <v>1000</v>
      </c>
    </row>
    <row r="15" spans="1:13" ht="15.75" thickBot="1">
      <c r="E15" s="1">
        <v>3</v>
      </c>
      <c r="F15" s="14"/>
      <c r="G15" s="14"/>
      <c r="H15" s="14"/>
      <c r="I15" s="14"/>
      <c r="J15" s="14"/>
      <c r="K15" s="14"/>
      <c r="L15" s="13">
        <v>1000</v>
      </c>
    </row>
    <row r="16" spans="1:13" ht="15.75" thickBot="1">
      <c r="D16" s="15" t="s">
        <v>8</v>
      </c>
      <c r="E16" s="1">
        <v>4</v>
      </c>
      <c r="F16" s="14"/>
      <c r="G16" s="14"/>
      <c r="H16" s="14"/>
      <c r="I16" s="14"/>
      <c r="J16" s="14"/>
      <c r="K16" s="14"/>
      <c r="L16" s="14"/>
      <c r="M16" s="13">
        <v>1000</v>
      </c>
    </row>
    <row r="17" spans="4:21">
      <c r="E17" s="1" t="s">
        <v>25</v>
      </c>
      <c r="F17" s="11">
        <f>(F12*EXP(B4)-F12)*0.85</f>
        <v>179.04018826345637</v>
      </c>
      <c r="G17" s="11"/>
      <c r="H17" s="11"/>
      <c r="I17" s="12" t="s">
        <v>13</v>
      </c>
      <c r="J17" s="12">
        <f>J13*EXP($B$4*4/4)</f>
        <v>1051.2710963760242</v>
      </c>
      <c r="K17" s="12">
        <f>K14*EXP($B$4*3/4)</f>
        <v>1038.2119970818251</v>
      </c>
      <c r="L17" s="12">
        <f>L15*EXP($B$4*2/4)</f>
        <v>1025.3151205244289</v>
      </c>
      <c r="M17" s="12">
        <f>M16*EXP($B$4*1/4)</f>
        <v>1012.5784515406344</v>
      </c>
    </row>
    <row r="18" spans="4:21">
      <c r="F18" s="1">
        <f>F12+F17</f>
        <v>4287.3103539579315</v>
      </c>
      <c r="I18" s="4" t="s">
        <v>12</v>
      </c>
      <c r="J18" s="3">
        <f>SUM(J17:M17)</f>
        <v>4127.3766655229128</v>
      </c>
    </row>
    <row r="19" spans="4:21">
      <c r="I19" s="5" t="s">
        <v>15</v>
      </c>
      <c r="J19" s="5">
        <f>(J18-4*1000)*0.85+4000</f>
        <v>4108.2701656944755</v>
      </c>
    </row>
    <row r="20" spans="4:21" ht="15.75" thickBot="1">
      <c r="E20" s="1">
        <v>1</v>
      </c>
      <c r="F20" s="13"/>
      <c r="G20" s="13"/>
      <c r="H20" s="13"/>
      <c r="I20" s="13"/>
      <c r="J20" s="13"/>
      <c r="K20" s="13"/>
      <c r="L20" s="13"/>
      <c r="M20" s="13"/>
      <c r="N20" s="13">
        <v>1000</v>
      </c>
    </row>
    <row r="21" spans="4:21" ht="15.75" thickBot="1">
      <c r="E21" s="1">
        <v>2</v>
      </c>
      <c r="F21" s="13"/>
      <c r="G21" s="13"/>
      <c r="H21" s="13"/>
      <c r="I21" s="13"/>
      <c r="J21" s="13"/>
      <c r="K21" s="13"/>
      <c r="L21" s="13"/>
      <c r="M21" s="13"/>
      <c r="N21" s="13"/>
      <c r="O21" s="13">
        <v>1000</v>
      </c>
    </row>
    <row r="22" spans="4:21" ht="15.75" thickBot="1">
      <c r="E22" s="1">
        <v>3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>
        <v>1000</v>
      </c>
    </row>
    <row r="23" spans="4:21" ht="15.75" thickBot="1">
      <c r="D23" s="15" t="s">
        <v>9</v>
      </c>
      <c r="E23" s="1">
        <v>4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>
        <v>1000</v>
      </c>
    </row>
    <row r="24" spans="4:21">
      <c r="E24" s="1" t="s">
        <v>26</v>
      </c>
      <c r="F24" s="11">
        <f>(F18*EXP(B4)-F18)*0.85</f>
        <v>186.84283699894755</v>
      </c>
      <c r="G24" s="11"/>
      <c r="H24" s="11"/>
      <c r="I24" s="11"/>
      <c r="J24" s="11"/>
      <c r="K24" s="11"/>
      <c r="L24" s="11"/>
      <c r="M24" s="12" t="s">
        <v>13</v>
      </c>
      <c r="N24" s="12">
        <f>N20*EXP($B$4*4/4)</f>
        <v>1051.2710963760242</v>
      </c>
      <c r="O24" s="12">
        <f>O21*EXP($B$4*3/4)</f>
        <v>1038.2119970818251</v>
      </c>
      <c r="P24" s="12">
        <f>P22*EXP($B$4*2/4)</f>
        <v>1025.3151205244289</v>
      </c>
      <c r="Q24" s="12">
        <f>Q23*EXP($B$4*1/4)</f>
        <v>1012.5784515406344</v>
      </c>
    </row>
    <row r="25" spans="4:21">
      <c r="F25" s="1">
        <f>F24+F18</f>
        <v>4474.1531909568794</v>
      </c>
      <c r="M25" s="4" t="s">
        <v>12</v>
      </c>
      <c r="N25" s="3">
        <f>SUM(N24:Q24)</f>
        <v>4127.3766655229128</v>
      </c>
    </row>
    <row r="26" spans="4:21">
      <c r="M26" s="5" t="s">
        <v>15</v>
      </c>
      <c r="N26" s="5">
        <f>(N25-4*1000)*0.85+4000</f>
        <v>4108.2701656944755</v>
      </c>
    </row>
    <row r="27" spans="4:21" ht="15.75" thickBot="1">
      <c r="E27" s="1">
        <v>1</v>
      </c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>
        <v>1000</v>
      </c>
    </row>
    <row r="28" spans="4:21" ht="15.75" thickBot="1">
      <c r="E28" s="1">
        <v>2</v>
      </c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>
        <v>1000</v>
      </c>
    </row>
    <row r="29" spans="4:21" ht="15.75" thickBot="1">
      <c r="E29" s="1">
        <v>3</v>
      </c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>
        <v>1000</v>
      </c>
    </row>
    <row r="30" spans="4:21" ht="15.75" thickBot="1">
      <c r="D30" s="15" t="s">
        <v>10</v>
      </c>
      <c r="E30" s="1">
        <v>4</v>
      </c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3">
        <v>1000</v>
      </c>
    </row>
    <row r="31" spans="4:21">
      <c r="E31" s="1" t="s">
        <v>27</v>
      </c>
      <c r="F31" s="11">
        <f>(F25*EXP(B4)-F25)*0.85</f>
        <v>194.98552853644892</v>
      </c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2" t="s">
        <v>13</v>
      </c>
      <c r="R31" s="12">
        <f>R27*EXP($B$4*4/4)</f>
        <v>1051.2710963760242</v>
      </c>
      <c r="S31" s="12">
        <f>S28*EXP($B$4*3/4)</f>
        <v>1038.2119970818251</v>
      </c>
      <c r="T31" s="12">
        <f>T29*EXP($B$4*2/4)</f>
        <v>1025.3151205244289</v>
      </c>
      <c r="U31" s="12">
        <f>U30*EXP($B$4*1/4)</f>
        <v>1012.5784515406344</v>
      </c>
    </row>
    <row r="32" spans="4:21">
      <c r="F32" s="8">
        <f>F25+F31</f>
        <v>4669.1387194933286</v>
      </c>
      <c r="Q32" s="4" t="s">
        <v>12</v>
      </c>
      <c r="R32" s="3">
        <f>SUM(R31:U31)</f>
        <v>4127.3766655229128</v>
      </c>
    </row>
    <row r="33" spans="5:19">
      <c r="Q33" s="5" t="s">
        <v>15</v>
      </c>
      <c r="R33" s="5">
        <f>(R32-4*1000)*0.85+4000</f>
        <v>4108.2701656944755</v>
      </c>
    </row>
    <row r="34" spans="5:19">
      <c r="F34" s="9" t="s">
        <v>17</v>
      </c>
      <c r="J34" s="9" t="s">
        <v>16</v>
      </c>
      <c r="N34" s="9" t="s">
        <v>18</v>
      </c>
      <c r="R34" s="9" t="s">
        <v>19</v>
      </c>
    </row>
    <row r="35" spans="5:19">
      <c r="F35" s="19">
        <f>F12*((EXP(B4)-1)*(1-0.15)+1)^3</f>
        <v>4669.1387194933286</v>
      </c>
      <c r="J35" s="8">
        <f>J19*((EXP(B4)-1)*(1-0.15)+1)^2</f>
        <v>4474.1531909568794</v>
      </c>
      <c r="N35" s="8">
        <f>N26*((EXP(B4)-1)*(1-0.15)+1)^1</f>
        <v>4287.3103539579315</v>
      </c>
      <c r="R35" s="8">
        <f>R33*((EXP(N4)-1)*(1-0.15)+1)^0</f>
        <v>4108.2701656944755</v>
      </c>
      <c r="S35" s="1" t="s">
        <v>20</v>
      </c>
    </row>
    <row r="36" spans="5:19" ht="21">
      <c r="E36" s="16" t="s">
        <v>11</v>
      </c>
      <c r="F36" s="20">
        <f>SUM(F35:R35)</f>
        <v>17538.872430102616</v>
      </c>
      <c r="G36" s="17"/>
    </row>
    <row r="37" spans="5:19">
      <c r="F37" s="11"/>
    </row>
    <row r="38" spans="5:19">
      <c r="E38" s="1" t="s">
        <v>21</v>
      </c>
    </row>
    <row r="39" spans="5:19">
      <c r="E39" s="1" t="s">
        <v>28</v>
      </c>
      <c r="F39" s="10">
        <f>((EXP(B4*1/4)*(EXP(B4*4/4)-1)/(EXP(B4*1/4)-1)-4)*(1-B2)+4)*1000</f>
        <v>4108.2701656944701</v>
      </c>
      <c r="G39" s="7" t="s">
        <v>23</v>
      </c>
    </row>
    <row r="40" spans="5:19">
      <c r="E40" s="1" t="s">
        <v>22</v>
      </c>
      <c r="F40" s="18">
        <f>(((EXP(B4)-1)*0.85+1)^4-1)/(((EXP(B4)-1)*0.85+1)-1)</f>
        <v>4.2691623780145953</v>
      </c>
    </row>
    <row r="41" spans="5:19" ht="21">
      <c r="E41" s="22" t="s">
        <v>31</v>
      </c>
      <c r="F41" s="20">
        <f>F39*F40</f>
        <v>17538.87243010262</v>
      </c>
      <c r="G41" s="17"/>
    </row>
    <row r="42" spans="5:19">
      <c r="F42" s="11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U42"/>
  <sheetViews>
    <sheetView workbookViewId="0">
      <selection activeCell="E11" sqref="E11"/>
    </sheetView>
  </sheetViews>
  <sheetFormatPr defaultRowHeight="15"/>
  <cols>
    <col min="1" max="1" width="17" style="1" bestFit="1" customWidth="1"/>
    <col min="2" max="3" width="9.140625" style="1"/>
    <col min="4" max="4" width="12.7109375" style="1" bestFit="1" customWidth="1"/>
    <col min="5" max="5" width="35.7109375" style="1" bestFit="1" customWidth="1"/>
    <col min="6" max="6" width="13.85546875" style="1" bestFit="1" customWidth="1"/>
    <col min="7" max="8" width="9.140625" style="1"/>
    <col min="9" max="9" width="9.7109375" style="1" customWidth="1"/>
    <col min="10" max="10" width="12" style="1" bestFit="1" customWidth="1"/>
    <col min="11" max="12" width="9.140625" style="1"/>
    <col min="13" max="13" width="9.85546875" style="1" customWidth="1"/>
    <col min="14" max="14" width="12" style="1" bestFit="1" customWidth="1"/>
    <col min="15" max="16" width="9.140625" style="1"/>
    <col min="17" max="17" width="9.5703125" style="1" customWidth="1"/>
    <col min="18" max="18" width="12" style="1" bestFit="1" customWidth="1"/>
    <col min="19" max="16384" width="9.140625" style="1"/>
  </cols>
  <sheetData>
    <row r="1" spans="1:13">
      <c r="A1" s="1" t="s">
        <v>0</v>
      </c>
      <c r="B1" s="1">
        <v>1000</v>
      </c>
    </row>
    <row r="2" spans="1:13">
      <c r="A2" s="1" t="s">
        <v>1</v>
      </c>
      <c r="B2" s="1">
        <v>0.15</v>
      </c>
    </row>
    <row r="3" spans="1:13">
      <c r="A3" s="1" t="s">
        <v>2</v>
      </c>
      <c r="B3" s="2">
        <v>4</v>
      </c>
      <c r="C3" s="1" t="s">
        <v>6</v>
      </c>
    </row>
    <row r="4" spans="1:13">
      <c r="A4" s="1" t="s">
        <v>3</v>
      </c>
      <c r="B4" s="1">
        <v>0.05</v>
      </c>
    </row>
    <row r="5" spans="1:13">
      <c r="A5" s="1" t="s">
        <v>4</v>
      </c>
      <c r="B5" s="1">
        <v>4</v>
      </c>
      <c r="C5" s="1" t="s">
        <v>5</v>
      </c>
    </row>
    <row r="6" spans="1:13" ht="15.75" thickBot="1">
      <c r="A6" s="1" t="s">
        <v>29</v>
      </c>
      <c r="E6" s="1">
        <v>1</v>
      </c>
      <c r="F6" s="13">
        <v>1000</v>
      </c>
      <c r="G6" s="1" t="s">
        <v>30</v>
      </c>
    </row>
    <row r="7" spans="1:13" ht="15.75" thickBot="1">
      <c r="E7" s="1">
        <v>2</v>
      </c>
      <c r="F7" s="13"/>
      <c r="G7" s="13">
        <v>1000</v>
      </c>
    </row>
    <row r="8" spans="1:13" ht="15.75" thickBot="1">
      <c r="E8" s="1">
        <v>3</v>
      </c>
      <c r="F8" s="13"/>
      <c r="G8" s="13"/>
      <c r="H8" s="13">
        <v>1000</v>
      </c>
    </row>
    <row r="9" spans="1:13" ht="15.75" thickBot="1">
      <c r="D9" s="15" t="s">
        <v>7</v>
      </c>
      <c r="E9" s="1">
        <v>4</v>
      </c>
      <c r="F9" s="13"/>
      <c r="G9" s="13"/>
      <c r="H9" s="13"/>
      <c r="I9" s="13">
        <v>1000</v>
      </c>
    </row>
    <row r="10" spans="1:13">
      <c r="E10" s="3" t="s">
        <v>13</v>
      </c>
      <c r="F10" s="12">
        <f>F6*EXP(B4*3/4)</f>
        <v>1038.2119970818251</v>
      </c>
      <c r="G10" s="12">
        <f>G7*EXP(B4*2/4)</f>
        <v>1025.3151205244289</v>
      </c>
      <c r="H10" s="12">
        <f>H8*EXP(B4*1/4)</f>
        <v>1012.5784515406344</v>
      </c>
      <c r="I10" s="12">
        <f>I9*EXP(B4*0/4)</f>
        <v>1000</v>
      </c>
    </row>
    <row r="11" spans="1:13">
      <c r="E11" s="4" t="s">
        <v>12</v>
      </c>
      <c r="F11" s="3">
        <f>SUM(F10:I10)</f>
        <v>4076.1055691468887</v>
      </c>
    </row>
    <row r="12" spans="1:13">
      <c r="E12" s="5" t="s">
        <v>15</v>
      </c>
      <c r="F12" s="6">
        <f>(F11-4*1000)*0.85+4000</f>
        <v>4064.6897337748555</v>
      </c>
      <c r="G12" s="7" t="s">
        <v>23</v>
      </c>
    </row>
    <row r="13" spans="1:13" ht="15.75" thickBot="1">
      <c r="E13" s="1">
        <v>1</v>
      </c>
      <c r="F13" s="13"/>
      <c r="G13" s="13"/>
      <c r="H13" s="13"/>
      <c r="I13" s="13"/>
      <c r="J13" s="13">
        <v>1000</v>
      </c>
    </row>
    <row r="14" spans="1:13" ht="15.75" thickBot="1">
      <c r="E14" s="1">
        <v>2</v>
      </c>
      <c r="F14" s="14"/>
      <c r="G14" s="14"/>
      <c r="H14" s="14"/>
      <c r="I14" s="14"/>
      <c r="J14" s="14"/>
      <c r="K14" s="13">
        <v>1000</v>
      </c>
    </row>
    <row r="15" spans="1:13" ht="15.75" thickBot="1">
      <c r="E15" s="1">
        <v>3</v>
      </c>
      <c r="F15" s="14"/>
      <c r="G15" s="14"/>
      <c r="H15" s="14"/>
      <c r="I15" s="14"/>
      <c r="J15" s="14"/>
      <c r="K15" s="14"/>
      <c r="L15" s="13">
        <v>1000</v>
      </c>
    </row>
    <row r="16" spans="1:13" ht="15.75" thickBot="1">
      <c r="D16" s="15" t="s">
        <v>8</v>
      </c>
      <c r="E16" s="1">
        <v>4</v>
      </c>
      <c r="F16" s="14"/>
      <c r="G16" s="14"/>
      <c r="H16" s="14"/>
      <c r="I16" s="14"/>
      <c r="J16" s="14"/>
      <c r="K16" s="14"/>
      <c r="L16" s="14"/>
      <c r="M16" s="13">
        <v>1000</v>
      </c>
    </row>
    <row r="17" spans="4:21">
      <c r="E17" s="1" t="s">
        <v>25</v>
      </c>
      <c r="F17" s="11">
        <f>(F12*EXP(B4)-F12)*0.85</f>
        <v>177.14093421715521</v>
      </c>
      <c r="G17" s="11"/>
      <c r="H17" s="11"/>
      <c r="I17" s="12" t="s">
        <v>13</v>
      </c>
      <c r="J17" s="12">
        <f>J13*EXP($B$4*3/4)</f>
        <v>1038.2119970818251</v>
      </c>
      <c r="K17" s="12">
        <f>K14*EXP($B$4*2/4)</f>
        <v>1025.3151205244289</v>
      </c>
      <c r="L17" s="12">
        <f>L15*EXP($B$4*1/4)</f>
        <v>1012.5784515406344</v>
      </c>
      <c r="M17" s="12">
        <f>M16*EXP($B$4*0/4)</f>
        <v>1000</v>
      </c>
    </row>
    <row r="18" spans="4:21">
      <c r="F18" s="1">
        <f>F12+F17</f>
        <v>4241.8306679920106</v>
      </c>
      <c r="I18" s="4" t="s">
        <v>12</v>
      </c>
      <c r="J18" s="3">
        <f>SUM(J17:M17)</f>
        <v>4076.1055691468887</v>
      </c>
    </row>
    <row r="19" spans="4:21">
      <c r="I19" s="5" t="s">
        <v>15</v>
      </c>
      <c r="J19" s="5">
        <f>(J18-4*1000)*0.85+4000</f>
        <v>4064.6897337748555</v>
      </c>
    </row>
    <row r="20" spans="4:21" ht="15.75" thickBot="1">
      <c r="E20" s="1">
        <v>1</v>
      </c>
      <c r="F20" s="13"/>
      <c r="G20" s="13"/>
      <c r="H20" s="13"/>
      <c r="I20" s="13"/>
      <c r="J20" s="13"/>
      <c r="K20" s="13"/>
      <c r="L20" s="13"/>
      <c r="M20" s="13"/>
      <c r="N20" s="13">
        <v>1000</v>
      </c>
    </row>
    <row r="21" spans="4:21" ht="15.75" thickBot="1">
      <c r="E21" s="1">
        <v>2</v>
      </c>
      <c r="F21" s="13"/>
      <c r="G21" s="13"/>
      <c r="H21" s="13"/>
      <c r="I21" s="13"/>
      <c r="J21" s="13"/>
      <c r="K21" s="13"/>
      <c r="L21" s="13"/>
      <c r="M21" s="13"/>
      <c r="N21" s="13"/>
      <c r="O21" s="13">
        <v>1000</v>
      </c>
    </row>
    <row r="22" spans="4:21" ht="15.75" thickBot="1">
      <c r="E22" s="1">
        <v>3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>
        <v>1000</v>
      </c>
    </row>
    <row r="23" spans="4:21" ht="15.75" thickBot="1">
      <c r="D23" s="15" t="s">
        <v>9</v>
      </c>
      <c r="E23" s="1">
        <v>4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>
        <v>1000</v>
      </c>
    </row>
    <row r="24" spans="4:21">
      <c r="E24" s="1" t="s">
        <v>26</v>
      </c>
      <c r="F24" s="11">
        <f>(F18*EXP(B4)-F18)*0.85</f>
        <v>184.86081264098382</v>
      </c>
      <c r="G24" s="11"/>
      <c r="H24" s="11"/>
      <c r="I24" s="11"/>
      <c r="J24" s="11"/>
      <c r="K24" s="11"/>
      <c r="L24" s="11"/>
      <c r="M24" s="12" t="s">
        <v>13</v>
      </c>
      <c r="N24" s="12">
        <f>N20*EXP($B$4*3/4)</f>
        <v>1038.2119970818251</v>
      </c>
      <c r="O24" s="12">
        <f>O21*EXP($B$4*2/4)</f>
        <v>1025.3151205244289</v>
      </c>
      <c r="P24" s="12">
        <f>P22*EXP($B$4*1/4)</f>
        <v>1012.5784515406344</v>
      </c>
      <c r="Q24" s="12">
        <f>Q23*EXP($B$4*0/4)</f>
        <v>1000</v>
      </c>
    </row>
    <row r="25" spans="4:21">
      <c r="F25" s="1">
        <f>F24+F18</f>
        <v>4426.6914806329942</v>
      </c>
      <c r="M25" s="4" t="s">
        <v>12</v>
      </c>
      <c r="N25" s="3">
        <f>SUM(N24:Q24)</f>
        <v>4076.1055691468887</v>
      </c>
    </row>
    <row r="26" spans="4:21">
      <c r="M26" s="5" t="s">
        <v>15</v>
      </c>
      <c r="N26" s="5">
        <f>(N25-4*1000)*0.85+4000</f>
        <v>4064.6897337748555</v>
      </c>
    </row>
    <row r="27" spans="4:21" ht="15.75" thickBot="1">
      <c r="E27" s="1">
        <v>1</v>
      </c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>
        <v>1000</v>
      </c>
    </row>
    <row r="28" spans="4:21" ht="15.75" thickBot="1">
      <c r="E28" s="1">
        <v>2</v>
      </c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>
        <v>1000</v>
      </c>
    </row>
    <row r="29" spans="4:21" ht="15.75" thickBot="1">
      <c r="E29" s="1">
        <v>3</v>
      </c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>
        <v>1000</v>
      </c>
    </row>
    <row r="30" spans="4:21" ht="15.75" thickBot="1">
      <c r="D30" s="15" t="s">
        <v>10</v>
      </c>
      <c r="E30" s="1">
        <v>4</v>
      </c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3">
        <v>1000</v>
      </c>
    </row>
    <row r="31" spans="4:21">
      <c r="E31" s="1" t="s">
        <v>27</v>
      </c>
      <c r="F31" s="11">
        <f>(F25*EXP(B4)-F25)*0.85</f>
        <v>192.91712670089046</v>
      </c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2" t="s">
        <v>13</v>
      </c>
      <c r="R31" s="12">
        <f>R27*EXP($B$4*3/4)</f>
        <v>1038.2119970818251</v>
      </c>
      <c r="S31" s="12">
        <f>S28*EXP($B$4*2/4)</f>
        <v>1025.3151205244289</v>
      </c>
      <c r="T31" s="12">
        <f>T29*EXP($B$4*1/4)</f>
        <v>1012.5784515406344</v>
      </c>
      <c r="U31" s="12">
        <f>U30*EXP($B$4*0/4)</f>
        <v>1000</v>
      </c>
    </row>
    <row r="32" spans="4:21">
      <c r="F32" s="8">
        <f>F25+F31</f>
        <v>4619.6086073338847</v>
      </c>
      <c r="Q32" s="4" t="s">
        <v>12</v>
      </c>
      <c r="R32" s="3">
        <f>SUM(R31:U31)</f>
        <v>4076.1055691468887</v>
      </c>
    </row>
    <row r="33" spans="5:19">
      <c r="Q33" s="5" t="s">
        <v>15</v>
      </c>
      <c r="R33" s="5">
        <f>(R32-4*1000)*0.85+4000</f>
        <v>4064.6897337748555</v>
      </c>
    </row>
    <row r="34" spans="5:19">
      <c r="F34" s="9" t="s">
        <v>17</v>
      </c>
      <c r="J34" s="9" t="s">
        <v>16</v>
      </c>
      <c r="N34" s="9" t="s">
        <v>18</v>
      </c>
      <c r="R34" s="9" t="s">
        <v>19</v>
      </c>
    </row>
    <row r="35" spans="5:19">
      <c r="F35" s="19">
        <f>F12*((EXP(B4)-1)*(1-0.15)+1)^3</f>
        <v>4619.6086073338856</v>
      </c>
      <c r="J35" s="8">
        <f>J19*((EXP(B4)-1)*(1-0.15)+1)^2</f>
        <v>4426.6914806329951</v>
      </c>
      <c r="N35" s="8">
        <f>N26*((EXP(B4)-1)*(1-0.15)+1)^1</f>
        <v>4241.8306679920106</v>
      </c>
      <c r="R35" s="8">
        <f>R33*((EXP(N4)-1)*(1-0.15)+1)^0</f>
        <v>4064.6897337748555</v>
      </c>
      <c r="S35" s="1" t="s">
        <v>20</v>
      </c>
    </row>
    <row r="36" spans="5:19" ht="21">
      <c r="E36" s="16" t="s">
        <v>11</v>
      </c>
      <c r="F36" s="20">
        <f>SUM(F35:R35)</f>
        <v>17352.820489733745</v>
      </c>
      <c r="G36" s="17"/>
    </row>
    <row r="37" spans="5:19">
      <c r="F37" s="11"/>
    </row>
    <row r="38" spans="5:19">
      <c r="E38" s="1" t="s">
        <v>21</v>
      </c>
    </row>
    <row r="39" spans="5:19">
      <c r="E39" s="1" t="s">
        <v>28</v>
      </c>
      <c r="F39" s="10">
        <f>(((EXP(B4*4/4)-1)/(EXP(B4*1/4)-1)-4)*(1-B2)+4)*1000</f>
        <v>4064.6897337748492</v>
      </c>
      <c r="G39" s="7" t="s">
        <v>23</v>
      </c>
    </row>
    <row r="40" spans="5:19">
      <c r="E40" s="1" t="s">
        <v>22</v>
      </c>
      <c r="F40" s="18">
        <f>(((EXP(B4)-1)*0.85+1)^4-1)/(((EXP(B4)-1)*0.85+1)-1)</f>
        <v>4.2691623780145953</v>
      </c>
    </row>
    <row r="41" spans="5:19" ht="21">
      <c r="E41" s="21" t="s">
        <v>31</v>
      </c>
      <c r="F41" s="20">
        <f>F39*F40</f>
        <v>17352.820489733749</v>
      </c>
      <c r="G41" s="17"/>
    </row>
    <row r="42" spans="5:19">
      <c r="F42" s="11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W42"/>
  <sheetViews>
    <sheetView workbookViewId="0">
      <selection activeCell="K29" sqref="K29"/>
    </sheetView>
  </sheetViews>
  <sheetFormatPr defaultRowHeight="15"/>
  <cols>
    <col min="1" max="1" width="16.7109375" style="23" bestFit="1" customWidth="1"/>
    <col min="2" max="2" width="7.5703125" style="23" customWidth="1"/>
    <col min="3" max="3" width="25" style="23" customWidth="1"/>
    <col min="4" max="4" width="9.140625" style="23"/>
    <col min="5" max="8" width="12.5703125" style="23" customWidth="1"/>
    <col min="9" max="9" width="9.140625" style="23"/>
    <col min="10" max="10" width="11" style="23" customWidth="1"/>
    <col min="11" max="13" width="9.140625" style="23"/>
    <col min="14" max="14" width="11.5703125" style="23" customWidth="1"/>
    <col min="15" max="17" width="9.140625" style="23"/>
    <col min="18" max="18" width="11.85546875" style="23" customWidth="1"/>
    <col min="19" max="21" width="9.140625" style="23"/>
    <col min="22" max="22" width="11.7109375" style="23" customWidth="1"/>
    <col min="23" max="16384" width="9.140625" style="23"/>
  </cols>
  <sheetData>
    <row r="1" spans="1:23">
      <c r="A1" s="23" t="s">
        <v>32</v>
      </c>
      <c r="B1" s="23">
        <v>1000</v>
      </c>
    </row>
    <row r="2" spans="1:23">
      <c r="A2" s="23" t="s">
        <v>1</v>
      </c>
      <c r="B2" s="23">
        <v>0.15</v>
      </c>
    </row>
    <row r="3" spans="1:23">
      <c r="A3" s="23" t="s">
        <v>2</v>
      </c>
      <c r="B3" s="24">
        <v>4</v>
      </c>
      <c r="C3" s="24"/>
    </row>
    <row r="4" spans="1:23">
      <c r="A4" s="23" t="s">
        <v>3</v>
      </c>
      <c r="B4" s="23">
        <v>0.05</v>
      </c>
    </row>
    <row r="5" spans="1:23">
      <c r="A5" s="23" t="s">
        <v>4</v>
      </c>
      <c r="B5" s="23">
        <v>4</v>
      </c>
    </row>
    <row r="6" spans="1:23">
      <c r="A6" s="23" t="s">
        <v>33</v>
      </c>
    </row>
    <row r="7" spans="1:23">
      <c r="J7" s="25" t="s">
        <v>7</v>
      </c>
      <c r="K7" s="26"/>
      <c r="L7" s="26"/>
      <c r="M7" s="26"/>
      <c r="N7" s="26" t="s">
        <v>8</v>
      </c>
      <c r="O7" s="26"/>
      <c r="P7" s="26"/>
      <c r="Q7" s="26"/>
      <c r="R7" s="26" t="s">
        <v>9</v>
      </c>
      <c r="S7" s="26"/>
      <c r="T7" s="26"/>
      <c r="U7" s="26"/>
      <c r="V7" s="26" t="s">
        <v>41</v>
      </c>
    </row>
    <row r="8" spans="1:23">
      <c r="F8" s="23">
        <v>1</v>
      </c>
      <c r="G8" s="23">
        <v>1000</v>
      </c>
      <c r="J8" s="27"/>
      <c r="K8" s="28">
        <v>1000</v>
      </c>
      <c r="O8" s="28">
        <v>1000</v>
      </c>
      <c r="S8" s="28">
        <v>1000</v>
      </c>
      <c r="W8" s="28"/>
    </row>
    <row r="9" spans="1:23">
      <c r="F9" s="23">
        <v>2</v>
      </c>
      <c r="H9" s="23">
        <v>1000</v>
      </c>
      <c r="J9" s="27"/>
      <c r="K9" s="28"/>
      <c r="L9" s="23">
        <v>1000</v>
      </c>
      <c r="O9" s="28"/>
      <c r="P9" s="23">
        <v>1000</v>
      </c>
      <c r="S9" s="28"/>
      <c r="T9" s="23">
        <v>1000</v>
      </c>
      <c r="W9" s="28"/>
    </row>
    <row r="10" spans="1:23">
      <c r="F10" s="23">
        <v>3</v>
      </c>
      <c r="I10" s="23">
        <v>1000</v>
      </c>
      <c r="J10" s="27"/>
      <c r="K10" s="28"/>
      <c r="M10" s="23">
        <v>1000</v>
      </c>
      <c r="O10" s="28"/>
      <c r="Q10" s="23">
        <v>1000</v>
      </c>
      <c r="S10" s="28"/>
      <c r="U10" s="23">
        <v>1000</v>
      </c>
      <c r="W10" s="28"/>
    </row>
    <row r="11" spans="1:23">
      <c r="F11" s="23">
        <v>4</v>
      </c>
      <c r="J11" s="27">
        <v>1000</v>
      </c>
      <c r="K11" s="28"/>
      <c r="N11" s="23">
        <v>1000</v>
      </c>
      <c r="O11" s="28"/>
      <c r="R11" s="23">
        <v>1000</v>
      </c>
      <c r="S11" s="28"/>
      <c r="V11" s="23">
        <v>1000</v>
      </c>
      <c r="W11" s="28"/>
    </row>
    <row r="12" spans="1:23">
      <c r="F12" s="48" t="s">
        <v>13</v>
      </c>
      <c r="G12" s="48">
        <f>G8*EXP(B4*4/4)</f>
        <v>1051.2710963760242</v>
      </c>
      <c r="H12" s="48">
        <f>H9*EXP(B4*3/4)</f>
        <v>1038.2119970818251</v>
      </c>
      <c r="I12" s="48">
        <f>I10*EXP(B4*2/4)</f>
        <v>1025.3151205244289</v>
      </c>
      <c r="J12" s="49">
        <f>J11*EXP($B$4*1/4)</f>
        <v>1012.5784515406344</v>
      </c>
      <c r="K12" s="50">
        <f>K8*EXP($B$4*4/4)</f>
        <v>1051.2710963760242</v>
      </c>
      <c r="L12" s="48">
        <f>L9*EXP(B4*3/4)</f>
        <v>1038.2119970818251</v>
      </c>
      <c r="M12" s="48">
        <f>M10*EXP($B$4*2/4)</f>
        <v>1025.3151205244289</v>
      </c>
      <c r="N12" s="48">
        <f>N11*EXP($B$4*1/4)</f>
        <v>1012.5784515406344</v>
      </c>
      <c r="O12" s="50">
        <f>O8*EXP($B$4*4/4)</f>
        <v>1051.2710963760242</v>
      </c>
      <c r="P12" s="48">
        <f>P9*EXP($B$4*3/4)</f>
        <v>1038.2119970818251</v>
      </c>
      <c r="Q12" s="48">
        <f>Q10*EXP($B$4*2/4)</f>
        <v>1025.3151205244289</v>
      </c>
      <c r="R12" s="48">
        <f>R11*EXP($B$4*1/4)</f>
        <v>1012.5784515406344</v>
      </c>
      <c r="S12" s="50">
        <f>S8*EXP($B$4*4/4)</f>
        <v>1051.2710963760242</v>
      </c>
      <c r="T12" s="48">
        <f>T9*EXP($B$4*3/4)</f>
        <v>1038.2119970818251</v>
      </c>
      <c r="U12" s="48">
        <f>U10*EXP($B$4*2/4)</f>
        <v>1025.3151205244289</v>
      </c>
      <c r="V12" s="48">
        <f>V11*EXP($B$4*1/4)</f>
        <v>1012.5784515406344</v>
      </c>
      <c r="W12" s="28"/>
    </row>
    <row r="13" spans="1:23">
      <c r="F13" s="51" t="s">
        <v>11</v>
      </c>
      <c r="J13" s="52">
        <f>SUM(G12:J12)</f>
        <v>4127.3766655229128</v>
      </c>
      <c r="K13" s="28"/>
      <c r="N13" s="53">
        <f>SUM(K12:N12)</f>
        <v>4127.3766655229128</v>
      </c>
      <c r="O13" s="29"/>
      <c r="Q13" s="27"/>
      <c r="R13" s="54">
        <f>SUM(O12:R12)</f>
        <v>4127.3766655229128</v>
      </c>
      <c r="S13" s="29"/>
      <c r="U13" s="27"/>
      <c r="V13" s="54">
        <f>SUM(S12:V12)</f>
        <v>4127.3766655229128</v>
      </c>
      <c r="W13" s="28"/>
    </row>
    <row r="14" spans="1:23">
      <c r="F14" s="55" t="s">
        <v>34</v>
      </c>
      <c r="J14" s="56">
        <f>(J13-4*1000)*0.85+4000</f>
        <v>4108.2701656944755</v>
      </c>
      <c r="K14" s="28"/>
      <c r="N14" s="57">
        <f>(N13-4*1000)*0.85+4000</f>
        <v>4108.2701656944755</v>
      </c>
      <c r="O14" s="29"/>
      <c r="Q14" s="27"/>
      <c r="R14" s="58">
        <f>(R13-4*1000)*0.85+4000</f>
        <v>4108.2701656944755</v>
      </c>
      <c r="S14" s="29"/>
      <c r="U14" s="27"/>
      <c r="V14" s="58">
        <f>(V13-4*1000)*0.85+4000</f>
        <v>4108.2701656944755</v>
      </c>
      <c r="W14" s="28"/>
    </row>
    <row r="15" spans="1:23">
      <c r="J15" s="27"/>
      <c r="K15" s="29"/>
      <c r="N15" s="30"/>
      <c r="O15" s="29"/>
      <c r="Q15" s="27"/>
      <c r="R15" s="27"/>
      <c r="S15" s="29"/>
      <c r="U15" s="27"/>
      <c r="V15" s="27"/>
      <c r="W15" s="29"/>
    </row>
    <row r="16" spans="1:23">
      <c r="F16" s="59" t="s">
        <v>24</v>
      </c>
      <c r="G16" s="28">
        <f>J16/((EXP(B4)-1)*0.85+1)^1</f>
        <v>3936.7067837190975</v>
      </c>
      <c r="H16" s="65"/>
      <c r="I16" s="65"/>
      <c r="J16" s="27">
        <f>J14</f>
        <v>4108.2701656944755</v>
      </c>
      <c r="K16" s="29"/>
      <c r="N16" s="30"/>
      <c r="O16" s="29"/>
      <c r="Q16" s="27"/>
      <c r="R16" s="27"/>
      <c r="S16" s="29"/>
      <c r="U16" s="27"/>
      <c r="V16" s="27"/>
      <c r="W16" s="29"/>
    </row>
    <row r="17" spans="3:23">
      <c r="F17" s="27"/>
      <c r="G17" s="28">
        <f>N17/((EXP(B4)-1)*0.85+1)^2</f>
        <v>3772.3079729251895</v>
      </c>
      <c r="H17" s="65"/>
      <c r="I17" s="65"/>
      <c r="J17" s="66"/>
      <c r="K17" s="67"/>
      <c r="L17" s="65"/>
      <c r="M17" s="65"/>
      <c r="N17" s="30">
        <f>N14</f>
        <v>4108.2701656944755</v>
      </c>
      <c r="O17" s="29"/>
      <c r="Q17" s="27"/>
      <c r="R17" s="27"/>
      <c r="S17" s="29"/>
      <c r="U17" s="27"/>
      <c r="V17" s="27"/>
      <c r="W17" s="29"/>
    </row>
    <row r="18" spans="3:23">
      <c r="F18" s="27"/>
      <c r="G18" s="28">
        <f>R18/((EXP(B4)-1)*0.85+1)^3</f>
        <v>3614.7745372977088</v>
      </c>
      <c r="H18" s="65"/>
      <c r="I18" s="65"/>
      <c r="J18" s="66"/>
      <c r="K18" s="67"/>
      <c r="L18" s="65"/>
      <c r="M18" s="65"/>
      <c r="N18" s="68"/>
      <c r="O18" s="67"/>
      <c r="P18" s="65"/>
      <c r="Q18" s="65"/>
      <c r="R18" s="27">
        <f>R14</f>
        <v>4108.2701656944755</v>
      </c>
      <c r="S18" s="29"/>
      <c r="U18" s="27"/>
      <c r="V18" s="27"/>
      <c r="W18" s="29"/>
    </row>
    <row r="19" spans="3:23" ht="15.75" thickBot="1">
      <c r="F19" s="27"/>
      <c r="G19" s="28">
        <f>V19/((EXP(B4)-1)*0.85+1)^4</f>
        <v>3463.8197753943018</v>
      </c>
      <c r="H19" s="65"/>
      <c r="I19" s="65"/>
      <c r="J19" s="66"/>
      <c r="K19" s="67"/>
      <c r="L19" s="65"/>
      <c r="M19" s="65"/>
      <c r="N19" s="68"/>
      <c r="O19" s="67"/>
      <c r="P19" s="65"/>
      <c r="Q19" s="66"/>
      <c r="R19" s="66"/>
      <c r="S19" s="67"/>
      <c r="T19" s="65"/>
      <c r="U19" s="65"/>
      <c r="V19" s="27">
        <f>V14</f>
        <v>4108.2701656944755</v>
      </c>
      <c r="W19" s="29"/>
    </row>
    <row r="20" spans="3:23" ht="20.25" thickTop="1" thickBot="1">
      <c r="F20" s="51" t="s">
        <v>42</v>
      </c>
      <c r="G20" s="60">
        <f>SUM(G16:G19)</f>
        <v>14787.609069336297</v>
      </c>
      <c r="H20" s="34"/>
      <c r="I20" s="34"/>
      <c r="J20" s="62"/>
      <c r="K20" s="63"/>
      <c r="L20" s="34"/>
      <c r="M20" s="34"/>
      <c r="N20" s="64"/>
      <c r="O20" s="63"/>
      <c r="P20" s="34"/>
      <c r="Q20" s="62"/>
      <c r="R20" s="62"/>
      <c r="S20" s="63"/>
      <c r="T20" s="34"/>
      <c r="U20" s="62"/>
      <c r="V20" s="27"/>
      <c r="W20" s="29"/>
    </row>
    <row r="21" spans="3:23" ht="15.75" thickTop="1"/>
    <row r="23" spans="3:23">
      <c r="C23" s="31" t="s">
        <v>35</v>
      </c>
      <c r="E23" s="32">
        <v>0</v>
      </c>
      <c r="F23" s="32">
        <v>1</v>
      </c>
      <c r="G23" s="32">
        <v>2</v>
      </c>
      <c r="H23" s="32">
        <v>3</v>
      </c>
      <c r="I23" s="32">
        <v>4</v>
      </c>
    </row>
    <row r="24" spans="3:23" ht="6.75" customHeight="1">
      <c r="C24" s="27"/>
      <c r="D24" s="27"/>
      <c r="E24" s="33"/>
      <c r="F24" s="33"/>
      <c r="G24" s="33"/>
      <c r="H24" s="33"/>
      <c r="I24" s="29"/>
      <c r="J24" s="29"/>
    </row>
    <row r="25" spans="3:23">
      <c r="D25" s="23">
        <v>1000</v>
      </c>
      <c r="E25" s="34"/>
      <c r="F25" s="34"/>
      <c r="G25" s="34"/>
      <c r="H25" s="34"/>
      <c r="I25" s="34"/>
    </row>
    <row r="26" spans="3:23">
      <c r="E26" s="23">
        <v>1000</v>
      </c>
    </row>
    <row r="27" spans="3:23">
      <c r="F27" s="23">
        <v>1000</v>
      </c>
    </row>
    <row r="28" spans="3:23">
      <c r="G28" s="23">
        <v>1000</v>
      </c>
    </row>
    <row r="29" spans="3:23">
      <c r="H29" s="35">
        <f>J13</f>
        <v>4127.3766655229128</v>
      </c>
      <c r="I29" s="29"/>
    </row>
    <row r="30" spans="3:23" ht="15.75" thickBot="1">
      <c r="G30" s="23" t="s">
        <v>34</v>
      </c>
      <c r="H30" s="70">
        <f>J14</f>
        <v>4108.2701656944755</v>
      </c>
      <c r="I30" s="29"/>
    </row>
    <row r="31" spans="3:23" ht="15.75" thickTop="1">
      <c r="H31" s="36"/>
      <c r="I31" s="29"/>
    </row>
    <row r="32" spans="3:23">
      <c r="E32" s="37">
        <v>0</v>
      </c>
      <c r="F32" s="38"/>
      <c r="G32" s="38"/>
      <c r="H32" s="39"/>
      <c r="I32" s="40">
        <v>1</v>
      </c>
      <c r="J32" s="38"/>
      <c r="K32" s="38"/>
      <c r="L32" s="38"/>
      <c r="M32" s="37">
        <v>2</v>
      </c>
      <c r="N32" s="38"/>
      <c r="O32" s="38"/>
      <c r="P32" s="38"/>
      <c r="Q32" s="37">
        <v>3</v>
      </c>
      <c r="R32" s="37"/>
      <c r="S32" s="37"/>
      <c r="T32" s="37"/>
      <c r="U32" s="37">
        <v>4</v>
      </c>
    </row>
    <row r="33" spans="3:20">
      <c r="C33" s="38" t="s">
        <v>36</v>
      </c>
      <c r="E33" s="41"/>
      <c r="F33" s="42"/>
      <c r="G33" s="42"/>
      <c r="H33" s="43"/>
      <c r="I33" s="44"/>
      <c r="J33" s="42"/>
      <c r="K33" s="42"/>
      <c r="L33" s="45"/>
      <c r="M33" s="41"/>
      <c r="N33" s="42"/>
      <c r="O33" s="42"/>
      <c r="P33" s="45"/>
      <c r="Q33" s="41"/>
      <c r="R33" s="42"/>
      <c r="S33" s="42"/>
      <c r="T33" s="45"/>
    </row>
    <row r="34" spans="3:20">
      <c r="H34" s="35"/>
      <c r="I34" s="29"/>
    </row>
    <row r="35" spans="3:20">
      <c r="H35" s="35"/>
      <c r="I35" s="29"/>
    </row>
    <row r="36" spans="3:20">
      <c r="H36" s="35"/>
      <c r="I36" s="29"/>
    </row>
    <row r="37" spans="3:20">
      <c r="H37" s="46" t="s">
        <v>37</v>
      </c>
    </row>
    <row r="40" spans="3:20" ht="15.75" thickBot="1">
      <c r="C40" s="23" t="s">
        <v>38</v>
      </c>
      <c r="F40" s="47">
        <f>((EXP(B4*1/4)*(EXP(B4*4/4)-1)/(EXP(B4*1/4)-1)-4)*(1-B2)+4)*1000</f>
        <v>4108.2701656944701</v>
      </c>
      <c r="H40" s="23" t="s">
        <v>40</v>
      </c>
      <c r="J40" s="23">
        <f>F40/((EXP(B4)-1)*0.85+1)</f>
        <v>3936.7067837190921</v>
      </c>
    </row>
    <row r="41" spans="3:20" ht="20.25" thickTop="1" thickBot="1">
      <c r="C41" s="23" t="s">
        <v>39</v>
      </c>
      <c r="E41" s="27"/>
      <c r="F41" s="60">
        <f>J40*(1-1/((EXP(B4)-1)*0.85+1)^4)/(1-1/((EXP(B4)-1)*0.85+1))</f>
        <v>14787.609069336293</v>
      </c>
      <c r="G41" s="29"/>
    </row>
    <row r="42" spans="3:20" ht="15.75" thickTop="1">
      <c r="F42" s="34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C2"/>
  <sheetViews>
    <sheetView tabSelected="1" workbookViewId="0">
      <selection activeCell="G16" sqref="G16"/>
    </sheetView>
  </sheetViews>
  <sheetFormatPr defaultRowHeight="15"/>
  <cols>
    <col min="1" max="16384" width="9.140625" style="61"/>
  </cols>
  <sheetData>
    <row r="2" spans="3:3" ht="92.25">
      <c r="C2" s="69" t="s">
        <v>43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Sporeni_Pred</vt:lpstr>
      <vt:lpstr>Sporeni_Po</vt:lpstr>
      <vt:lpstr>Duchod_Pred</vt:lpstr>
      <vt:lpstr>Duchod_Po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adm_benada</dc:creator>
  <cp:lastModifiedBy>adm_benada</cp:lastModifiedBy>
  <dcterms:created xsi:type="dcterms:W3CDTF">2012-12-03T16:45:18Z</dcterms:created>
  <dcterms:modified xsi:type="dcterms:W3CDTF">2012-12-03T19:47:01Z</dcterms:modified>
</cp:coreProperties>
</file>