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9315" windowHeight="5160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  <sheet name="List7" sheetId="7" r:id="rId7"/>
    <sheet name="List8" sheetId="8" r:id="rId8"/>
    <sheet name="List9" sheetId="9" r:id="rId9"/>
    <sheet name="List10" sheetId="10" r:id="rId10"/>
    <sheet name="List11" sheetId="11" r:id="rId11"/>
    <sheet name="List12" sheetId="12" r:id="rId12"/>
    <sheet name="List13" sheetId="13" r:id="rId13"/>
    <sheet name="List14" sheetId="14" r:id="rId14"/>
    <sheet name="List15" sheetId="15" r:id="rId15"/>
    <sheet name="List16" sheetId="16" r:id="rId16"/>
  </sheets>
  <calcPr calcId="0"/>
</workbook>
</file>

<file path=xl/calcChain.xml><?xml version="1.0" encoding="utf-8"?>
<calcChain xmlns="http://schemas.openxmlformats.org/spreadsheetml/2006/main">
  <c r="J4" i="1" l="1"/>
  <c r="L4" i="1"/>
  <c r="B5" i="1"/>
  <c r="D5" i="1"/>
  <c r="F5" i="1"/>
  <c r="J5" i="1"/>
  <c r="L5" i="1"/>
  <c r="B6" i="1"/>
  <c r="D6" i="1"/>
  <c r="F6" i="1"/>
  <c r="J6" i="1"/>
  <c r="L6" i="1"/>
  <c r="B7" i="1"/>
  <c r="D7" i="1"/>
  <c r="F7" i="1"/>
  <c r="J7" i="1"/>
  <c r="L7" i="1"/>
  <c r="B8" i="1"/>
  <c r="D8" i="1"/>
  <c r="F8" i="1"/>
  <c r="J8" i="1"/>
  <c r="L8" i="1"/>
  <c r="B9" i="1"/>
  <c r="D9" i="1"/>
  <c r="F9" i="1"/>
  <c r="B10" i="1"/>
  <c r="D10" i="1"/>
  <c r="F10" i="1"/>
  <c r="B11" i="1"/>
  <c r="D11" i="1"/>
  <c r="F11" i="1"/>
  <c r="H11" i="1"/>
  <c r="B12" i="1"/>
  <c r="D12" i="1"/>
  <c r="F12" i="1"/>
  <c r="B13" i="1"/>
  <c r="D13" i="1"/>
  <c r="F13" i="1"/>
  <c r="B14" i="1"/>
  <c r="D14" i="1"/>
  <c r="F14" i="1"/>
  <c r="B15" i="1"/>
  <c r="D15" i="1"/>
  <c r="F15" i="1"/>
  <c r="B16" i="1"/>
  <c r="D16" i="1"/>
  <c r="F16" i="1"/>
  <c r="B17" i="1"/>
  <c r="D17" i="1"/>
  <c r="F17" i="1"/>
  <c r="B18" i="1"/>
  <c r="D18" i="1"/>
  <c r="F18" i="1"/>
  <c r="B19" i="1"/>
  <c r="D19" i="1"/>
  <c r="F19" i="1"/>
  <c r="B20" i="1"/>
  <c r="D20" i="1"/>
  <c r="F20" i="1"/>
  <c r="B21" i="1"/>
  <c r="D21" i="1"/>
  <c r="F21" i="1"/>
  <c r="B22" i="1"/>
  <c r="D22" i="1"/>
  <c r="F22" i="1"/>
  <c r="B23" i="1"/>
  <c r="D23" i="1"/>
  <c r="F23" i="1"/>
  <c r="B24" i="1"/>
  <c r="D24" i="1"/>
  <c r="F24" i="1"/>
</calcChain>
</file>

<file path=xl/sharedStrings.xml><?xml version="1.0" encoding="utf-8"?>
<sst xmlns="http://schemas.openxmlformats.org/spreadsheetml/2006/main" count="24" uniqueCount="22">
  <si>
    <t>Porovnání spoření a penzijního připojištění</t>
  </si>
  <si>
    <t>Poč. roků</t>
  </si>
  <si>
    <t>Spoření</t>
  </si>
  <si>
    <t>Pen. připojištění</t>
  </si>
  <si>
    <t>Rozdíl</t>
  </si>
  <si>
    <t>Státní příspěvek</t>
  </si>
  <si>
    <t>úrok</t>
  </si>
  <si>
    <t>částka</t>
  </si>
  <si>
    <t>zhodnocení</t>
  </si>
  <si>
    <t>příspěvek účastníka</t>
  </si>
  <si>
    <t>první dva roky</t>
  </si>
  <si>
    <t>celkem Kč</t>
  </si>
  <si>
    <t>od 3. roku</t>
  </si>
  <si>
    <t>50 Kč + 40% nad 100</t>
  </si>
  <si>
    <t>40 Kč + 32% nad 100</t>
  </si>
  <si>
    <t>90 Kč + 30% nad 200</t>
  </si>
  <si>
    <t>72 Kč + 24% nad 200</t>
  </si>
  <si>
    <t>120 Kč + 20% nad 300</t>
  </si>
  <si>
    <t>96 Kč + 16% nad 300</t>
  </si>
  <si>
    <t>140 Kč + 10% nad 400</t>
  </si>
  <si>
    <t>112 Kč + 8% nad 400</t>
  </si>
  <si>
    <t>funkce svyhledat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</si>
</sst>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Kč&quot;;\-#,##0\ &quot;Kč&quot;"/>
    <numFmt numFmtId="6" formatCode="#,##0\ &quot;Kč&quot;;[Red]\-#,##0\ &quot;Kč&quot;"/>
  </numFmts>
  <fonts count="5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1" fontId="0" fillId="0" borderId="1" xfId="0" applyNumberFormat="1" applyBorder="1"/>
    <xf numFmtId="0" fontId="1" fillId="0" borderId="2" xfId="0" applyFont="1" applyBorder="1" applyAlignment="1">
      <alignment horizontal="center"/>
    </xf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0" fontId="4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"/>
    </xf>
    <xf numFmtId="0" fontId="1" fillId="0" borderId="7" xfId="0" applyFont="1" applyBorder="1"/>
    <xf numFmtId="0" fontId="4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2" xfId="0" applyFont="1" applyBorder="1" applyAlignment="1">
      <alignment horizontal="centerContinuous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9" fontId="1" fillId="0" borderId="15" xfId="1" applyFont="1" applyBorder="1"/>
    <xf numFmtId="5" fontId="1" fillId="0" borderId="15" xfId="0" applyNumberFormat="1" applyFont="1" applyBorder="1"/>
    <xf numFmtId="0" fontId="1" fillId="0" borderId="16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6" fontId="1" fillId="0" borderId="20" xfId="0" applyNumberFormat="1" applyFont="1" applyBorder="1"/>
    <xf numFmtId="0" fontId="1" fillId="0" borderId="22" xfId="0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0" xfId="0" applyAlignment="1">
      <alignment horizontal="left"/>
    </xf>
    <xf numFmtId="1" fontId="1" fillId="0" borderId="16" xfId="0" applyNumberFormat="1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Spoření a pen. připojištění</a:t>
            </a:r>
          </a:p>
        </c:rich>
      </c:tx>
      <c:layout>
        <c:manualLayout>
          <c:xMode val="edge"/>
          <c:yMode val="edge"/>
          <c:x val="0.23692343287775372"/>
          <c:y val="4.25532799062498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30807137630917"/>
          <c:y val="0.24255369546562389"/>
          <c:w val="0.68000102163615028"/>
          <c:h val="0.557447966771872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List1!$A$5:$A$24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List1!$F$5:$F$24</c:f>
              <c:numCache>
                <c:formatCode>0</c:formatCode>
                <c:ptCount val="20"/>
                <c:pt idx="0">
                  <c:v>-563.43027253965283</c:v>
                </c:pt>
                <c:pt idx="1">
                  <c:v>-1037.2033674783524</c:v>
                </c:pt>
                <c:pt idx="2">
                  <c:v>-1026.3438756864343</c:v>
                </c:pt>
                <c:pt idx="3">
                  <c:v>-848.09534879291823</c:v>
                </c:pt>
                <c:pt idx="4">
                  <c:v>-471.13114140482503</c:v>
                </c:pt>
                <c:pt idx="5">
                  <c:v>140.30099676096143</c:v>
                </c:pt>
                <c:pt idx="6">
                  <c:v>1026.937398524271</c:v>
                </c:pt>
                <c:pt idx="7">
                  <c:v>2235.1233266441704</c:v>
                </c:pt>
                <c:pt idx="8">
                  <c:v>3817.5117956119357</c:v>
                </c:pt>
                <c:pt idx="9">
                  <c:v>5833.84482312623</c:v>
                </c:pt>
                <c:pt idx="10">
                  <c:v>8351.8265107845946</c:v>
                </c:pt>
                <c:pt idx="11">
                  <c:v>11448.09840152954</c:v>
                </c:pt>
                <c:pt idx="12">
                  <c:v>15209.328724422347</c:v>
                </c:pt>
                <c:pt idx="13">
                  <c:v>19733.428427865932</c:v>
                </c:pt>
                <c:pt idx="14">
                  <c:v>25130.908334292588</c:v>
                </c:pt>
                <c:pt idx="15">
                  <c:v>31526.393337882473</c:v>
                </c:pt>
                <c:pt idx="16">
                  <c:v>39060.311329054966</c:v>
                </c:pt>
                <c:pt idx="17">
                  <c:v>47890.776484047557</c:v>
                </c:pt>
                <c:pt idx="18">
                  <c:v>58195.688725690823</c:v>
                </c:pt>
                <c:pt idx="19">
                  <c:v>70175.073565506726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89536"/>
        <c:axId val="171499904"/>
      </c:lineChart>
      <c:catAx>
        <c:axId val="17148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 roků</a:t>
                </a:r>
              </a:p>
            </c:rich>
          </c:tx>
          <c:layout>
            <c:manualLayout>
              <c:xMode val="edge"/>
              <c:yMode val="edge"/>
              <c:x val="0.492308431953774"/>
              <c:y val="0.84255494214374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14999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1499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výše úspor</a:t>
                </a:r>
              </a:p>
            </c:rich>
          </c:tx>
          <c:layout>
            <c:manualLayout>
              <c:xMode val="edge"/>
              <c:yMode val="edge"/>
              <c:x val="5.2307770895088486E-2"/>
              <c:y val="0.378724191165623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1489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25</xdr:row>
      <xdr:rowOff>95250</xdr:rowOff>
    </xdr:from>
    <xdr:to>
      <xdr:col>5</xdr:col>
      <xdr:colOff>342900</xdr:colOff>
      <xdr:row>39</xdr:row>
      <xdr:rowOff>66675</xdr:rowOff>
    </xdr:to>
    <xdr:graphicFrame macro="">
      <xdr:nvGraphicFramePr>
        <xdr:cNvPr id="1025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4" workbookViewId="0">
      <selection activeCell="H26" sqref="H26"/>
    </sheetView>
  </sheetViews>
  <sheetFormatPr defaultRowHeight="12.75" x14ac:dyDescent="0.2"/>
  <cols>
    <col min="1" max="1" width="10.7109375" customWidth="1"/>
    <col min="2" max="2" width="14" customWidth="1"/>
    <col min="4" max="4" width="17.85546875" customWidth="1"/>
    <col min="8" max="8" width="18.85546875" customWidth="1"/>
    <col min="9" max="9" width="19.5703125" customWidth="1"/>
    <col min="10" max="10" width="10.42578125" customWidth="1"/>
    <col min="11" max="11" width="19.140625" customWidth="1"/>
    <col min="12" max="12" width="10.140625" customWidth="1"/>
  </cols>
  <sheetData>
    <row r="1" spans="1:12" s="1" customFormat="1" ht="18.75" thickBot="1" x14ac:dyDescent="0.3">
      <c r="A1" s="2" t="s">
        <v>0</v>
      </c>
      <c r="B1" s="2"/>
      <c r="C1" s="2"/>
      <c r="D1" s="2"/>
      <c r="E1" s="2"/>
      <c r="F1" s="2"/>
    </row>
    <row r="2" spans="1:12" s="3" customFormat="1" ht="17.25" thickTop="1" thickBot="1" x14ac:dyDescent="0.3">
      <c r="A2" s="14" t="s">
        <v>1</v>
      </c>
      <c r="B2" s="11" t="s">
        <v>2</v>
      </c>
      <c r="C2" s="19"/>
      <c r="D2" s="11" t="s">
        <v>3</v>
      </c>
      <c r="E2" s="19"/>
      <c r="F2" s="12" t="s">
        <v>4</v>
      </c>
      <c r="H2" s="26" t="s">
        <v>5</v>
      </c>
      <c r="I2" s="27"/>
      <c r="J2" s="27"/>
      <c r="K2" s="27"/>
      <c r="L2" s="28"/>
    </row>
    <row r="3" spans="1:12" s="4" customFormat="1" ht="13.5" thickBot="1" x14ac:dyDescent="0.25">
      <c r="A3" s="15"/>
      <c r="B3" s="20" t="s">
        <v>6</v>
      </c>
      <c r="C3" s="20" t="s">
        <v>7</v>
      </c>
      <c r="D3" s="20" t="s">
        <v>8</v>
      </c>
      <c r="E3" s="20" t="s">
        <v>7</v>
      </c>
      <c r="F3" s="7"/>
      <c r="H3" s="30" t="s">
        <v>9</v>
      </c>
      <c r="I3" s="31" t="s">
        <v>10</v>
      </c>
      <c r="J3" s="31" t="s">
        <v>11</v>
      </c>
      <c r="K3" s="29" t="s">
        <v>12</v>
      </c>
      <c r="L3" s="29" t="s">
        <v>11</v>
      </c>
    </row>
    <row r="4" spans="1:12" s="5" customFormat="1" ht="13.5" thickBot="1" x14ac:dyDescent="0.25">
      <c r="A4" s="16"/>
      <c r="B4" s="23">
        <v>0.1</v>
      </c>
      <c r="C4" s="24">
        <v>500</v>
      </c>
      <c r="D4" s="23">
        <v>0.08</v>
      </c>
      <c r="E4" s="24">
        <v>499</v>
      </c>
      <c r="F4" s="13"/>
      <c r="H4" s="33">
        <v>100</v>
      </c>
      <c r="I4" s="25" t="s">
        <v>13</v>
      </c>
      <c r="J4" s="37">
        <f>H4+50+($E$4-H4)*0.4</f>
        <v>309.60000000000002</v>
      </c>
      <c r="K4" s="25" t="s">
        <v>14</v>
      </c>
      <c r="L4" s="37">
        <f>H4+40+($E$4-H4)*0.32</f>
        <v>267.68</v>
      </c>
    </row>
    <row r="5" spans="1:12" x14ac:dyDescent="0.2">
      <c r="A5" s="17">
        <v>1</v>
      </c>
      <c r="B5" s="6">
        <f>FV($B$4/12,A5*12,-$C$4)</f>
        <v>6282.7840464778092</v>
      </c>
      <c r="C5" s="21"/>
      <c r="D5" s="6">
        <f t="shared" ref="D5:D6" si="0">FV($D$4/12,A5*12,-VLOOKUP($E$4,$H$4:$L$8,3))</f>
        <v>6846.214319017462</v>
      </c>
      <c r="E5" s="21"/>
      <c r="F5" s="8">
        <f>B5-D5</f>
        <v>-563.43027253965283</v>
      </c>
      <c r="H5" s="33">
        <v>200</v>
      </c>
      <c r="I5" s="25" t="s">
        <v>15</v>
      </c>
      <c r="J5" s="37">
        <f>H5+90+($E$4-H5)*0.3</f>
        <v>379.7</v>
      </c>
      <c r="K5" s="25" t="s">
        <v>16</v>
      </c>
      <c r="L5" s="37">
        <f>H5+72+($E$4-H5)*0.24</f>
        <v>343.76</v>
      </c>
    </row>
    <row r="6" spans="1:12" x14ac:dyDescent="0.2">
      <c r="A6" s="17">
        <v>2</v>
      </c>
      <c r="B6" s="6">
        <f t="shared" ref="B6:B21" si="1">FV($B$4/12,A6*12,-$C$4)</f>
        <v>13223.457682533543</v>
      </c>
      <c r="C6" s="21"/>
      <c r="D6" s="6">
        <f t="shared" si="0"/>
        <v>14260.661050011895</v>
      </c>
      <c r="E6" s="21"/>
      <c r="F6" s="8">
        <f t="shared" ref="F6:F21" si="2">B6-D6</f>
        <v>-1037.2033674783524</v>
      </c>
      <c r="H6" s="33">
        <v>300</v>
      </c>
      <c r="I6" s="25" t="s">
        <v>17</v>
      </c>
      <c r="J6" s="37">
        <f>H6+120+($E$4-H6)*0.2</f>
        <v>459.8</v>
      </c>
      <c r="K6" s="25" t="s">
        <v>18</v>
      </c>
      <c r="L6" s="37">
        <f>H6+96+($E$4-H6)*0.16</f>
        <v>427.84</v>
      </c>
    </row>
    <row r="7" spans="1:12" x14ac:dyDescent="0.2">
      <c r="A7" s="17">
        <v>3</v>
      </c>
      <c r="B7" s="6">
        <f t="shared" si="1"/>
        <v>20890.910545129605</v>
      </c>
      <c r="C7" s="21"/>
      <c r="D7" s="6">
        <f t="shared" ref="D7:D8" si="3">FV($D$4/12,A5*12,-VLOOKUP($E$4,$H$4:$L$8,5),-$D$6)</f>
        <v>21917.25442081604</v>
      </c>
      <c r="E7" s="21"/>
      <c r="F7" s="8">
        <f t="shared" si="2"/>
        <v>-1026.3438756864343</v>
      </c>
      <c r="H7" s="33">
        <v>400</v>
      </c>
      <c r="I7" s="25" t="s">
        <v>19</v>
      </c>
      <c r="J7" s="37">
        <f>H7+140+($E$4-H7)*0.1</f>
        <v>549.9</v>
      </c>
      <c r="K7" s="25" t="s">
        <v>20</v>
      </c>
      <c r="L7" s="37">
        <f>H7+112+($E$4-H7)*0.08</f>
        <v>519.91999999999996</v>
      </c>
    </row>
    <row r="8" spans="1:12" ht="13.5" thickBot="1" x14ac:dyDescent="0.25">
      <c r="A8" s="17">
        <v>4</v>
      </c>
      <c r="B8" s="6">
        <f t="shared" si="1"/>
        <v>29361.245916429671</v>
      </c>
      <c r="C8" s="21"/>
      <c r="D8" s="6">
        <f t="shared" si="3"/>
        <v>30209.341265222589</v>
      </c>
      <c r="E8" s="21"/>
      <c r="F8" s="8">
        <f t="shared" si="2"/>
        <v>-848.09534879291823</v>
      </c>
      <c r="H8" s="35">
        <v>500</v>
      </c>
      <c r="I8" s="32">
        <v>150</v>
      </c>
      <c r="J8" s="34">
        <f>E4+150</f>
        <v>649</v>
      </c>
      <c r="K8" s="32">
        <v>120</v>
      </c>
      <c r="L8" s="34">
        <f>E4+120</f>
        <v>619</v>
      </c>
    </row>
    <row r="9" spans="1:12" x14ac:dyDescent="0.2">
      <c r="A9" s="17">
        <v>5</v>
      </c>
      <c r="B9" s="6">
        <f t="shared" si="1"/>
        <v>38718.536086715081</v>
      </c>
      <c r="C9" s="21"/>
      <c r="D9" s="6">
        <f t="shared" ref="D9:D24" si="4">FV($D$4/12,A7*12,-VLOOKUP($E$4,$H$4:$L$8,5),-$D$6)</f>
        <v>39189.667228119906</v>
      </c>
      <c r="E9" s="21"/>
      <c r="F9" s="8">
        <f t="shared" si="2"/>
        <v>-471.13114140482503</v>
      </c>
    </row>
    <row r="10" spans="1:12" x14ac:dyDescent="0.2">
      <c r="A10" s="17">
        <v>6</v>
      </c>
      <c r="B10" s="6">
        <f t="shared" si="1"/>
        <v>49055.65681366936</v>
      </c>
      <c r="C10" s="21"/>
      <c r="D10" s="6">
        <f t="shared" si="4"/>
        <v>48915.355816908399</v>
      </c>
      <c r="E10" s="21"/>
      <c r="F10" s="8">
        <f t="shared" si="2"/>
        <v>140.30099676096143</v>
      </c>
      <c r="H10" t="s">
        <v>21</v>
      </c>
    </row>
    <row r="11" spans="1:12" x14ac:dyDescent="0.2">
      <c r="A11" s="17">
        <v>7</v>
      </c>
      <c r="B11" s="6">
        <f t="shared" si="1"/>
        <v>60475.209160454018</v>
      </c>
      <c r="C11" s="21"/>
      <c r="D11" s="6">
        <f t="shared" si="4"/>
        <v>59448.271761929747</v>
      </c>
      <c r="E11" s="21"/>
      <c r="F11" s="8">
        <f t="shared" si="2"/>
        <v>1026.937398524271</v>
      </c>
      <c r="H11" s="36">
        <f>VLOOKUP($E$4,$H$4:$L$8,3)</f>
        <v>549.9</v>
      </c>
    </row>
    <row r="12" spans="1:12" x14ac:dyDescent="0.2">
      <c r="A12" s="17">
        <v>8</v>
      </c>
      <c r="B12" s="6">
        <f t="shared" si="1"/>
        <v>73090.537862276993</v>
      </c>
      <c r="C12" s="21"/>
      <c r="D12" s="6">
        <f t="shared" si="4"/>
        <v>70855.414535632823</v>
      </c>
      <c r="E12" s="21"/>
      <c r="F12" s="8">
        <f t="shared" si="2"/>
        <v>2235.1233266441704</v>
      </c>
    </row>
    <row r="13" spans="1:12" x14ac:dyDescent="0.2">
      <c r="A13" s="17">
        <v>9</v>
      </c>
      <c r="B13" s="6">
        <f t="shared" si="1"/>
        <v>87026.856329248069</v>
      </c>
      <c r="C13" s="21"/>
      <c r="D13" s="6">
        <f t="shared" si="4"/>
        <v>83209.344533636133</v>
      </c>
      <c r="E13" s="21"/>
      <c r="F13" s="8">
        <f t="shared" si="2"/>
        <v>3817.5117956119357</v>
      </c>
    </row>
    <row r="14" spans="1:12" x14ac:dyDescent="0.2">
      <c r="A14" s="17">
        <v>10</v>
      </c>
      <c r="B14" s="6">
        <f t="shared" si="1"/>
        <v>102422.48945173445</v>
      </c>
      <c r="C14" s="21"/>
      <c r="D14" s="6">
        <f t="shared" si="4"/>
        <v>96588.644628608221</v>
      </c>
      <c r="E14" s="21"/>
      <c r="F14" s="8">
        <f t="shared" si="2"/>
        <v>5833.84482312623</v>
      </c>
    </row>
    <row r="15" spans="1:12" x14ac:dyDescent="0.2">
      <c r="A15" s="17">
        <v>11</v>
      </c>
      <c r="B15" s="6">
        <f t="shared" si="1"/>
        <v>119430.2465436772</v>
      </c>
      <c r="C15" s="21"/>
      <c r="D15" s="6">
        <f t="shared" si="4"/>
        <v>111078.42003289261</v>
      </c>
      <c r="E15" s="21"/>
      <c r="F15" s="8">
        <f t="shared" si="2"/>
        <v>8351.8265107845946</v>
      </c>
    </row>
    <row r="16" spans="1:12" x14ac:dyDescent="0.2">
      <c r="A16" s="17">
        <v>12</v>
      </c>
      <c r="B16" s="6">
        <f t="shared" si="1"/>
        <v>138218.9380510138</v>
      </c>
      <c r="C16" s="21"/>
      <c r="D16" s="6">
        <f t="shared" si="4"/>
        <v>126770.83964948426</v>
      </c>
      <c r="E16" s="21"/>
      <c r="F16" s="8">
        <f t="shared" si="2"/>
        <v>11448.09840152954</v>
      </c>
    </row>
    <row r="17" spans="1:6" x14ac:dyDescent="0.2">
      <c r="A17" s="17">
        <v>13</v>
      </c>
      <c r="B17" s="6">
        <f t="shared" si="1"/>
        <v>158975.05107929182</v>
      </c>
      <c r="C17" s="21"/>
      <c r="D17" s="6">
        <f t="shared" si="4"/>
        <v>143765.72235486947</v>
      </c>
      <c r="E17" s="21"/>
      <c r="F17" s="8">
        <f t="shared" si="2"/>
        <v>15209.328724422347</v>
      </c>
    </row>
    <row r="18" spans="1:6" x14ac:dyDescent="0.2">
      <c r="A18" s="17">
        <v>14</v>
      </c>
      <c r="B18" s="6">
        <f t="shared" si="1"/>
        <v>181904.60037091907</v>
      </c>
      <c r="C18" s="21"/>
      <c r="D18" s="6">
        <f t="shared" si="4"/>
        <v>162171.17194305314</v>
      </c>
      <c r="E18" s="21"/>
      <c r="F18" s="8">
        <f t="shared" si="2"/>
        <v>19733.428427865932</v>
      </c>
    </row>
    <row r="19" spans="1:6" x14ac:dyDescent="0.2">
      <c r="A19" s="17">
        <v>15</v>
      </c>
      <c r="B19" s="6">
        <f t="shared" si="1"/>
        <v>207235.17310391908</v>
      </c>
      <c r="C19" s="21"/>
      <c r="D19" s="6">
        <f t="shared" si="4"/>
        <v>182104.26476962649</v>
      </c>
      <c r="E19" s="21"/>
      <c r="F19" s="8">
        <f t="shared" si="2"/>
        <v>25130.908334292588</v>
      </c>
    </row>
    <row r="20" spans="1:6" x14ac:dyDescent="0.2">
      <c r="A20" s="17">
        <v>16</v>
      </c>
      <c r="B20" s="6">
        <f t="shared" si="1"/>
        <v>235218.18780783634</v>
      </c>
      <c r="C20" s="21"/>
      <c r="D20" s="6">
        <f t="shared" si="4"/>
        <v>203691.79446995386</v>
      </c>
      <c r="E20" s="21"/>
      <c r="F20" s="8">
        <f t="shared" si="2"/>
        <v>31526.393337882473</v>
      </c>
    </row>
    <row r="21" spans="1:6" x14ac:dyDescent="0.2">
      <c r="A21" s="17">
        <v>17</v>
      </c>
      <c r="B21" s="6">
        <f t="shared" si="1"/>
        <v>266131.38981765579</v>
      </c>
      <c r="C21" s="21"/>
      <c r="D21" s="6">
        <f t="shared" si="4"/>
        <v>227071.07848860082</v>
      </c>
      <c r="E21" s="21"/>
      <c r="F21" s="8">
        <f t="shared" si="2"/>
        <v>39060.311329054966</v>
      </c>
    </row>
    <row r="22" spans="1:6" x14ac:dyDescent="0.2">
      <c r="A22" s="17">
        <v>18</v>
      </c>
      <c r="B22" s="6">
        <f t="shared" ref="B22:B24" si="5">FV($B$4/12,A22*12,-$C$4)</f>
        <v>300281.60803435574</v>
      </c>
      <c r="C22" s="21"/>
      <c r="D22" s="6">
        <f t="shared" si="4"/>
        <v>252390.83155030818</v>
      </c>
      <c r="E22" s="21"/>
      <c r="F22" s="8">
        <f t="shared" ref="F22:F24" si="6">B22-D22</f>
        <v>47890.776484047557</v>
      </c>
    </row>
    <row r="23" spans="1:6" x14ac:dyDescent="0.2">
      <c r="A23" s="17">
        <v>19</v>
      </c>
      <c r="B23" s="6">
        <f t="shared" si="5"/>
        <v>338007.80035431602</v>
      </c>
      <c r="C23" s="21"/>
      <c r="D23" s="6">
        <f t="shared" si="4"/>
        <v>279812.11162862519</v>
      </c>
      <c r="E23" s="21"/>
      <c r="F23" s="8">
        <f t="shared" si="6"/>
        <v>58195.688725690823</v>
      </c>
    </row>
    <row r="24" spans="1:6" ht="13.5" thickBot="1" x14ac:dyDescent="0.25">
      <c r="A24" s="18">
        <v>20</v>
      </c>
      <c r="B24" s="9">
        <f t="shared" si="5"/>
        <v>379684.41799497983</v>
      </c>
      <c r="C24" s="22"/>
      <c r="D24" s="9">
        <f t="shared" si="4"/>
        <v>309509.3444294731</v>
      </c>
      <c r="E24" s="22"/>
      <c r="F24" s="10">
        <f t="shared" si="6"/>
        <v>70175.073565506726</v>
      </c>
    </row>
    <row r="25" spans="1:6" ht="13.5" thickTop="1" x14ac:dyDescent="0.2"/>
  </sheetData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2" verticalDpi="180" copies="0" r:id="rId1"/>
  <headerFooter alignWithMargins="0">
    <oddHeader>&amp;A</oddHeader>
    <oddFooter>Strana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List1</vt:lpstr>
      <vt:lpstr>List2</vt:lpstr>
      <vt:lpstr>List3</vt:lpstr>
      <vt:lpstr>List4</vt:lpstr>
      <vt:lpstr>List5</vt:lpstr>
      <vt:lpstr>List6</vt:lpstr>
      <vt:lpstr>List7</vt:lpstr>
      <vt:lpstr>List8</vt:lpstr>
      <vt:lpstr>List9</vt:lpstr>
      <vt:lpstr>List10</vt:lpstr>
      <vt:lpstr>List11</vt:lpstr>
      <vt:lpstr>List12</vt:lpstr>
      <vt:lpstr>List13</vt:lpstr>
      <vt:lpstr>List14</vt:lpstr>
      <vt:lpstr>List15</vt:lpstr>
      <vt:lpstr>List16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ESF</dc:creator>
  <cp:keywords/>
  <dc:description/>
  <cp:lastModifiedBy>Svoboda Arnost</cp:lastModifiedBy>
  <dcterms:created xsi:type="dcterms:W3CDTF">2013-02-15T06:48:03Z</dcterms:created>
  <dcterms:modified xsi:type="dcterms:W3CDTF">2013-02-15T06:48:03Z</dcterms:modified>
</cp:coreProperties>
</file>