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75970\Desktop\"/>
    </mc:Choice>
  </mc:AlternateContent>
  <bookViews>
    <workbookView xWindow="0" yWindow="0" windowWidth="15330" windowHeight="6045" activeTab="1"/>
  </bookViews>
  <sheets>
    <sheet name="CrossER" sheetId="1" r:id="rId1"/>
    <sheet name="Bond_duration" sheetId="2" r:id="rId2"/>
    <sheet name="IRR,MIRR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3" l="1"/>
  <c r="B21" i="3"/>
  <c r="B18" i="3"/>
  <c r="C17" i="3"/>
  <c r="D17" i="3"/>
  <c r="E17" i="3"/>
  <c r="B17" i="3"/>
  <c r="G20" i="3"/>
  <c r="H20" i="3"/>
  <c r="I20" i="3"/>
  <c r="J20" i="3"/>
  <c r="K20" i="3"/>
  <c r="L20" i="3"/>
  <c r="F20" i="3"/>
  <c r="C15" i="3"/>
  <c r="D15" i="3"/>
  <c r="E15" i="3"/>
  <c r="B15" i="3"/>
  <c r="F19" i="3"/>
  <c r="G19" i="3"/>
  <c r="H19" i="3"/>
  <c r="I19" i="3"/>
  <c r="J19" i="3"/>
  <c r="K19" i="3"/>
  <c r="L19" i="3"/>
  <c r="C16" i="3"/>
  <c r="D16" i="3"/>
  <c r="E16" i="3"/>
  <c r="B16" i="3"/>
  <c r="C11" i="3"/>
  <c r="D11" i="3"/>
  <c r="E11" i="3"/>
  <c r="F11" i="3"/>
  <c r="G11" i="3"/>
  <c r="H11" i="3"/>
  <c r="I11" i="3"/>
  <c r="J11" i="3"/>
  <c r="K11" i="3"/>
  <c r="L11" i="3"/>
  <c r="B11" i="3"/>
  <c r="B10" i="3"/>
  <c r="B8" i="3"/>
  <c r="C7" i="3"/>
  <c r="D7" i="3"/>
  <c r="E7" i="3"/>
  <c r="F7" i="3"/>
  <c r="G7" i="3"/>
  <c r="H7" i="3"/>
  <c r="I7" i="3"/>
  <c r="J7" i="3"/>
  <c r="K7" i="3"/>
  <c r="L7" i="3"/>
  <c r="B7" i="3"/>
  <c r="B5" i="3"/>
  <c r="C4" i="3"/>
  <c r="D4" i="3"/>
  <c r="E4" i="3"/>
  <c r="F4" i="3"/>
  <c r="G4" i="3"/>
  <c r="H4" i="3"/>
  <c r="I4" i="3"/>
  <c r="J4" i="3"/>
  <c r="K4" i="3"/>
  <c r="L4" i="3"/>
  <c r="B4" i="3"/>
  <c r="N3" i="3"/>
  <c r="M10" i="2"/>
  <c r="M8" i="2"/>
  <c r="M6" i="2"/>
  <c r="L3" i="2"/>
  <c r="D23" i="2"/>
  <c r="E23" i="2"/>
  <c r="F23" i="2"/>
  <c r="G23" i="2"/>
  <c r="H23" i="2"/>
  <c r="I23" i="2"/>
  <c r="J23" i="2"/>
  <c r="C23" i="2"/>
  <c r="J22" i="2"/>
  <c r="I22" i="2"/>
  <c r="H22" i="2"/>
  <c r="G22" i="2"/>
  <c r="F22" i="2"/>
  <c r="E22" i="2"/>
  <c r="D22" i="2"/>
  <c r="C22" i="2"/>
  <c r="C19" i="2"/>
  <c r="C17" i="2"/>
  <c r="C16" i="2"/>
  <c r="C15" i="2"/>
  <c r="C14" i="2"/>
  <c r="D13" i="2"/>
  <c r="E13" i="2"/>
  <c r="F13" i="2"/>
  <c r="G13" i="2"/>
  <c r="H13" i="2"/>
  <c r="I13" i="2"/>
  <c r="J13" i="2"/>
  <c r="C13" i="2"/>
  <c r="C11" i="2"/>
  <c r="D10" i="2"/>
  <c r="E10" i="2"/>
  <c r="F10" i="2"/>
  <c r="G10" i="2"/>
  <c r="H10" i="2"/>
  <c r="I10" i="2"/>
  <c r="J10" i="2"/>
  <c r="C10" i="2"/>
  <c r="J9" i="2"/>
  <c r="D9" i="2"/>
  <c r="E9" i="2"/>
  <c r="F9" i="2"/>
  <c r="G9" i="2"/>
  <c r="H9" i="2"/>
  <c r="I9" i="2"/>
  <c r="C9" i="2"/>
  <c r="G14" i="1"/>
  <c r="G8" i="1"/>
  <c r="G6" i="1"/>
  <c r="B12" i="3" l="1"/>
  <c r="C24" i="2"/>
</calcChain>
</file>

<file path=xl/sharedStrings.xml><?xml version="1.0" encoding="utf-8"?>
<sst xmlns="http://schemas.openxmlformats.org/spreadsheetml/2006/main" count="44" uniqueCount="39">
  <si>
    <t>T</t>
  </si>
  <si>
    <t>c</t>
  </si>
  <si>
    <t>ytm</t>
  </si>
  <si>
    <t>N</t>
  </si>
  <si>
    <t>ytm_n</t>
  </si>
  <si>
    <t>years</t>
  </si>
  <si>
    <t>CF</t>
  </si>
  <si>
    <t>P</t>
  </si>
  <si>
    <t>Macalay Duration</t>
  </si>
  <si>
    <t>MD</t>
  </si>
  <si>
    <t>ModDuration</t>
  </si>
  <si>
    <t>%</t>
  </si>
  <si>
    <t>$Duration</t>
  </si>
  <si>
    <t>Estimat of New Price</t>
  </si>
  <si>
    <t>re</t>
  </si>
  <si>
    <t>DCF</t>
  </si>
  <si>
    <t>NPV1</t>
  </si>
  <si>
    <t>NPV2</t>
  </si>
  <si>
    <t>r1=10%</t>
  </si>
  <si>
    <t>r2=25%</t>
  </si>
  <si>
    <t>Proof</t>
  </si>
  <si>
    <t>wacc=14%</t>
  </si>
  <si>
    <t>sum_-DCF</t>
  </si>
  <si>
    <t>_-CF</t>
  </si>
  <si>
    <t>_+CF</t>
  </si>
  <si>
    <t>sum_FV(+CF)</t>
  </si>
  <si>
    <t>Final point</t>
  </si>
  <si>
    <t>Price of bier in CR</t>
  </si>
  <si>
    <t>Price of bier in USA</t>
  </si>
  <si>
    <t>ER</t>
  </si>
  <si>
    <t>Infltion in CR</t>
  </si>
  <si>
    <t>1,2% pa.</t>
  </si>
  <si>
    <t>Inflation in USA 4,5% pa.</t>
  </si>
  <si>
    <t>E(ER)</t>
  </si>
  <si>
    <t>..after one year</t>
  </si>
  <si>
    <t>Yen/usd</t>
  </si>
  <si>
    <t>EUR/usd</t>
  </si>
  <si>
    <t>..thus Yen/eur</t>
  </si>
  <si>
    <t>Yen/eur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</si>
</sst>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9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4:I14"/>
  <sheetViews>
    <sheetView workbookViewId="0">
      <selection activeCell="F15" sqref="F15"/>
    </sheetView>
  </sheetViews>
  <sheetFormatPr defaultRowHeight="15" x14ac:dyDescent="0.25"/>
  <cols>
    <col min="6" max="6" width="18.140625" bestFit="1" customWidth="1"/>
  </cols>
  <sheetData>
    <row r="4" spans="6:9" x14ac:dyDescent="0.25">
      <c r="F4" t="s">
        <v>27</v>
      </c>
      <c r="G4">
        <v>18.899999999999999</v>
      </c>
      <c r="H4" t="s">
        <v>30</v>
      </c>
      <c r="I4" t="s">
        <v>31</v>
      </c>
    </row>
    <row r="5" spans="6:9" x14ac:dyDescent="0.25">
      <c r="F5" t="s">
        <v>28</v>
      </c>
      <c r="G5">
        <v>0.92</v>
      </c>
      <c r="H5" t="s">
        <v>32</v>
      </c>
    </row>
    <row r="6" spans="6:9" x14ac:dyDescent="0.25">
      <c r="F6" t="s">
        <v>29</v>
      </c>
      <c r="G6">
        <f>18.9/0.92</f>
        <v>20.543478260869563</v>
      </c>
    </row>
    <row r="7" spans="6:9" x14ac:dyDescent="0.25">
      <c r="F7" t="s">
        <v>34</v>
      </c>
    </row>
    <row r="8" spans="6:9" x14ac:dyDescent="0.25">
      <c r="F8" t="s">
        <v>33</v>
      </c>
      <c r="G8">
        <f>G6*1.012/1.045</f>
        <v>19.894736842105264</v>
      </c>
    </row>
    <row r="11" spans="6:9" x14ac:dyDescent="0.25">
      <c r="F11" t="s">
        <v>35</v>
      </c>
      <c r="G11">
        <v>80.12</v>
      </c>
    </row>
    <row r="12" spans="6:9" x14ac:dyDescent="0.25">
      <c r="F12" t="s">
        <v>36</v>
      </c>
      <c r="G12">
        <v>0.99099999999999999</v>
      </c>
    </row>
    <row r="13" spans="6:9" x14ac:dyDescent="0.25">
      <c r="F13" t="s">
        <v>37</v>
      </c>
    </row>
    <row r="14" spans="6:9" x14ac:dyDescent="0.25">
      <c r="F14" t="s">
        <v>38</v>
      </c>
      <c r="G14">
        <f>80.12/0.991</f>
        <v>80.847628657921291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activeCell="M10" sqref="M10"/>
    </sheetView>
  </sheetViews>
  <sheetFormatPr defaultRowHeight="15" x14ac:dyDescent="0.25"/>
  <cols>
    <col min="2" max="2" width="16.42578125" bestFit="1" customWidth="1"/>
  </cols>
  <sheetData>
    <row r="1" spans="1:13" x14ac:dyDescent="0.25">
      <c r="A1" t="s">
        <v>0</v>
      </c>
      <c r="B1">
        <v>8</v>
      </c>
    </row>
    <row r="2" spans="1:13" x14ac:dyDescent="0.25">
      <c r="A2" t="s">
        <v>1</v>
      </c>
      <c r="B2">
        <v>7.0000000000000007E-2</v>
      </c>
    </row>
    <row r="3" spans="1:13" x14ac:dyDescent="0.25">
      <c r="A3" t="s">
        <v>2</v>
      </c>
      <c r="B3">
        <v>0.04</v>
      </c>
      <c r="L3">
        <f>100*(1+0.1/4)^4</f>
        <v>110.38128906249997</v>
      </c>
    </row>
    <row r="4" spans="1:13" x14ac:dyDescent="0.25">
      <c r="A4" t="s">
        <v>3</v>
      </c>
      <c r="B4">
        <v>10000</v>
      </c>
    </row>
    <row r="5" spans="1:13" x14ac:dyDescent="0.25">
      <c r="A5" t="s">
        <v>4</v>
      </c>
      <c r="B5" s="1">
        <v>0.01</v>
      </c>
    </row>
    <row r="6" spans="1:13" x14ac:dyDescent="0.25">
      <c r="A6" t="s">
        <v>4</v>
      </c>
      <c r="B6">
        <v>0.05</v>
      </c>
      <c r="L6" t="s">
        <v>14</v>
      </c>
      <c r="M6">
        <f>(1+0.1/4)^4-1</f>
        <v>0.10381289062499977</v>
      </c>
    </row>
    <row r="8" spans="1:13" x14ac:dyDescent="0.25">
      <c r="B8" t="s">
        <v>5</v>
      </c>
      <c r="C8">
        <v>1</v>
      </c>
      <c r="D8">
        <v>2</v>
      </c>
      <c r="E8">
        <v>3</v>
      </c>
      <c r="F8">
        <v>4</v>
      </c>
      <c r="G8">
        <v>5</v>
      </c>
      <c r="H8">
        <v>6</v>
      </c>
      <c r="I8">
        <v>7</v>
      </c>
      <c r="J8">
        <v>8</v>
      </c>
      <c r="M8">
        <f>LN(1+M6)</f>
        <v>9.8770450361485795E-2</v>
      </c>
    </row>
    <row r="9" spans="1:13" x14ac:dyDescent="0.25">
      <c r="B9" t="s">
        <v>6</v>
      </c>
      <c r="C9">
        <f>$B$2*$B$4</f>
        <v>700.00000000000011</v>
      </c>
      <c r="D9">
        <f t="shared" ref="D9:J9" si="0">$B$2*$B$4</f>
        <v>700.00000000000011</v>
      </c>
      <c r="E9">
        <f t="shared" si="0"/>
        <v>700.00000000000011</v>
      </c>
      <c r="F9">
        <f t="shared" si="0"/>
        <v>700.00000000000011</v>
      </c>
      <c r="G9">
        <f t="shared" si="0"/>
        <v>700.00000000000011</v>
      </c>
      <c r="H9">
        <f t="shared" si="0"/>
        <v>700.00000000000011</v>
      </c>
      <c r="I9">
        <f t="shared" si="0"/>
        <v>700.00000000000011</v>
      </c>
      <c r="J9">
        <f>$B$2*$B$4+B4</f>
        <v>10700</v>
      </c>
    </row>
    <row r="10" spans="1:13" x14ac:dyDescent="0.25">
      <c r="C10" s="2">
        <f>C9/(1+$B$3)^C8</f>
        <v>673.07692307692321</v>
      </c>
      <c r="D10" s="2">
        <f t="shared" ref="D10:J10" si="1">D9/(1+$B$3)^D8</f>
        <v>647.18934911242604</v>
      </c>
      <c r="E10" s="2">
        <f t="shared" si="1"/>
        <v>622.29745106964049</v>
      </c>
      <c r="F10" s="2">
        <f t="shared" si="1"/>
        <v>598.36293372080809</v>
      </c>
      <c r="G10" s="2">
        <f t="shared" si="1"/>
        <v>575.34897473154615</v>
      </c>
      <c r="H10" s="2">
        <f t="shared" si="1"/>
        <v>553.22016801110203</v>
      </c>
      <c r="I10" s="2">
        <f t="shared" si="1"/>
        <v>531.94246924144431</v>
      </c>
      <c r="J10" s="2">
        <f t="shared" si="1"/>
        <v>7818.385193521226</v>
      </c>
      <c r="M10">
        <f>100*EXP(M8)</f>
        <v>110.38128906249997</v>
      </c>
    </row>
    <row r="11" spans="1:13" x14ac:dyDescent="0.25">
      <c r="B11" t="s">
        <v>7</v>
      </c>
      <c r="C11" s="2">
        <f>SUM(C10:J10)</f>
        <v>12019.823462485117</v>
      </c>
    </row>
    <row r="13" spans="1:13" x14ac:dyDescent="0.25">
      <c r="B13" t="s">
        <v>8</v>
      </c>
      <c r="C13">
        <f>C8*C10</f>
        <v>673.07692307692321</v>
      </c>
      <c r="D13">
        <f t="shared" ref="D13:J13" si="2">D8*D10</f>
        <v>1294.3786982248521</v>
      </c>
      <c r="E13">
        <f t="shared" si="2"/>
        <v>1866.8923532089216</v>
      </c>
      <c r="F13">
        <f t="shared" si="2"/>
        <v>2393.4517348832323</v>
      </c>
      <c r="G13">
        <f t="shared" si="2"/>
        <v>2876.7448736577307</v>
      </c>
      <c r="H13">
        <f t="shared" si="2"/>
        <v>3319.3210080666122</v>
      </c>
      <c r="I13">
        <f t="shared" si="2"/>
        <v>3723.5972846901104</v>
      </c>
      <c r="J13">
        <f t="shared" si="2"/>
        <v>62547.081548169808</v>
      </c>
    </row>
    <row r="14" spans="1:13" x14ac:dyDescent="0.25">
      <c r="B14" t="s">
        <v>9</v>
      </c>
      <c r="C14">
        <f>SUM(C13:J13)</f>
        <v>78694.544423978194</v>
      </c>
    </row>
    <row r="15" spans="1:13" x14ac:dyDescent="0.25">
      <c r="B15" t="s">
        <v>9</v>
      </c>
      <c r="C15">
        <f>C14/C11</f>
        <v>6.547063246776502</v>
      </c>
    </row>
    <row r="16" spans="1:13" x14ac:dyDescent="0.25">
      <c r="B16" t="s">
        <v>10</v>
      </c>
      <c r="C16">
        <f>C15/(1+B3)</f>
        <v>6.2952531219004824</v>
      </c>
      <c r="D16" t="s">
        <v>11</v>
      </c>
    </row>
    <row r="17" spans="2:10" x14ac:dyDescent="0.25">
      <c r="B17" t="s">
        <v>12</v>
      </c>
      <c r="C17">
        <f>C16/100*C11</f>
        <v>756.67831176902098</v>
      </c>
    </row>
    <row r="19" spans="2:10" x14ac:dyDescent="0.25">
      <c r="B19" t="s">
        <v>13</v>
      </c>
      <c r="C19">
        <f>C11-C17</f>
        <v>11263.145150716096</v>
      </c>
    </row>
    <row r="21" spans="2:10" x14ac:dyDescent="0.25">
      <c r="B21" t="s">
        <v>5</v>
      </c>
      <c r="C21">
        <v>1</v>
      </c>
      <c r="D21">
        <v>2</v>
      </c>
      <c r="E21">
        <v>3</v>
      </c>
      <c r="F21">
        <v>4</v>
      </c>
      <c r="G21">
        <v>5</v>
      </c>
      <c r="H21">
        <v>6</v>
      </c>
      <c r="I21">
        <v>7</v>
      </c>
      <c r="J21">
        <v>8</v>
      </c>
    </row>
    <row r="22" spans="2:10" x14ac:dyDescent="0.25">
      <c r="B22" t="s">
        <v>6</v>
      </c>
      <c r="C22">
        <f>$B$2*$B$4</f>
        <v>700.00000000000011</v>
      </c>
      <c r="D22">
        <f t="shared" ref="D22:J22" si="3">$B$2*$B$4</f>
        <v>700.00000000000011</v>
      </c>
      <c r="E22">
        <f t="shared" si="3"/>
        <v>700.00000000000011</v>
      </c>
      <c r="F22">
        <f t="shared" si="3"/>
        <v>700.00000000000011</v>
      </c>
      <c r="G22">
        <f t="shared" si="3"/>
        <v>700.00000000000011</v>
      </c>
      <c r="H22">
        <f t="shared" si="3"/>
        <v>700.00000000000011</v>
      </c>
      <c r="I22">
        <f t="shared" si="3"/>
        <v>700.00000000000011</v>
      </c>
      <c r="J22">
        <f>$B$2*$B$4+B4</f>
        <v>10700</v>
      </c>
    </row>
    <row r="23" spans="2:10" x14ac:dyDescent="0.25">
      <c r="C23" s="2">
        <f>C22/(1+$B$6)^C21</f>
        <v>666.66666666666674</v>
      </c>
      <c r="D23" s="2">
        <f t="shared" ref="D23:J23" si="4">D22/(1+$B$6)^D21</f>
        <v>634.92063492063505</v>
      </c>
      <c r="E23" s="2">
        <f t="shared" si="4"/>
        <v>604.68631897203329</v>
      </c>
      <c r="F23" s="2">
        <f t="shared" si="4"/>
        <v>575.89173235431747</v>
      </c>
      <c r="G23" s="2">
        <f t="shared" si="4"/>
        <v>548.46831652792139</v>
      </c>
      <c r="H23" s="2">
        <f t="shared" si="4"/>
        <v>522.35077764563948</v>
      </c>
      <c r="I23" s="2">
        <f t="shared" si="4"/>
        <v>497.47693109108508</v>
      </c>
      <c r="J23" s="2">
        <f t="shared" si="4"/>
        <v>7242.1811737069529</v>
      </c>
    </row>
    <row r="24" spans="2:10" x14ac:dyDescent="0.25">
      <c r="B24" t="s">
        <v>7</v>
      </c>
      <c r="C24" s="2">
        <f>SUM(C23:J23)</f>
        <v>11292.642551885252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3"/>
  <sheetViews>
    <sheetView topLeftCell="A10" workbookViewId="0">
      <selection activeCell="F14" sqref="F14"/>
    </sheetView>
  </sheetViews>
  <sheetFormatPr defaultRowHeight="15" x14ac:dyDescent="0.25"/>
  <cols>
    <col min="2" max="2" width="12.7109375" bestFit="1" customWidth="1"/>
  </cols>
  <sheetData>
    <row r="2" spans="1:14" x14ac:dyDescent="0.25">
      <c r="B2">
        <v>0</v>
      </c>
      <c r="C2">
        <v>1</v>
      </c>
      <c r="D2">
        <v>2</v>
      </c>
      <c r="E2">
        <v>3</v>
      </c>
      <c r="F2">
        <v>4</v>
      </c>
      <c r="G2">
        <v>5</v>
      </c>
      <c r="H2">
        <v>6</v>
      </c>
      <c r="I2">
        <v>7</v>
      </c>
      <c r="J2">
        <v>8</v>
      </c>
      <c r="K2">
        <v>9</v>
      </c>
      <c r="L2">
        <v>10</v>
      </c>
    </row>
    <row r="3" spans="1:14" x14ac:dyDescent="0.25">
      <c r="A3" t="s">
        <v>18</v>
      </c>
      <c r="B3">
        <v>-2000</v>
      </c>
      <c r="C3">
        <v>-3000</v>
      </c>
      <c r="D3">
        <v>-4000</v>
      </c>
      <c r="E3">
        <v>-1000</v>
      </c>
      <c r="F3">
        <v>2000</v>
      </c>
      <c r="G3">
        <v>3000</v>
      </c>
      <c r="H3">
        <v>4000</v>
      </c>
      <c r="I3">
        <v>5000</v>
      </c>
      <c r="J3">
        <v>6000</v>
      </c>
      <c r="K3">
        <v>7000</v>
      </c>
      <c r="L3">
        <v>8000</v>
      </c>
      <c r="N3">
        <f>SUM(B3:L3)</f>
        <v>25000</v>
      </c>
    </row>
    <row r="4" spans="1:14" x14ac:dyDescent="0.25">
      <c r="A4" t="s">
        <v>15</v>
      </c>
      <c r="B4">
        <f>B3/(1+0.1)^B2</f>
        <v>-2000</v>
      </c>
      <c r="C4">
        <f t="shared" ref="C4:L4" si="0">C3/(1+0.1)^C2</f>
        <v>-2727.272727272727</v>
      </c>
      <c r="D4">
        <f t="shared" si="0"/>
        <v>-3305.7851239669417</v>
      </c>
      <c r="E4">
        <f t="shared" si="0"/>
        <v>-751.31480090157754</v>
      </c>
      <c r="F4">
        <f t="shared" si="0"/>
        <v>1366.026910730141</v>
      </c>
      <c r="G4">
        <f t="shared" si="0"/>
        <v>1862.7639691774648</v>
      </c>
      <c r="H4">
        <f t="shared" si="0"/>
        <v>2257.8957202151087</v>
      </c>
      <c r="I4">
        <f t="shared" si="0"/>
        <v>2565.7905911535322</v>
      </c>
      <c r="J4">
        <f t="shared" si="0"/>
        <v>2799.0442812583992</v>
      </c>
      <c r="K4">
        <f t="shared" si="0"/>
        <v>2968.6833286073925</v>
      </c>
      <c r="L4">
        <f t="shared" si="0"/>
        <v>3084.3463154362516</v>
      </c>
    </row>
    <row r="5" spans="1:14" x14ac:dyDescent="0.25">
      <c r="A5" t="s">
        <v>16</v>
      </c>
      <c r="B5">
        <f>SUM(B4:L4)</f>
        <v>8120.1784644370437</v>
      </c>
    </row>
    <row r="7" spans="1:14" x14ac:dyDescent="0.25">
      <c r="A7" t="s">
        <v>17</v>
      </c>
      <c r="B7">
        <f>B3/(1.25)^B2</f>
        <v>-2000</v>
      </c>
      <c r="C7">
        <f t="shared" ref="C7:L7" si="1">C3/(1.25)^C2</f>
        <v>-2400</v>
      </c>
      <c r="D7">
        <f t="shared" si="1"/>
        <v>-2560</v>
      </c>
      <c r="E7">
        <f t="shared" si="1"/>
        <v>-512</v>
      </c>
      <c r="F7">
        <f t="shared" si="1"/>
        <v>819.2</v>
      </c>
      <c r="G7">
        <f t="shared" si="1"/>
        <v>983.04</v>
      </c>
      <c r="H7">
        <f t="shared" si="1"/>
        <v>1048.576</v>
      </c>
      <c r="I7">
        <f t="shared" si="1"/>
        <v>1048.576</v>
      </c>
      <c r="J7">
        <f t="shared" si="1"/>
        <v>1006.63296</v>
      </c>
      <c r="K7">
        <f t="shared" si="1"/>
        <v>939.52409599999999</v>
      </c>
      <c r="L7">
        <f t="shared" si="1"/>
        <v>858.99345919999996</v>
      </c>
    </row>
    <row r="8" spans="1:14" x14ac:dyDescent="0.25">
      <c r="A8" t="s">
        <v>19</v>
      </c>
      <c r="B8">
        <f>SUM(B7:L7)</f>
        <v>-767.4574848000002</v>
      </c>
    </row>
    <row r="10" spans="1:14" x14ac:dyDescent="0.25">
      <c r="B10">
        <f>0.1+B5/(B5-B8)*(0.25-0.1)</f>
        <v>0.23704732919107896</v>
      </c>
      <c r="C10">
        <v>0.23</v>
      </c>
    </row>
    <row r="11" spans="1:14" x14ac:dyDescent="0.25">
      <c r="A11" t="s">
        <v>20</v>
      </c>
      <c r="B11">
        <f>B3/(1+$C$10)^B2</f>
        <v>-2000</v>
      </c>
      <c r="C11">
        <f t="shared" ref="C11:L11" si="2">C3/(1+$C$10)^C2</f>
        <v>-2439.0243902439024</v>
      </c>
      <c r="D11">
        <f t="shared" si="2"/>
        <v>-2643.9288783131738</v>
      </c>
      <c r="E11">
        <f t="shared" si="2"/>
        <v>-537.38391835633615</v>
      </c>
      <c r="F11">
        <f t="shared" si="2"/>
        <v>873.79498919729451</v>
      </c>
      <c r="G11">
        <f t="shared" si="2"/>
        <v>1065.6036453625543</v>
      </c>
      <c r="H11">
        <f t="shared" si="2"/>
        <v>1155.1259028320371</v>
      </c>
      <c r="I11">
        <f t="shared" si="2"/>
        <v>1173.9084378374362</v>
      </c>
      <c r="J11">
        <f t="shared" si="2"/>
        <v>1145.27652471945</v>
      </c>
      <c r="K11">
        <f t="shared" si="2"/>
        <v>1086.3056467528659</v>
      </c>
      <c r="L11">
        <f t="shared" si="2"/>
        <v>1009.3432257866349</v>
      </c>
    </row>
    <row r="12" spans="1:14" x14ac:dyDescent="0.25">
      <c r="B12">
        <f>SUM(B11:L11)</f>
        <v>-110.97881442513733</v>
      </c>
    </row>
    <row r="13" spans="1:14" x14ac:dyDescent="0.25">
      <c r="L13" t="s">
        <v>26</v>
      </c>
    </row>
    <row r="14" spans="1:14" x14ac:dyDescent="0.25">
      <c r="E14">
        <v>7</v>
      </c>
      <c r="F14">
        <v>6</v>
      </c>
      <c r="G14">
        <v>5</v>
      </c>
      <c r="H14">
        <v>4</v>
      </c>
      <c r="I14">
        <v>3</v>
      </c>
      <c r="J14">
        <v>2</v>
      </c>
      <c r="K14">
        <v>1</v>
      </c>
      <c r="L14" s="3">
        <v>0</v>
      </c>
    </row>
    <row r="15" spans="1:14" x14ac:dyDescent="0.25">
      <c r="A15" t="s">
        <v>21</v>
      </c>
      <c r="B15" s="4">
        <f>B2</f>
        <v>0</v>
      </c>
      <c r="C15">
        <f t="shared" ref="C15:E15" si="3">C2</f>
        <v>1</v>
      </c>
      <c r="D15">
        <f t="shared" si="3"/>
        <v>2</v>
      </c>
      <c r="E15">
        <f t="shared" si="3"/>
        <v>3</v>
      </c>
      <c r="L15" s="3"/>
    </row>
    <row r="16" spans="1:14" x14ac:dyDescent="0.25">
      <c r="A16" t="s">
        <v>23</v>
      </c>
      <c r="B16" s="4">
        <f>B3</f>
        <v>-2000</v>
      </c>
      <c r="C16">
        <f t="shared" ref="C16:L16" si="4">C3</f>
        <v>-3000</v>
      </c>
      <c r="D16">
        <f t="shared" si="4"/>
        <v>-4000</v>
      </c>
      <c r="E16">
        <f t="shared" si="4"/>
        <v>-1000</v>
      </c>
      <c r="L16" s="3"/>
    </row>
    <row r="17" spans="1:12" x14ac:dyDescent="0.25">
      <c r="B17" s="4">
        <f>B16/(1+0.14)^B15</f>
        <v>-2000</v>
      </c>
      <c r="C17">
        <f t="shared" ref="C17:E17" si="5">C16/(1+0.14)^C15</f>
        <v>-2631.5789473684208</v>
      </c>
      <c r="D17">
        <f t="shared" si="5"/>
        <v>-3077.8701138811934</v>
      </c>
      <c r="E17">
        <f t="shared" si="5"/>
        <v>-674.97151620201612</v>
      </c>
      <c r="L17" s="3"/>
    </row>
    <row r="18" spans="1:12" x14ac:dyDescent="0.25">
      <c r="A18" t="s">
        <v>22</v>
      </c>
      <c r="B18">
        <f>SUM(B17:E17)</f>
        <v>-8384.4205774516304</v>
      </c>
      <c r="L18" s="3"/>
    </row>
    <row r="19" spans="1:12" x14ac:dyDescent="0.25">
      <c r="A19" t="s">
        <v>24</v>
      </c>
      <c r="F19">
        <f>F3</f>
        <v>2000</v>
      </c>
      <c r="G19">
        <f>G3</f>
        <v>3000</v>
      </c>
      <c r="H19">
        <f>H3</f>
        <v>4000</v>
      </c>
      <c r="I19">
        <f>I3</f>
        <v>5000</v>
      </c>
      <c r="J19">
        <f>J3</f>
        <v>6000</v>
      </c>
      <c r="K19">
        <f>K3</f>
        <v>7000</v>
      </c>
      <c r="L19" s="3">
        <f>L3</f>
        <v>8000</v>
      </c>
    </row>
    <row r="20" spans="1:12" x14ac:dyDescent="0.25">
      <c r="F20">
        <f>F19*(1+0.14)^F14</f>
        <v>4389.9452478720032</v>
      </c>
      <c r="G20">
        <f t="shared" ref="G20:L20" si="6">G19*(1+0.14)^G14</f>
        <v>5776.2437472000029</v>
      </c>
      <c r="H20">
        <f t="shared" si="6"/>
        <v>6755.8406400000031</v>
      </c>
      <c r="I20">
        <f t="shared" si="6"/>
        <v>7407.7200000000021</v>
      </c>
      <c r="J20">
        <f t="shared" si="6"/>
        <v>7797.6000000000022</v>
      </c>
      <c r="K20">
        <f t="shared" si="6"/>
        <v>7980.0000000000009</v>
      </c>
      <c r="L20">
        <f t="shared" si="6"/>
        <v>8000</v>
      </c>
    </row>
    <row r="21" spans="1:12" x14ac:dyDescent="0.25">
      <c r="A21" t="s">
        <v>25</v>
      </c>
      <c r="B21">
        <f>SUM(F20:L20)</f>
        <v>48107.349635072016</v>
      </c>
    </row>
    <row r="23" spans="1:12" x14ac:dyDescent="0.25">
      <c r="B23">
        <f>(B21/-B18)^(1/10)-1</f>
        <v>0.19089600286651365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CrossER</vt:lpstr>
      <vt:lpstr>Bond_duration</vt:lpstr>
      <vt:lpstr>IRR,MIRR</vt:lpstr>
    </vt:vector>
  </TitlesOfParts>
  <Company>Ekonomicko-správní fakulta Masarykovy univerzity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CIKT</dc:creator>
  <cp:lastModifiedBy>CIKT</cp:lastModifiedBy>
  <dcterms:created xsi:type="dcterms:W3CDTF">2018-12-07T07:39:04Z</dcterms:created>
  <dcterms:modified xsi:type="dcterms:W3CDTF">2018-12-07T09:19:12Z</dcterms:modified>
</cp:coreProperties>
</file>