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FRS for SMEs 2018\Seminars\"/>
    </mc:Choice>
  </mc:AlternateContent>
  <bookViews>
    <workbookView xWindow="0" yWindow="0" windowWidth="19200" windowHeight="6950"/>
  </bookViews>
  <sheets>
    <sheet name="Sheet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6" l="1"/>
  <c r="P19" i="6"/>
  <c r="P14" i="6"/>
  <c r="P67" i="6"/>
  <c r="P66" i="6"/>
  <c r="P65" i="6"/>
  <c r="P47" i="6"/>
  <c r="P51" i="6" s="1"/>
  <c r="P28" i="6"/>
  <c r="P20" i="6"/>
  <c r="P15" i="6"/>
  <c r="P35" i="6" s="1"/>
  <c r="P59" i="6" s="1"/>
  <c r="J69" i="6"/>
  <c r="H67" i="6"/>
  <c r="H71" i="6" s="1"/>
  <c r="H63" i="6"/>
  <c r="H62" i="6"/>
  <c r="H61" i="6"/>
  <c r="H35" i="6"/>
  <c r="H31" i="6"/>
  <c r="J35" i="6" s="1"/>
  <c r="J39" i="6" s="1"/>
  <c r="H30" i="6"/>
  <c r="J67" i="6"/>
  <c r="K58" i="6"/>
  <c r="K57" i="6"/>
  <c r="H53" i="6"/>
  <c r="H54" i="6" s="1"/>
  <c r="H57" i="6" s="1"/>
  <c r="H45" i="6"/>
  <c r="H46" i="6"/>
  <c r="H49" i="6" s="1"/>
  <c r="H50" i="6" s="1"/>
  <c r="J36" i="6"/>
  <c r="H29" i="6"/>
  <c r="H39" i="6"/>
  <c r="H26" i="6"/>
  <c r="H25" i="6"/>
  <c r="H17" i="6"/>
  <c r="H21" i="6"/>
  <c r="H22" i="6" s="1"/>
  <c r="H18" i="6"/>
  <c r="H12" i="6"/>
  <c r="H11" i="6"/>
  <c r="D44" i="6"/>
  <c r="D43" i="6"/>
  <c r="D45" i="6"/>
  <c r="B44" i="6"/>
  <c r="B43" i="6"/>
  <c r="B38" i="6"/>
  <c r="B47" i="6"/>
  <c r="B39" i="6"/>
  <c r="B35" i="6"/>
  <c r="B34" i="6"/>
  <c r="B32" i="6"/>
  <c r="B31" i="6"/>
  <c r="B14" i="6"/>
  <c r="B18" i="6" s="1"/>
  <c r="B19" i="6" s="1"/>
  <c r="D23" i="6" s="1"/>
  <c r="B13" i="6"/>
  <c r="B9" i="6"/>
  <c r="B27" i="6"/>
  <c r="B23" i="6"/>
  <c r="B10" i="6"/>
  <c r="P24" i="6" l="1"/>
  <c r="P34" i="6" s="1"/>
  <c r="P43" i="6"/>
  <c r="P52" i="6" s="1"/>
  <c r="P53" i="6" s="1"/>
  <c r="R57" i="6" s="1"/>
  <c r="P27" i="6"/>
  <c r="P48" i="6"/>
  <c r="P29" i="6"/>
  <c r="R33" i="6" s="1"/>
  <c r="H58" i="6"/>
  <c r="J71" i="6"/>
  <c r="D47" i="6"/>
  <c r="B15" i="6"/>
  <c r="D24" i="6" s="1"/>
  <c r="D27" i="6" s="1"/>
  <c r="P37" i="6" l="1"/>
  <c r="P58" i="6"/>
  <c r="P44" i="6"/>
  <c r="R37" i="6"/>
  <c r="R58" i="6"/>
  <c r="R61" i="6" s="1"/>
  <c r="P61" i="6"/>
</calcChain>
</file>

<file path=xl/sharedStrings.xml><?xml version="1.0" encoding="utf-8"?>
<sst xmlns="http://schemas.openxmlformats.org/spreadsheetml/2006/main" count="183" uniqueCount="76">
  <si>
    <t>AP</t>
  </si>
  <si>
    <t>Ex 1</t>
  </si>
  <si>
    <t>FC</t>
  </si>
  <si>
    <t>=</t>
  </si>
  <si>
    <t>CU</t>
  </si>
  <si>
    <t>24 December 20X1: FX is</t>
  </si>
  <si>
    <t>31 December 20X1: FX is</t>
  </si>
  <si>
    <t>1 FC</t>
  </si>
  <si>
    <t>17 January 20X2: FX is</t>
  </si>
  <si>
    <t>as per 24/12/X1</t>
  </si>
  <si>
    <t xml:space="preserve"> </t>
  </si>
  <si>
    <t>Invoice</t>
  </si>
  <si>
    <t>Db. Stock</t>
  </si>
  <si>
    <t>Cr. AP</t>
  </si>
  <si>
    <t>as per 31/12/X1</t>
  </si>
  <si>
    <t>FX loss:</t>
  </si>
  <si>
    <t>CU/FC</t>
  </si>
  <si>
    <t>Db. FX (PL)</t>
  </si>
  <si>
    <t>PL_1</t>
  </si>
  <si>
    <t>FX</t>
  </si>
  <si>
    <t>Business result</t>
  </si>
  <si>
    <t>BS_1</t>
  </si>
  <si>
    <t>Stock</t>
  </si>
  <si>
    <t>as per 17/1/X2</t>
  </si>
  <si>
    <t>Db. AP</t>
  </si>
  <si>
    <t>Cr. Bank</t>
  </si>
  <si>
    <t>Cr. FX</t>
  </si>
  <si>
    <t>Bank</t>
  </si>
  <si>
    <t>RE</t>
  </si>
  <si>
    <t>PL_2</t>
  </si>
  <si>
    <t>BS_2</t>
  </si>
  <si>
    <t>Ex 2</t>
  </si>
  <si>
    <t>Loan</t>
  </si>
  <si>
    <t>1 Jan 20X1: FX is</t>
  </si>
  <si>
    <t>aver 20X1</t>
  </si>
  <si>
    <t>aver 20X2</t>
  </si>
  <si>
    <t>31 December 20X2: FX is</t>
  </si>
  <si>
    <t>1 CU</t>
  </si>
  <si>
    <t>FU</t>
  </si>
  <si>
    <t>as per 1/1/X1</t>
  </si>
  <si>
    <t>Db. Bank</t>
  </si>
  <si>
    <t>Cr. Loan</t>
  </si>
  <si>
    <t>a. recognition of interest</t>
  </si>
  <si>
    <t xml:space="preserve">interest </t>
  </si>
  <si>
    <t>p.a.</t>
  </si>
  <si>
    <t>Db. Interest charge</t>
  </si>
  <si>
    <t>Cr. Interest payable</t>
  </si>
  <si>
    <t>b. payment of interest</t>
  </si>
  <si>
    <t>Db. Interest payable</t>
  </si>
  <si>
    <t>c. revaluation of loan</t>
  </si>
  <si>
    <t>Db. Loan</t>
  </si>
  <si>
    <t>Cr. FX gain</t>
  </si>
  <si>
    <t>as per 31/12/X2</t>
  </si>
  <si>
    <t>Db. FX loss</t>
  </si>
  <si>
    <t>d. repayment of loan</t>
  </si>
  <si>
    <t>or</t>
  </si>
  <si>
    <t>Interest charge</t>
  </si>
  <si>
    <t>Ex 3</t>
  </si>
  <si>
    <t>1 June 20X0: FX is</t>
  </si>
  <si>
    <t>Foreign investment (investment property IP)</t>
  </si>
  <si>
    <t xml:space="preserve">FVIP </t>
  </si>
  <si>
    <t>31 December 20X0: FX is</t>
  </si>
  <si>
    <t>as per 1/6/X0</t>
  </si>
  <si>
    <t>Db IP</t>
  </si>
  <si>
    <t>as per 31/12/X0</t>
  </si>
  <si>
    <t>Db. IP</t>
  </si>
  <si>
    <t>Cr. FV</t>
  </si>
  <si>
    <t>a. recognition of gain from change in FV</t>
  </si>
  <si>
    <t>b. recognition of loss due to change in FX</t>
  </si>
  <si>
    <t>Cr. IP</t>
  </si>
  <si>
    <t>FV</t>
  </si>
  <si>
    <t>IP</t>
  </si>
  <si>
    <t>b. recognition of gain due to change in FX</t>
  </si>
  <si>
    <t>1 April 20X2</t>
  </si>
  <si>
    <t>as per 1/4/X2</t>
  </si>
  <si>
    <t>Cr.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</si>
</sst>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0" fillId="0" borderId="1" xfId="0" applyBorder="1"/>
    <xf numFmtId="164" fontId="0" fillId="0" borderId="0" xfId="1" applyNumberFormat="1" applyFont="1"/>
    <xf numFmtId="0" fontId="0" fillId="0" borderId="0" xfId="0" applyFill="1" applyBorder="1"/>
    <xf numFmtId="0" fontId="0" fillId="0" borderId="1" xfId="0" applyFill="1" applyBorder="1"/>
    <xf numFmtId="9" fontId="0" fillId="0" borderId="0" xfId="0" applyNumberFormat="1"/>
    <xf numFmtId="43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43" fontId="0" fillId="0" borderId="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zoomScale="50" zoomScaleNormal="50" workbookViewId="0">
      <selection activeCell="P24" sqref="P24"/>
    </sheetView>
  </sheetViews>
  <sheetFormatPr defaultRowHeight="14.5" x14ac:dyDescent="0.35"/>
  <cols>
    <col min="1" max="1" width="25.90625" customWidth="1"/>
    <col min="2" max="2" width="9.1796875" bestFit="1" customWidth="1"/>
    <col min="3" max="3" width="11.08984375" bestFit="1" customWidth="1"/>
    <col min="4" max="4" width="11.453125" customWidth="1"/>
    <col min="7" max="7" width="18.7265625" customWidth="1"/>
    <col min="8" max="8" width="9.08984375" bestFit="1" customWidth="1"/>
    <col min="11" max="11" width="9.08984375" bestFit="1" customWidth="1"/>
    <col min="15" max="15" width="23.6328125" customWidth="1"/>
    <col min="16" max="16" width="17.90625" customWidth="1"/>
    <col min="18" max="18" width="11.08984375" bestFit="1" customWidth="1"/>
    <col min="20" max="20" width="12.08984375" bestFit="1" customWidth="1"/>
  </cols>
  <sheetData>
    <row r="1" spans="1:19" x14ac:dyDescent="0.35">
      <c r="A1" t="s">
        <v>1</v>
      </c>
      <c r="G1" t="s">
        <v>31</v>
      </c>
      <c r="O1" t="s">
        <v>57</v>
      </c>
    </row>
    <row r="2" spans="1:19" x14ac:dyDescent="0.35">
      <c r="B2" t="s">
        <v>11</v>
      </c>
      <c r="C2" s="3">
        <v>100000</v>
      </c>
      <c r="D2" t="s">
        <v>2</v>
      </c>
      <c r="H2" t="s">
        <v>32</v>
      </c>
      <c r="I2" s="3">
        <v>5000</v>
      </c>
      <c r="J2" t="s">
        <v>2</v>
      </c>
      <c r="L2" t="s">
        <v>43</v>
      </c>
      <c r="M2" s="6">
        <v>0.08</v>
      </c>
      <c r="N2" t="s">
        <v>44</v>
      </c>
      <c r="O2" t="s">
        <v>59</v>
      </c>
      <c r="P2" s="3">
        <v>500000</v>
      </c>
    </row>
    <row r="3" spans="1:19" x14ac:dyDescent="0.35">
      <c r="B3" t="s">
        <v>10</v>
      </c>
      <c r="H3" t="s">
        <v>10</v>
      </c>
    </row>
    <row r="4" spans="1:19" x14ac:dyDescent="0.35">
      <c r="A4" t="s">
        <v>5</v>
      </c>
      <c r="B4" t="s">
        <v>7</v>
      </c>
      <c r="C4" t="s">
        <v>3</v>
      </c>
      <c r="D4">
        <v>2</v>
      </c>
      <c r="E4" t="s">
        <v>4</v>
      </c>
      <c r="G4" t="s">
        <v>33</v>
      </c>
      <c r="H4" t="s">
        <v>37</v>
      </c>
      <c r="I4" t="s">
        <v>3</v>
      </c>
      <c r="J4">
        <v>5</v>
      </c>
      <c r="K4" t="s">
        <v>38</v>
      </c>
      <c r="O4" t="s">
        <v>58</v>
      </c>
      <c r="P4" t="s">
        <v>37</v>
      </c>
      <c r="Q4" t="s">
        <v>3</v>
      </c>
      <c r="R4">
        <v>1.1000000000000001</v>
      </c>
      <c r="S4" t="s">
        <v>38</v>
      </c>
    </row>
    <row r="5" spans="1:19" x14ac:dyDescent="0.35">
      <c r="A5" t="s">
        <v>6</v>
      </c>
      <c r="B5" t="s">
        <v>7</v>
      </c>
      <c r="C5" t="s">
        <v>3</v>
      </c>
      <c r="D5">
        <v>2.1</v>
      </c>
      <c r="E5" t="s">
        <v>4</v>
      </c>
      <c r="G5" t="s">
        <v>34</v>
      </c>
      <c r="H5" t="s">
        <v>37</v>
      </c>
      <c r="I5" t="s">
        <v>3</v>
      </c>
      <c r="J5">
        <v>5.0599999999999996</v>
      </c>
      <c r="K5" t="s">
        <v>38</v>
      </c>
      <c r="P5" t="s">
        <v>60</v>
      </c>
      <c r="Q5" t="s">
        <v>3</v>
      </c>
      <c r="R5" s="3">
        <v>500000</v>
      </c>
      <c r="S5" t="s">
        <v>38</v>
      </c>
    </row>
    <row r="6" spans="1:19" x14ac:dyDescent="0.35">
      <c r="A6" t="s">
        <v>8</v>
      </c>
      <c r="B6" t="s">
        <v>7</v>
      </c>
      <c r="C6" t="s">
        <v>3</v>
      </c>
      <c r="D6">
        <v>2.0499999999999998</v>
      </c>
      <c r="E6" t="s">
        <v>4</v>
      </c>
      <c r="G6" t="s">
        <v>6</v>
      </c>
      <c r="H6" t="s">
        <v>37</v>
      </c>
      <c r="I6" t="s">
        <v>3</v>
      </c>
      <c r="J6">
        <v>5.0999999999999996</v>
      </c>
      <c r="K6" t="s">
        <v>38</v>
      </c>
      <c r="O6" t="s">
        <v>61</v>
      </c>
      <c r="P6" t="s">
        <v>37</v>
      </c>
      <c r="Q6" t="s">
        <v>3</v>
      </c>
      <c r="R6">
        <v>1.05</v>
      </c>
      <c r="S6" t="s">
        <v>38</v>
      </c>
    </row>
    <row r="7" spans="1:19" x14ac:dyDescent="0.35">
      <c r="G7" t="s">
        <v>35</v>
      </c>
      <c r="H7" t="s">
        <v>37</v>
      </c>
      <c r="I7" t="s">
        <v>3</v>
      </c>
      <c r="J7">
        <v>4.9000000000000004</v>
      </c>
      <c r="K7" t="s">
        <v>38</v>
      </c>
      <c r="P7" t="s">
        <v>60</v>
      </c>
      <c r="Q7" t="s">
        <v>3</v>
      </c>
      <c r="R7" s="3">
        <v>520000</v>
      </c>
      <c r="S7" t="s">
        <v>38</v>
      </c>
    </row>
    <row r="8" spans="1:19" x14ac:dyDescent="0.35">
      <c r="A8" t="s">
        <v>9</v>
      </c>
      <c r="G8" t="s">
        <v>36</v>
      </c>
      <c r="H8" t="s">
        <v>37</v>
      </c>
      <c r="I8" t="s">
        <v>3</v>
      </c>
      <c r="J8">
        <v>4.8</v>
      </c>
      <c r="K8" t="s">
        <v>38</v>
      </c>
      <c r="O8" t="s">
        <v>6</v>
      </c>
      <c r="P8" t="s">
        <v>37</v>
      </c>
      <c r="Q8" t="s">
        <v>3</v>
      </c>
      <c r="R8">
        <v>1.2</v>
      </c>
      <c r="S8" t="s">
        <v>38</v>
      </c>
    </row>
    <row r="9" spans="1:19" x14ac:dyDescent="0.35">
      <c r="A9" t="s">
        <v>12</v>
      </c>
      <c r="B9" s="8">
        <f>C2*D4</f>
        <v>200000</v>
      </c>
      <c r="P9" t="s">
        <v>60</v>
      </c>
      <c r="Q9" t="s">
        <v>3</v>
      </c>
      <c r="R9" s="3">
        <v>540000</v>
      </c>
      <c r="S9" t="s">
        <v>38</v>
      </c>
    </row>
    <row r="10" spans="1:19" x14ac:dyDescent="0.35">
      <c r="A10" t="s">
        <v>13</v>
      </c>
      <c r="B10" s="8">
        <f>B9</f>
        <v>200000</v>
      </c>
      <c r="G10" t="s">
        <v>39</v>
      </c>
      <c r="O10" t="s">
        <v>73</v>
      </c>
      <c r="P10" t="s">
        <v>37</v>
      </c>
      <c r="Q10" t="s">
        <v>3</v>
      </c>
      <c r="R10">
        <v>1.1000000000000001</v>
      </c>
      <c r="S10" t="s">
        <v>38</v>
      </c>
    </row>
    <row r="11" spans="1:19" x14ac:dyDescent="0.35">
      <c r="G11" t="s">
        <v>40</v>
      </c>
      <c r="H11" s="8">
        <f>I2/J4</f>
        <v>1000</v>
      </c>
      <c r="P11" t="s">
        <v>60</v>
      </c>
      <c r="Q11" t="s">
        <v>3</v>
      </c>
      <c r="R11" s="3">
        <v>570000</v>
      </c>
      <c r="S11" t="s">
        <v>38</v>
      </c>
    </row>
    <row r="12" spans="1:19" x14ac:dyDescent="0.35">
      <c r="A12" t="s">
        <v>14</v>
      </c>
      <c r="G12" t="s">
        <v>41</v>
      </c>
      <c r="H12" s="8">
        <f>H11</f>
        <v>1000</v>
      </c>
    </row>
    <row r="13" spans="1:19" x14ac:dyDescent="0.35">
      <c r="A13" t="s">
        <v>15</v>
      </c>
      <c r="B13">
        <f>D4-D5</f>
        <v>-0.10000000000000009</v>
      </c>
      <c r="C13" s="1" t="s">
        <v>16</v>
      </c>
      <c r="O13" t="s">
        <v>62</v>
      </c>
    </row>
    <row r="14" spans="1:19" x14ac:dyDescent="0.35">
      <c r="A14" t="s">
        <v>17</v>
      </c>
      <c r="B14" s="8">
        <f>-B13*C2</f>
        <v>10000.000000000009</v>
      </c>
      <c r="G14" t="s">
        <v>14</v>
      </c>
      <c r="O14" t="s">
        <v>63</v>
      </c>
      <c r="P14" s="7">
        <f>P2/R4</f>
        <v>454545.45454545453</v>
      </c>
    </row>
    <row r="15" spans="1:19" x14ac:dyDescent="0.35">
      <c r="A15" t="s">
        <v>13</v>
      </c>
      <c r="B15" s="8">
        <f>B14</f>
        <v>10000.000000000009</v>
      </c>
      <c r="O15" t="s">
        <v>25</v>
      </c>
      <c r="P15" s="7">
        <f>P14</f>
        <v>454545.45454545453</v>
      </c>
    </row>
    <row r="16" spans="1:19" x14ac:dyDescent="0.35">
      <c r="G16" t="s">
        <v>42</v>
      </c>
    </row>
    <row r="17" spans="1:18" x14ac:dyDescent="0.35">
      <c r="A17" t="s">
        <v>18</v>
      </c>
      <c r="G17" t="s">
        <v>45</v>
      </c>
      <c r="H17" s="3">
        <f>(I2*M2)/J5</f>
        <v>79.051383399209499</v>
      </c>
      <c r="O17" t="s">
        <v>64</v>
      </c>
    </row>
    <row r="18" spans="1:18" x14ac:dyDescent="0.35">
      <c r="A18" s="2" t="s">
        <v>19</v>
      </c>
      <c r="B18" s="9">
        <f>-B14</f>
        <v>-10000.000000000009</v>
      </c>
      <c r="G18" t="s">
        <v>46</v>
      </c>
      <c r="H18" s="3">
        <f>H17</f>
        <v>79.051383399209499</v>
      </c>
      <c r="O18" t="s">
        <v>67</v>
      </c>
    </row>
    <row r="19" spans="1:18" x14ac:dyDescent="0.35">
      <c r="A19" s="4" t="s">
        <v>20</v>
      </c>
      <c r="B19" s="8">
        <f>SUM(B18)</f>
        <v>-10000.000000000009</v>
      </c>
      <c r="O19" t="s">
        <v>65</v>
      </c>
      <c r="P19" s="7">
        <f>R7/R4-P14</f>
        <v>18181.818181818177</v>
      </c>
    </row>
    <row r="20" spans="1:18" x14ac:dyDescent="0.35">
      <c r="G20" t="s">
        <v>47</v>
      </c>
      <c r="O20" t="s">
        <v>66</v>
      </c>
      <c r="P20" s="7">
        <f>P19</f>
        <v>18181.818181818177</v>
      </c>
    </row>
    <row r="21" spans="1:18" x14ac:dyDescent="0.35">
      <c r="A21" s="2" t="s">
        <v>21</v>
      </c>
      <c r="B21" s="2"/>
      <c r="C21" s="2"/>
      <c r="D21" s="2"/>
      <c r="G21" t="s">
        <v>48</v>
      </c>
      <c r="H21" s="8">
        <f>H18</f>
        <v>79.051383399209499</v>
      </c>
    </row>
    <row r="22" spans="1:18" x14ac:dyDescent="0.35">
      <c r="B22" s="10"/>
      <c r="G22" t="s">
        <v>25</v>
      </c>
      <c r="H22" s="8">
        <f>H21</f>
        <v>79.051383399209499</v>
      </c>
      <c r="O22" t="s">
        <v>68</v>
      </c>
    </row>
    <row r="23" spans="1:18" x14ac:dyDescent="0.35">
      <c r="A23" t="s">
        <v>22</v>
      </c>
      <c r="B23" s="12">
        <f>B9</f>
        <v>200000</v>
      </c>
      <c r="C23" t="s">
        <v>20</v>
      </c>
      <c r="D23" s="8">
        <f>B19</f>
        <v>-10000.000000000009</v>
      </c>
      <c r="O23" t="s">
        <v>53</v>
      </c>
      <c r="P23" s="7">
        <f>R5/R6-P14</f>
        <v>21645.021645021625</v>
      </c>
    </row>
    <row r="24" spans="1:18" x14ac:dyDescent="0.35">
      <c r="B24" s="11"/>
      <c r="C24" t="s">
        <v>0</v>
      </c>
      <c r="D24" s="8">
        <f>B10+B15</f>
        <v>210000</v>
      </c>
      <c r="G24" t="s">
        <v>49</v>
      </c>
      <c r="O24" t="s">
        <v>69</v>
      </c>
      <c r="P24" s="7">
        <f>P23</f>
        <v>21645.021645021625</v>
      </c>
    </row>
    <row r="25" spans="1:18" x14ac:dyDescent="0.35">
      <c r="B25" s="11"/>
      <c r="G25" t="s">
        <v>50</v>
      </c>
      <c r="H25" s="8">
        <f>H12-I2/J6</f>
        <v>19.607843137254804</v>
      </c>
    </row>
    <row r="26" spans="1:18" x14ac:dyDescent="0.35">
      <c r="A26" s="2"/>
      <c r="B26" s="13"/>
      <c r="C26" s="2"/>
      <c r="D26" s="14"/>
      <c r="G26" t="s">
        <v>51</v>
      </c>
      <c r="H26" s="8">
        <f>H25</f>
        <v>19.607843137254804</v>
      </c>
      <c r="O26" t="s">
        <v>18</v>
      </c>
    </row>
    <row r="27" spans="1:18" x14ac:dyDescent="0.35">
      <c r="B27" s="12">
        <f>SUM(B23:B26)</f>
        <v>200000</v>
      </c>
      <c r="D27" s="16">
        <f>SUM(D23:D26)</f>
        <v>200000</v>
      </c>
      <c r="O27" s="14" t="s">
        <v>19</v>
      </c>
      <c r="P27" s="15">
        <f>-P23</f>
        <v>-21645.021645021625</v>
      </c>
    </row>
    <row r="28" spans="1:18" x14ac:dyDescent="0.35">
      <c r="B28" s="11"/>
      <c r="G28" t="s">
        <v>18</v>
      </c>
      <c r="O28" s="5" t="s">
        <v>70</v>
      </c>
      <c r="P28" s="9">
        <f>P19</f>
        <v>18181.818181818177</v>
      </c>
    </row>
    <row r="29" spans="1:18" x14ac:dyDescent="0.35">
      <c r="G29" s="14" t="s">
        <v>19</v>
      </c>
      <c r="H29" s="15">
        <f>H25</f>
        <v>19.607843137254804</v>
      </c>
      <c r="O29" s="4" t="s">
        <v>20</v>
      </c>
      <c r="P29" s="8">
        <f>SUM(P27:P28)</f>
        <v>-3463.2034632034483</v>
      </c>
    </row>
    <row r="30" spans="1:18" x14ac:dyDescent="0.35">
      <c r="A30" t="s">
        <v>23</v>
      </c>
      <c r="G30" s="5" t="s">
        <v>56</v>
      </c>
      <c r="H30" s="9">
        <f>-H17</f>
        <v>-79.051383399209499</v>
      </c>
    </row>
    <row r="31" spans="1:18" x14ac:dyDescent="0.35">
      <c r="A31" t="s">
        <v>24</v>
      </c>
      <c r="B31" s="8">
        <f>C2*D6</f>
        <v>204999.99999999997</v>
      </c>
      <c r="G31" s="4" t="s">
        <v>20</v>
      </c>
      <c r="H31" s="8">
        <f>SUM(H29:H30)</f>
        <v>-59.443540261954695</v>
      </c>
      <c r="O31" s="2" t="s">
        <v>21</v>
      </c>
      <c r="P31" s="2"/>
      <c r="Q31" s="2"/>
      <c r="R31" s="2"/>
    </row>
    <row r="32" spans="1:18" x14ac:dyDescent="0.35">
      <c r="A32" t="s">
        <v>25</v>
      </c>
      <c r="B32" s="8">
        <f>B31</f>
        <v>204999.99999999997</v>
      </c>
      <c r="P32" s="10"/>
    </row>
    <row r="33" spans="1:20" x14ac:dyDescent="0.35">
      <c r="G33" s="2" t="s">
        <v>21</v>
      </c>
      <c r="H33" s="2"/>
      <c r="I33" s="2"/>
      <c r="J33" s="2"/>
      <c r="P33" s="12"/>
      <c r="Q33" t="s">
        <v>20</v>
      </c>
      <c r="R33" s="8">
        <f>P29</f>
        <v>-3463.2034632034483</v>
      </c>
    </row>
    <row r="34" spans="1:20" x14ac:dyDescent="0.35">
      <c r="A34" t="s">
        <v>24</v>
      </c>
      <c r="B34" s="8">
        <f>D24-B31</f>
        <v>5000.0000000000291</v>
      </c>
      <c r="H34" s="10"/>
      <c r="O34" t="s">
        <v>71</v>
      </c>
      <c r="P34" s="17">
        <f>P14+P19-P24</f>
        <v>451082.25108225108</v>
      </c>
      <c r="R34" s="8"/>
      <c r="T34" s="7"/>
    </row>
    <row r="35" spans="1:20" x14ac:dyDescent="0.35">
      <c r="A35" t="s">
        <v>26</v>
      </c>
      <c r="B35" s="8">
        <f>B34</f>
        <v>5000.0000000000291</v>
      </c>
      <c r="G35" t="s">
        <v>27</v>
      </c>
      <c r="H35" s="12">
        <f>H11-H22</f>
        <v>920.9486166007905</v>
      </c>
      <c r="I35" t="s">
        <v>20</v>
      </c>
      <c r="J35" s="8">
        <f>H31</f>
        <v>-59.443540261954695</v>
      </c>
      <c r="O35" t="s">
        <v>27</v>
      </c>
      <c r="P35" s="17">
        <f>-P15</f>
        <v>-454545.45454545453</v>
      </c>
    </row>
    <row r="36" spans="1:20" x14ac:dyDescent="0.35">
      <c r="H36" s="11"/>
      <c r="I36" t="s">
        <v>32</v>
      </c>
      <c r="J36" s="8">
        <f>H12-H25</f>
        <v>980.3921568627452</v>
      </c>
      <c r="O36" s="2"/>
      <c r="P36" s="13"/>
      <c r="Q36" s="2"/>
      <c r="R36" s="14"/>
    </row>
    <row r="37" spans="1:20" x14ac:dyDescent="0.35">
      <c r="A37" t="s">
        <v>29</v>
      </c>
      <c r="H37" s="11"/>
      <c r="P37" s="12">
        <f>SUM(P33:P36)</f>
        <v>-3463.2034632034483</v>
      </c>
      <c r="R37" s="16">
        <f>SUM(R33:R36)</f>
        <v>-3463.2034632034483</v>
      </c>
    </row>
    <row r="38" spans="1:20" x14ac:dyDescent="0.35">
      <c r="A38" s="2" t="s">
        <v>19</v>
      </c>
      <c r="B38" s="9">
        <f>B35</f>
        <v>5000.0000000000291</v>
      </c>
      <c r="G38" s="2"/>
      <c r="H38" s="13"/>
      <c r="I38" s="2"/>
      <c r="J38" s="14"/>
      <c r="P38" s="11"/>
    </row>
    <row r="39" spans="1:20" x14ac:dyDescent="0.35">
      <c r="A39" s="4" t="s">
        <v>20</v>
      </c>
      <c r="B39" s="8">
        <f>SUM(B38)</f>
        <v>5000.0000000000291</v>
      </c>
      <c r="H39" s="12">
        <f>SUM(H35:H38)</f>
        <v>920.9486166007905</v>
      </c>
      <c r="J39" s="16">
        <f>SUM(J35:J38)</f>
        <v>920.9486166007905</v>
      </c>
    </row>
    <row r="40" spans="1:20" x14ac:dyDescent="0.35">
      <c r="H40" s="11"/>
    </row>
    <row r="41" spans="1:20" x14ac:dyDescent="0.35">
      <c r="A41" s="2" t="s">
        <v>30</v>
      </c>
      <c r="B41" s="2"/>
      <c r="C41" s="2"/>
      <c r="D41" s="2"/>
      <c r="O41" t="s">
        <v>64</v>
      </c>
    </row>
    <row r="42" spans="1:20" x14ac:dyDescent="0.35">
      <c r="B42" s="10"/>
      <c r="O42" t="s">
        <v>67</v>
      </c>
    </row>
    <row r="43" spans="1:20" x14ac:dyDescent="0.35">
      <c r="A43" t="s">
        <v>22</v>
      </c>
      <c r="B43" s="12">
        <f>B23</f>
        <v>200000</v>
      </c>
      <c r="C43" t="s">
        <v>20</v>
      </c>
      <c r="D43" s="8">
        <f>B39</f>
        <v>5000.0000000000291</v>
      </c>
      <c r="G43" t="s">
        <v>52</v>
      </c>
      <c r="O43" t="s">
        <v>65</v>
      </c>
      <c r="P43" s="7">
        <f>R9/R6-(P14+P19)</f>
        <v>41558.441558441555</v>
      </c>
    </row>
    <row r="44" spans="1:20" x14ac:dyDescent="0.35">
      <c r="A44" t="s">
        <v>27</v>
      </c>
      <c r="B44" s="12">
        <f>-B32</f>
        <v>-204999.99999999997</v>
      </c>
      <c r="C44" t="s">
        <v>0</v>
      </c>
      <c r="D44" s="8">
        <f>D24-B31-B34</f>
        <v>0</v>
      </c>
      <c r="G44" t="s">
        <v>42</v>
      </c>
      <c r="O44" t="s">
        <v>66</v>
      </c>
      <c r="P44" s="7">
        <f>P43</f>
        <v>41558.441558441555</v>
      </c>
    </row>
    <row r="45" spans="1:20" x14ac:dyDescent="0.35">
      <c r="B45" s="11"/>
      <c r="C45" t="s">
        <v>28</v>
      </c>
      <c r="D45" s="8">
        <f>D23</f>
        <v>-10000.000000000009</v>
      </c>
      <c r="G45" t="s">
        <v>45</v>
      </c>
      <c r="H45" s="3">
        <f>(I2*M2)/J7</f>
        <v>81.632653061224488</v>
      </c>
    </row>
    <row r="46" spans="1:20" x14ac:dyDescent="0.35">
      <c r="A46" s="2"/>
      <c r="B46" s="13"/>
      <c r="C46" s="2"/>
      <c r="D46" s="14"/>
      <c r="G46" t="s">
        <v>46</v>
      </c>
      <c r="H46" s="3">
        <f>H45</f>
        <v>81.632653061224488</v>
      </c>
      <c r="O46" t="s">
        <v>72</v>
      </c>
    </row>
    <row r="47" spans="1:20" x14ac:dyDescent="0.35">
      <c r="B47" s="12">
        <f>SUM(B43:B46)</f>
        <v>-4999.9999999999709</v>
      </c>
      <c r="D47" s="16">
        <f>SUM(D43:D46)</f>
        <v>-4999.99999999998</v>
      </c>
      <c r="O47" t="s">
        <v>65</v>
      </c>
      <c r="P47" s="7">
        <f>R7/R8-(P14-P23)</f>
        <v>432.90043290046742</v>
      </c>
    </row>
    <row r="48" spans="1:20" x14ac:dyDescent="0.35">
      <c r="B48" s="11"/>
      <c r="G48" t="s">
        <v>47</v>
      </c>
      <c r="O48" t="s">
        <v>26</v>
      </c>
      <c r="P48" s="7">
        <f>P47</f>
        <v>432.90043290046742</v>
      </c>
    </row>
    <row r="49" spans="7:18" x14ac:dyDescent="0.35">
      <c r="G49" t="s">
        <v>48</v>
      </c>
      <c r="H49" s="8">
        <f>H46</f>
        <v>81.632653061224488</v>
      </c>
    </row>
    <row r="50" spans="7:18" x14ac:dyDescent="0.35">
      <c r="G50" t="s">
        <v>25</v>
      </c>
      <c r="H50" s="8">
        <f>H49</f>
        <v>81.632653061224488</v>
      </c>
      <c r="O50" t="s">
        <v>29</v>
      </c>
    </row>
    <row r="51" spans="7:18" x14ac:dyDescent="0.35">
      <c r="O51" s="14" t="s">
        <v>19</v>
      </c>
      <c r="P51" s="15">
        <f>P47</f>
        <v>432.90043290046742</v>
      </c>
    </row>
    <row r="52" spans="7:18" x14ac:dyDescent="0.35">
      <c r="G52" t="s">
        <v>49</v>
      </c>
      <c r="O52" s="5" t="s">
        <v>70</v>
      </c>
      <c r="P52" s="9">
        <f>P43</f>
        <v>41558.441558441555</v>
      </c>
    </row>
    <row r="53" spans="7:18" x14ac:dyDescent="0.35">
      <c r="G53" t="s">
        <v>53</v>
      </c>
      <c r="H53" s="8">
        <f>I2/J8-J36</f>
        <v>61.274509803921546</v>
      </c>
      <c r="O53" s="4" t="s">
        <v>20</v>
      </c>
      <c r="P53" s="8">
        <f>SUM(P51:P52)</f>
        <v>41991.341991342022</v>
      </c>
    </row>
    <row r="54" spans="7:18" x14ac:dyDescent="0.35">
      <c r="G54" t="s">
        <v>41</v>
      </c>
      <c r="H54" s="8">
        <f>H53</f>
        <v>61.274509803921546</v>
      </c>
    </row>
    <row r="55" spans="7:18" x14ac:dyDescent="0.35">
      <c r="O55" s="2" t="s">
        <v>30</v>
      </c>
      <c r="P55" s="2"/>
      <c r="Q55" s="2"/>
      <c r="R55" s="2"/>
    </row>
    <row r="56" spans="7:18" x14ac:dyDescent="0.35">
      <c r="G56" t="s">
        <v>54</v>
      </c>
      <c r="P56" s="10"/>
    </row>
    <row r="57" spans="7:18" x14ac:dyDescent="0.35">
      <c r="G57" t="s">
        <v>50</v>
      </c>
      <c r="H57" s="8">
        <f>J36+H54</f>
        <v>1041.6666666666667</v>
      </c>
      <c r="J57" t="s">
        <v>55</v>
      </c>
      <c r="K57" s="8">
        <f>I2/J8</f>
        <v>1041.6666666666667</v>
      </c>
      <c r="P57" s="12"/>
      <c r="Q57" t="s">
        <v>20</v>
      </c>
      <c r="R57" s="8">
        <f>P53</f>
        <v>41991.341991342022</v>
      </c>
    </row>
    <row r="58" spans="7:18" x14ac:dyDescent="0.35">
      <c r="G58" t="s">
        <v>25</v>
      </c>
      <c r="H58" s="8">
        <f>H57</f>
        <v>1041.6666666666667</v>
      </c>
      <c r="K58" s="8">
        <f>K57</f>
        <v>1041.6666666666667</v>
      </c>
      <c r="O58" t="s">
        <v>71</v>
      </c>
      <c r="P58" s="17">
        <f>P34+P43+P47</f>
        <v>493073.5930735931</v>
      </c>
      <c r="Q58" t="s">
        <v>28</v>
      </c>
      <c r="R58" s="8">
        <f>R33</f>
        <v>-3463.2034632034483</v>
      </c>
    </row>
    <row r="59" spans="7:18" x14ac:dyDescent="0.35">
      <c r="O59" t="s">
        <v>27</v>
      </c>
      <c r="P59" s="17">
        <f>P35</f>
        <v>-454545.45454545453</v>
      </c>
    </row>
    <row r="60" spans="7:18" x14ac:dyDescent="0.35">
      <c r="G60" t="s">
        <v>29</v>
      </c>
      <c r="O60" s="2"/>
      <c r="P60" s="13"/>
      <c r="Q60" s="2"/>
      <c r="R60" s="14"/>
    </row>
    <row r="61" spans="7:18" x14ac:dyDescent="0.35">
      <c r="G61" s="14" t="s">
        <v>19</v>
      </c>
      <c r="H61" s="15">
        <f>-H53</f>
        <v>-61.274509803921546</v>
      </c>
      <c r="P61" s="12">
        <f>SUM(P57:P60)</f>
        <v>38528.138528138574</v>
      </c>
      <c r="R61" s="16">
        <f>SUM(R57:R60)</f>
        <v>38528.138528138574</v>
      </c>
    </row>
    <row r="62" spans="7:18" x14ac:dyDescent="0.35">
      <c r="G62" s="5" t="s">
        <v>56</v>
      </c>
      <c r="H62" s="9">
        <f>-H45</f>
        <v>-81.632653061224488</v>
      </c>
      <c r="P62" s="11"/>
    </row>
    <row r="63" spans="7:18" x14ac:dyDescent="0.35">
      <c r="G63" s="4" t="s">
        <v>20</v>
      </c>
      <c r="H63" s="8">
        <f>SUM(H61:H62)</f>
        <v>-142.90716286514603</v>
      </c>
    </row>
    <row r="64" spans="7:18" x14ac:dyDescent="0.35">
      <c r="O64" t="s">
        <v>74</v>
      </c>
    </row>
    <row r="65" spans="7:16" x14ac:dyDescent="0.35">
      <c r="G65" s="2" t="s">
        <v>30</v>
      </c>
      <c r="H65" s="2"/>
      <c r="I65" s="2"/>
      <c r="J65" s="2"/>
      <c r="O65" t="s">
        <v>40</v>
      </c>
      <c r="P65" s="7">
        <f>R11/R10</f>
        <v>518181.81818181812</v>
      </c>
    </row>
    <row r="66" spans="7:16" x14ac:dyDescent="0.35">
      <c r="H66" s="10"/>
      <c r="O66" t="s">
        <v>69</v>
      </c>
      <c r="P66" s="7">
        <f>P58</f>
        <v>493073.5930735931</v>
      </c>
    </row>
    <row r="67" spans="7:16" x14ac:dyDescent="0.35">
      <c r="G67" t="s">
        <v>27</v>
      </c>
      <c r="H67" s="12">
        <f>H35-H50-H58</f>
        <v>-202.3507031271007</v>
      </c>
      <c r="I67" t="s">
        <v>20</v>
      </c>
      <c r="J67" s="8">
        <f>H63</f>
        <v>-142.90716286514603</v>
      </c>
      <c r="O67" t="s">
        <v>75</v>
      </c>
      <c r="P67" s="7">
        <f>P65-P66</f>
        <v>25108.225108225015</v>
      </c>
    </row>
    <row r="68" spans="7:16" x14ac:dyDescent="0.35">
      <c r="H68" s="11"/>
      <c r="I68" t="s">
        <v>32</v>
      </c>
      <c r="J68" s="8">
        <v>0</v>
      </c>
    </row>
    <row r="69" spans="7:16" x14ac:dyDescent="0.35">
      <c r="H69" s="11"/>
      <c r="I69" t="s">
        <v>28</v>
      </c>
      <c r="J69" s="8">
        <f>J35</f>
        <v>-59.443540261954695</v>
      </c>
    </row>
    <row r="70" spans="7:16" x14ac:dyDescent="0.35">
      <c r="G70" s="2"/>
      <c r="H70" s="13"/>
      <c r="I70" s="2"/>
      <c r="J70" s="14"/>
    </row>
    <row r="71" spans="7:16" x14ac:dyDescent="0.35">
      <c r="H71" s="12">
        <f>SUM(H67:H70)</f>
        <v>-202.3507031271007</v>
      </c>
      <c r="J71" s="16">
        <f>SUM(J67:J70)</f>
        <v>-202.35070312710073</v>
      </c>
    </row>
    <row r="72" spans="7:16" x14ac:dyDescent="0.35">
      <c r="H72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</cp:lastModifiedBy>
  <dcterms:created xsi:type="dcterms:W3CDTF">2018-11-04T15:47:01Z</dcterms:created>
  <dcterms:modified xsi:type="dcterms:W3CDTF">2018-12-02T17:59:31Z</dcterms:modified>
</cp:coreProperties>
</file>