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FRS for SMEs 2018\Seminars\"/>
    </mc:Choice>
  </mc:AlternateContent>
  <bookViews>
    <workbookView xWindow="0" yWindow="0" windowWidth="19200" windowHeight="6945"/>
  </bookViews>
  <sheets>
    <sheet name="Sheet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4" l="1"/>
  <c r="H60" i="4"/>
  <c r="D73" i="4"/>
  <c r="D72" i="4"/>
  <c r="D71" i="4"/>
  <c r="B70" i="4"/>
  <c r="C68" i="4"/>
  <c r="C67" i="4"/>
  <c r="C66" i="4"/>
  <c r="C23" i="4"/>
  <c r="C24" i="4" s="1"/>
  <c r="C19" i="4"/>
  <c r="C15" i="4"/>
  <c r="C7" i="4"/>
  <c r="C20" i="4" s="1"/>
  <c r="C21" i="4" s="1"/>
  <c r="C3" i="4"/>
  <c r="C12" i="4" l="1"/>
  <c r="C13" i="4" s="1"/>
  <c r="S18" i="4" l="1"/>
  <c r="S19" i="4" s="1"/>
  <c r="S8" i="4"/>
  <c r="W3" i="4"/>
  <c r="S11" i="4"/>
  <c r="N36" i="4"/>
  <c r="N37" i="4" s="1"/>
  <c r="N21" i="4"/>
  <c r="N22" i="4" s="1"/>
  <c r="N29" i="4"/>
  <c r="N15" i="4"/>
  <c r="N16" i="4" s="1"/>
  <c r="N8" i="4"/>
  <c r="N9" i="4" s="1"/>
  <c r="N12" i="4" s="1"/>
  <c r="H56" i="4"/>
  <c r="H57" i="4" s="1"/>
  <c r="H34" i="4"/>
  <c r="H14" i="4"/>
  <c r="H15" i="4" s="1"/>
  <c r="I22" i="4" s="1"/>
  <c r="H7" i="4"/>
  <c r="G22" i="4" s="1"/>
  <c r="G25" i="4" s="1"/>
  <c r="C62" i="4"/>
  <c r="C63" i="4" s="1"/>
  <c r="C55" i="4"/>
  <c r="C56" i="4" s="1"/>
  <c r="C48" i="4"/>
  <c r="C49" i="4" s="1"/>
  <c r="C52" i="4" s="1"/>
  <c r="C53" i="4" s="1"/>
  <c r="C44" i="4"/>
  <c r="C40" i="4"/>
  <c r="C41" i="4" s="1"/>
  <c r="C27" i="4"/>
  <c r="C29" i="4" s="1"/>
  <c r="C30" i="4" s="1"/>
  <c r="C16" i="4"/>
  <c r="C8" i="4"/>
  <c r="C4" i="4"/>
  <c r="H68" i="4" l="1"/>
  <c r="D70" i="4"/>
  <c r="H64" i="4"/>
  <c r="H65" i="4" s="1"/>
  <c r="S15" i="4"/>
  <c r="S16" i="4" s="1"/>
  <c r="N25" i="4"/>
  <c r="N33" i="4" s="1"/>
  <c r="N34" i="4" s="1"/>
  <c r="H19" i="4"/>
  <c r="N13" i="4"/>
  <c r="H69" i="4"/>
  <c r="H61" i="4"/>
  <c r="H35" i="4"/>
  <c r="B73" i="4"/>
  <c r="H8" i="4"/>
  <c r="C59" i="4"/>
  <c r="C60" i="4" s="1"/>
  <c r="N26" i="4" l="1"/>
  <c r="H38" i="4"/>
  <c r="H39" i="4" s="1"/>
  <c r="H46" i="4"/>
  <c r="H47" i="4" s="1"/>
  <c r="H42" i="4"/>
  <c r="H43" i="4" s="1"/>
  <c r="H11" i="4"/>
  <c r="I23" i="4" s="1"/>
  <c r="H12" i="4" l="1"/>
  <c r="H18" i="4" l="1"/>
  <c r="H20" i="4" s="1"/>
  <c r="I24" i="4" s="1"/>
  <c r="I25" i="4" s="1"/>
</calcChain>
</file>

<file path=xl/sharedStrings.xml><?xml version="1.0" encoding="utf-8"?>
<sst xmlns="http://schemas.openxmlformats.org/spreadsheetml/2006/main" count="152" uniqueCount="63">
  <si>
    <t>=&gt;</t>
  </si>
  <si>
    <t>Bank</t>
  </si>
  <si>
    <t>PL_1</t>
  </si>
  <si>
    <t>BS_1</t>
  </si>
  <si>
    <t>Business result for the year</t>
  </si>
  <si>
    <t>Db. Bank</t>
  </si>
  <si>
    <t>Ex. 3</t>
  </si>
  <si>
    <t>Ex. 4</t>
  </si>
  <si>
    <t>Ex. 7</t>
  </si>
  <si>
    <t>Ex. 8</t>
  </si>
  <si>
    <t>Ex. 1</t>
  </si>
  <si>
    <t>Db. AR</t>
  </si>
  <si>
    <t>Cr. Revenue</t>
  </si>
  <si>
    <t>Scenario a: trade discount</t>
  </si>
  <si>
    <t>Scenario b: settlement discount</t>
  </si>
  <si>
    <t>Cr. AR</t>
  </si>
  <si>
    <t>5% pm =&gt;</t>
  </si>
  <si>
    <t>per month</t>
  </si>
  <si>
    <t>Scenario c: IFC (interest-free credit)</t>
  </si>
  <si>
    <t>Ex.2</t>
  </si>
  <si>
    <t xml:space="preserve">Scenario a: </t>
  </si>
  <si>
    <t>Nothing is recognized as revenue due to contingency</t>
  </si>
  <si>
    <t xml:space="preserve">Scenario b: </t>
  </si>
  <si>
    <t>Db. AR/Bank</t>
  </si>
  <si>
    <t>Contract price (premium)</t>
  </si>
  <si>
    <t xml:space="preserve">Total costs </t>
  </si>
  <si>
    <t>because service is delived every 6 months during 2 year period</t>
  </si>
  <si>
    <t>As per 31/1/20X1</t>
  </si>
  <si>
    <t>Cr. Deferred income (DI)</t>
  </si>
  <si>
    <t>Db. DI</t>
  </si>
  <si>
    <t>As per 31/12/20X1</t>
  </si>
  <si>
    <t>Db. Costs</t>
  </si>
  <si>
    <t>Cr. Other liabilities</t>
  </si>
  <si>
    <t>Revenue</t>
  </si>
  <si>
    <t>Costs</t>
  </si>
  <si>
    <t>DI</t>
  </si>
  <si>
    <t xml:space="preserve">Other liabailities </t>
  </si>
  <si>
    <t>initial estimate</t>
  </si>
  <si>
    <t>As per date of signing the contract</t>
  </si>
  <si>
    <t>Ex. 5</t>
  </si>
  <si>
    <t>Duration of contract</t>
  </si>
  <si>
    <t>24 months</t>
  </si>
  <si>
    <t>6 months in year 1 and year 3 + 12 months in year 2</t>
  </si>
  <si>
    <t>Ex. 6</t>
  </si>
  <si>
    <t>1000 in year 1 and year 2 + 3000 in year 3 =&gt; total costs of 5000</t>
  </si>
  <si>
    <t>Cost profile:</t>
  </si>
  <si>
    <t>As per 31/12/20X2</t>
  </si>
  <si>
    <t>As per 31/12/20X3</t>
  </si>
  <si>
    <t>actual costs</t>
  </si>
  <si>
    <t>As per 31/7/20X1</t>
  </si>
  <si>
    <t>Scenario a: YE is 31/12</t>
  </si>
  <si>
    <t>Scenario b: YE is 30/6</t>
  </si>
  <si>
    <t>As per 30/6/20X1</t>
  </si>
  <si>
    <t>As per 30/6/20X2</t>
  </si>
  <si>
    <t>As per 30/6/20X3</t>
  </si>
  <si>
    <t>Total revenue</t>
  </si>
  <si>
    <t xml:space="preserve">if Total costs </t>
  </si>
  <si>
    <t>Cr. Revenue (PL)</t>
  </si>
  <si>
    <t>Db. Discount allowed (PL)</t>
  </si>
  <si>
    <t>Cr. Bank</t>
  </si>
  <si>
    <t>When payment in full is received (case 1):</t>
  </si>
  <si>
    <t>When payment reduced by discount is received (case 2):</t>
  </si>
  <si>
    <t>TC direct *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</si>
</sst>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0" borderId="0" xfId="0" applyBorder="1"/>
    <xf numFmtId="165" fontId="0" fillId="0" borderId="0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1" applyNumberFormat="1" applyFont="1"/>
    <xf numFmtId="0" fontId="0" fillId="0" borderId="0" xfId="0" quotePrefix="1" applyAlignment="1">
      <alignment horizontal="center"/>
    </xf>
    <xf numFmtId="164" fontId="0" fillId="0" borderId="0" xfId="1" applyFont="1"/>
    <xf numFmtId="0" fontId="2" fillId="0" borderId="0" xfId="0" applyFont="1"/>
    <xf numFmtId="166" fontId="0" fillId="0" borderId="0" xfId="0" applyNumberForma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topLeftCell="L2" zoomScale="175" zoomScaleNormal="175" workbookViewId="0">
      <selection activeCell="S15" sqref="S15"/>
    </sheetView>
  </sheetViews>
  <sheetFormatPr defaultRowHeight="15" x14ac:dyDescent="0.25"/>
  <cols>
    <col min="2" max="2" width="25.5703125" customWidth="1"/>
    <col min="3" max="3" width="20.140625" customWidth="1"/>
    <col min="7" max="7" width="21.42578125" customWidth="1"/>
    <col min="8" max="8" width="10.140625" bestFit="1" customWidth="1"/>
    <col min="13" max="13" width="14.85546875" customWidth="1"/>
    <col min="14" max="14" width="9.28515625" customWidth="1"/>
    <col min="20" max="20" width="10.5703125" customWidth="1"/>
  </cols>
  <sheetData>
    <row r="1" spans="1:23" x14ac:dyDescent="0.25">
      <c r="A1" t="s">
        <v>10</v>
      </c>
      <c r="F1" t="s">
        <v>7</v>
      </c>
      <c r="L1" t="s">
        <v>8</v>
      </c>
      <c r="Q1" t="s">
        <v>9</v>
      </c>
    </row>
    <row r="2" spans="1:23" x14ac:dyDescent="0.25">
      <c r="A2" t="s">
        <v>13</v>
      </c>
      <c r="G2" t="s">
        <v>24</v>
      </c>
      <c r="H2" s="9">
        <v>100000</v>
      </c>
      <c r="M2" t="s">
        <v>24</v>
      </c>
      <c r="N2" s="9">
        <v>2000</v>
      </c>
      <c r="R2" t="s">
        <v>24</v>
      </c>
      <c r="S2" s="9" t="s">
        <v>62</v>
      </c>
    </row>
    <row r="3" spans="1:23" x14ac:dyDescent="0.25">
      <c r="B3" t="s">
        <v>23</v>
      </c>
      <c r="C3" s="2">
        <f>500*0.8*100</f>
        <v>40000</v>
      </c>
      <c r="G3" t="s">
        <v>25</v>
      </c>
      <c r="H3" s="9">
        <v>60000</v>
      </c>
      <c r="I3" s="12" t="s">
        <v>37</v>
      </c>
      <c r="M3" t="s">
        <v>25</v>
      </c>
      <c r="N3" s="9">
        <v>1200</v>
      </c>
      <c r="O3" s="12" t="s">
        <v>37</v>
      </c>
      <c r="R3" t="s">
        <v>56</v>
      </c>
      <c r="S3" s="9">
        <v>2000</v>
      </c>
      <c r="T3" s="12" t="s">
        <v>37</v>
      </c>
      <c r="U3" s="10" t="s">
        <v>0</v>
      </c>
      <c r="V3" t="s">
        <v>55</v>
      </c>
      <c r="W3" s="13">
        <f>S3*1.4</f>
        <v>2800</v>
      </c>
    </row>
    <row r="4" spans="1:23" x14ac:dyDescent="0.25">
      <c r="B4" t="s">
        <v>12</v>
      </c>
      <c r="C4" s="2">
        <f>C3</f>
        <v>40000</v>
      </c>
      <c r="H4" s="12"/>
      <c r="N4" s="9">
        <v>1250</v>
      </c>
      <c r="O4" s="12" t="s">
        <v>48</v>
      </c>
      <c r="S4" s="9"/>
      <c r="T4" s="12"/>
    </row>
    <row r="6" spans="1:23" x14ac:dyDescent="0.25">
      <c r="A6" t="s">
        <v>14</v>
      </c>
      <c r="F6" t="s">
        <v>38</v>
      </c>
      <c r="L6" t="s">
        <v>50</v>
      </c>
      <c r="Q6" t="s">
        <v>30</v>
      </c>
    </row>
    <row r="7" spans="1:23" x14ac:dyDescent="0.25">
      <c r="B7" t="s">
        <v>11</v>
      </c>
      <c r="C7" s="2">
        <f>500*100</f>
        <v>50000</v>
      </c>
      <c r="G7" t="s">
        <v>23</v>
      </c>
      <c r="H7" s="2">
        <f>H2</f>
        <v>100000</v>
      </c>
      <c r="L7" t="s">
        <v>38</v>
      </c>
      <c r="R7" t="s">
        <v>11</v>
      </c>
      <c r="S7" s="2">
        <f>1045/1900*(1900*1.4)</f>
        <v>1463.0000000000002</v>
      </c>
    </row>
    <row r="8" spans="1:23" x14ac:dyDescent="0.25">
      <c r="B8" t="s">
        <v>57</v>
      </c>
      <c r="C8" s="2">
        <f>C7</f>
        <v>50000</v>
      </c>
      <c r="G8" t="s">
        <v>28</v>
      </c>
      <c r="H8" s="2">
        <f>H7</f>
        <v>100000</v>
      </c>
      <c r="M8" t="s">
        <v>11</v>
      </c>
      <c r="N8" s="2">
        <f>N2</f>
        <v>2000</v>
      </c>
      <c r="R8" t="s">
        <v>12</v>
      </c>
      <c r="S8" s="2">
        <f>S7</f>
        <v>1463.0000000000002</v>
      </c>
    </row>
    <row r="9" spans="1:23" x14ac:dyDescent="0.25">
      <c r="M9" t="s">
        <v>28</v>
      </c>
      <c r="N9" s="2">
        <f>N8</f>
        <v>2000</v>
      </c>
    </row>
    <row r="10" spans="1:23" x14ac:dyDescent="0.25">
      <c r="B10" t="s">
        <v>60</v>
      </c>
      <c r="F10" t="s">
        <v>30</v>
      </c>
      <c r="R10" t="s">
        <v>31</v>
      </c>
      <c r="S10" s="2">
        <v>1045</v>
      </c>
    </row>
    <row r="11" spans="1:23" x14ac:dyDescent="0.25">
      <c r="G11" t="s">
        <v>29</v>
      </c>
      <c r="H11" s="2">
        <f>50000/65000*H8</f>
        <v>76923.076923076922</v>
      </c>
      <c r="L11" t="s">
        <v>49</v>
      </c>
      <c r="Q11" s="5"/>
      <c r="R11" s="5" t="s">
        <v>32</v>
      </c>
      <c r="S11" s="6">
        <f>S10</f>
        <v>1045</v>
      </c>
    </row>
    <row r="12" spans="1:23" x14ac:dyDescent="0.25">
      <c r="B12" t="s">
        <v>5</v>
      </c>
      <c r="C12" s="2">
        <f>C7</f>
        <v>50000</v>
      </c>
      <c r="G12" t="s">
        <v>12</v>
      </c>
      <c r="H12" s="2">
        <f>H11</f>
        <v>76923.076923076922</v>
      </c>
      <c r="M12" t="s">
        <v>29</v>
      </c>
      <c r="N12" s="2">
        <f>N9</f>
        <v>2000</v>
      </c>
    </row>
    <row r="13" spans="1:23" x14ac:dyDescent="0.25">
      <c r="B13" t="s">
        <v>15</v>
      </c>
      <c r="C13" s="2">
        <f>C12</f>
        <v>50000</v>
      </c>
      <c r="M13" t="s">
        <v>12</v>
      </c>
      <c r="N13" s="2">
        <f>N12</f>
        <v>2000</v>
      </c>
    </row>
    <row r="14" spans="1:23" x14ac:dyDescent="0.25">
      <c r="G14" t="s">
        <v>31</v>
      </c>
      <c r="H14" s="2">
        <f>50000</f>
        <v>50000</v>
      </c>
      <c r="Q14" t="s">
        <v>49</v>
      </c>
    </row>
    <row r="15" spans="1:23" x14ac:dyDescent="0.25">
      <c r="B15" t="s">
        <v>58</v>
      </c>
      <c r="C15" s="2">
        <f>500*0.1*100</f>
        <v>5000</v>
      </c>
      <c r="F15" s="3"/>
      <c r="G15" s="3" t="s">
        <v>32</v>
      </c>
      <c r="H15" s="4">
        <f>H14</f>
        <v>50000</v>
      </c>
      <c r="M15" t="s">
        <v>31</v>
      </c>
      <c r="N15" s="2">
        <f>N4</f>
        <v>1250</v>
      </c>
      <c r="R15" t="s">
        <v>11</v>
      </c>
      <c r="S15" s="2">
        <f>1800*1.4-S7</f>
        <v>1056.9999999999998</v>
      </c>
    </row>
    <row r="16" spans="1:23" x14ac:dyDescent="0.25">
      <c r="B16" t="s">
        <v>59</v>
      </c>
      <c r="C16" s="2">
        <f>C15</f>
        <v>5000</v>
      </c>
      <c r="L16" s="5"/>
      <c r="M16" s="5" t="s">
        <v>32</v>
      </c>
      <c r="N16" s="6">
        <f>N15</f>
        <v>1250</v>
      </c>
      <c r="R16" t="s">
        <v>12</v>
      </c>
      <c r="S16" s="2">
        <f>S15</f>
        <v>1056.9999999999998</v>
      </c>
    </row>
    <row r="17" spans="1:19" x14ac:dyDescent="0.25">
      <c r="F17" t="s">
        <v>2</v>
      </c>
      <c r="L17" s="5"/>
      <c r="M17" s="5"/>
      <c r="N17" s="5"/>
    </row>
    <row r="18" spans="1:19" x14ac:dyDescent="0.25">
      <c r="B18" t="s">
        <v>61</v>
      </c>
      <c r="C18" s="2"/>
      <c r="G18" t="s">
        <v>33</v>
      </c>
      <c r="H18" s="2">
        <f>H12</f>
        <v>76923.076923076922</v>
      </c>
      <c r="R18" t="s">
        <v>31</v>
      </c>
      <c r="S18" s="2">
        <f>2000-S10</f>
        <v>955</v>
      </c>
    </row>
    <row r="19" spans="1:19" x14ac:dyDescent="0.25">
      <c r="C19" s="2">
        <f>C18</f>
        <v>0</v>
      </c>
      <c r="G19" s="3" t="s">
        <v>34</v>
      </c>
      <c r="H19" s="4">
        <f>-H14</f>
        <v>-50000</v>
      </c>
      <c r="L19" t="s">
        <v>51</v>
      </c>
      <c r="Q19" s="5"/>
      <c r="R19" s="5" t="s">
        <v>32</v>
      </c>
      <c r="S19" s="6">
        <f>S18</f>
        <v>955</v>
      </c>
    </row>
    <row r="20" spans="1:19" x14ac:dyDescent="0.25">
      <c r="B20" t="s">
        <v>5</v>
      </c>
      <c r="C20" s="2">
        <f>C7-C15</f>
        <v>45000</v>
      </c>
      <c r="H20" s="2">
        <f>SUM(H18:H19)</f>
        <v>26923.076923076922</v>
      </c>
      <c r="L20" t="s">
        <v>38</v>
      </c>
    </row>
    <row r="21" spans="1:19" x14ac:dyDescent="0.25">
      <c r="B21" t="s">
        <v>15</v>
      </c>
      <c r="C21" s="2">
        <f>C20</f>
        <v>45000</v>
      </c>
      <c r="F21" t="s">
        <v>3</v>
      </c>
      <c r="M21" t="s">
        <v>23</v>
      </c>
      <c r="N21" s="2">
        <f>N2</f>
        <v>2000</v>
      </c>
    </row>
    <row r="22" spans="1:19" x14ac:dyDescent="0.25">
      <c r="F22" t="s">
        <v>1</v>
      </c>
      <c r="G22" s="7">
        <f>H7</f>
        <v>100000</v>
      </c>
      <c r="H22" t="s">
        <v>36</v>
      </c>
      <c r="I22" s="2">
        <f>H15</f>
        <v>50000</v>
      </c>
      <c r="M22" t="s">
        <v>28</v>
      </c>
      <c r="N22" s="2">
        <f>N21</f>
        <v>2000</v>
      </c>
    </row>
    <row r="23" spans="1:19" x14ac:dyDescent="0.25">
      <c r="B23" t="s">
        <v>58</v>
      </c>
      <c r="C23" s="2">
        <f>500*0.1*100</f>
        <v>5000</v>
      </c>
      <c r="G23" s="7"/>
      <c r="H23" t="s">
        <v>35</v>
      </c>
      <c r="I23" s="2">
        <f>H8-H11</f>
        <v>23076.923076923078</v>
      </c>
    </row>
    <row r="24" spans="1:19" x14ac:dyDescent="0.25">
      <c r="B24" t="s">
        <v>15</v>
      </c>
      <c r="C24" s="2">
        <f>C23</f>
        <v>5000</v>
      </c>
      <c r="F24" s="3"/>
      <c r="G24" s="8"/>
      <c r="H24" s="3" t="s">
        <v>4</v>
      </c>
      <c r="I24" s="4">
        <f>H20</f>
        <v>26923.076923076922</v>
      </c>
      <c r="L24" t="s">
        <v>52</v>
      </c>
    </row>
    <row r="25" spans="1:19" x14ac:dyDescent="0.25">
      <c r="G25" s="7">
        <f>SUM(G22:G24)</f>
        <v>100000</v>
      </c>
      <c r="I25" s="2">
        <f>SUM(I22:I24)</f>
        <v>100000</v>
      </c>
      <c r="M25" t="s">
        <v>29</v>
      </c>
      <c r="N25" s="2">
        <f>800/(800+400)*N22</f>
        <v>1333.3333333333333</v>
      </c>
    </row>
    <row r="26" spans="1:19" x14ac:dyDescent="0.25">
      <c r="M26" t="s">
        <v>12</v>
      </c>
      <c r="N26" s="2">
        <f>N25</f>
        <v>1333.3333333333333</v>
      </c>
    </row>
    <row r="27" spans="1:19" x14ac:dyDescent="0.25">
      <c r="B27" t="s">
        <v>16</v>
      </c>
      <c r="C27">
        <f>5/12/100</f>
        <v>4.1666666666666666E-3</v>
      </c>
    </row>
    <row r="28" spans="1:19" x14ac:dyDescent="0.25">
      <c r="A28" t="s">
        <v>18</v>
      </c>
      <c r="F28" t="s">
        <v>39</v>
      </c>
      <c r="M28" t="s">
        <v>31</v>
      </c>
      <c r="N28" s="2">
        <v>800</v>
      </c>
    </row>
    <row r="29" spans="1:19" x14ac:dyDescent="0.25">
      <c r="B29" t="s">
        <v>11</v>
      </c>
      <c r="C29" s="11">
        <f>500/(1+C27)</f>
        <v>497.9253112033195</v>
      </c>
      <c r="G29" t="s">
        <v>24</v>
      </c>
      <c r="H29" s="9">
        <v>10000</v>
      </c>
      <c r="L29" s="5"/>
      <c r="M29" s="5" t="s">
        <v>32</v>
      </c>
      <c r="N29" s="6">
        <f>N28</f>
        <v>800</v>
      </c>
    </row>
    <row r="30" spans="1:19" x14ac:dyDescent="0.25">
      <c r="B30" t="s">
        <v>12</v>
      </c>
      <c r="C30" s="11">
        <f>C29</f>
        <v>497.9253112033195</v>
      </c>
      <c r="G30" t="s">
        <v>40</v>
      </c>
      <c r="H30" s="9" t="s">
        <v>41</v>
      </c>
      <c r="I30" s="1" t="s">
        <v>0</v>
      </c>
      <c r="J30" t="s">
        <v>42</v>
      </c>
    </row>
    <row r="31" spans="1:19" x14ac:dyDescent="0.25">
      <c r="H31" s="12"/>
      <c r="I31" s="12"/>
    </row>
    <row r="32" spans="1:19" x14ac:dyDescent="0.25">
      <c r="L32" t="s">
        <v>49</v>
      </c>
    </row>
    <row r="33" spans="1:14" x14ac:dyDescent="0.25">
      <c r="A33" t="s">
        <v>19</v>
      </c>
      <c r="D33" t="s">
        <v>17</v>
      </c>
      <c r="F33" t="s">
        <v>27</v>
      </c>
      <c r="M33" t="s">
        <v>29</v>
      </c>
      <c r="N33" s="2">
        <f>N22-N25</f>
        <v>666.66666666666674</v>
      </c>
    </row>
    <row r="34" spans="1:14" x14ac:dyDescent="0.25">
      <c r="G34" t="s">
        <v>23</v>
      </c>
      <c r="H34" s="2">
        <f>H29</f>
        <v>10000</v>
      </c>
      <c r="M34" t="s">
        <v>12</v>
      </c>
      <c r="N34" s="2">
        <f>N33</f>
        <v>666.66666666666674</v>
      </c>
    </row>
    <row r="35" spans="1:14" x14ac:dyDescent="0.25">
      <c r="G35" t="s">
        <v>28</v>
      </c>
      <c r="H35" s="2">
        <f>H34</f>
        <v>10000</v>
      </c>
    </row>
    <row r="36" spans="1:14" x14ac:dyDescent="0.25">
      <c r="A36" t="s">
        <v>20</v>
      </c>
      <c r="B36" t="s">
        <v>21</v>
      </c>
      <c r="M36" t="s">
        <v>31</v>
      </c>
      <c r="N36" s="2">
        <f>N4-N28</f>
        <v>450</v>
      </c>
    </row>
    <row r="37" spans="1:14" x14ac:dyDescent="0.25">
      <c r="F37" t="s">
        <v>52</v>
      </c>
      <c r="L37" s="5"/>
      <c r="M37" s="5" t="s">
        <v>32</v>
      </c>
      <c r="N37" s="6">
        <f>N36</f>
        <v>450</v>
      </c>
    </row>
    <row r="38" spans="1:14" x14ac:dyDescent="0.25">
      <c r="G38" t="s">
        <v>29</v>
      </c>
      <c r="H38" s="2">
        <f>6/24*H35</f>
        <v>2500</v>
      </c>
    </row>
    <row r="39" spans="1:14" x14ac:dyDescent="0.25">
      <c r="A39" t="s">
        <v>22</v>
      </c>
      <c r="G39" t="s">
        <v>12</v>
      </c>
      <c r="H39" s="2">
        <f>H38</f>
        <v>2500</v>
      </c>
    </row>
    <row r="40" spans="1:14" x14ac:dyDescent="0.25">
      <c r="B40" t="s">
        <v>23</v>
      </c>
      <c r="C40" s="9">
        <f>120*100</f>
        <v>12000</v>
      </c>
    </row>
    <row r="41" spans="1:14" x14ac:dyDescent="0.25">
      <c r="B41" t="s">
        <v>12</v>
      </c>
      <c r="C41" s="9">
        <f>C40</f>
        <v>12000</v>
      </c>
      <c r="F41" t="s">
        <v>53</v>
      </c>
    </row>
    <row r="42" spans="1:14" x14ac:dyDescent="0.25">
      <c r="G42" t="s">
        <v>29</v>
      </c>
      <c r="H42" s="2">
        <f>12/24*H35</f>
        <v>5000</v>
      </c>
    </row>
    <row r="43" spans="1:14" x14ac:dyDescent="0.25">
      <c r="A43" t="s">
        <v>6</v>
      </c>
      <c r="B43" t="s">
        <v>24</v>
      </c>
      <c r="C43" s="9">
        <v>10000</v>
      </c>
      <c r="G43" t="s">
        <v>12</v>
      </c>
      <c r="H43" s="2">
        <f>H42</f>
        <v>5000</v>
      </c>
    </row>
    <row r="44" spans="1:14" x14ac:dyDescent="0.25">
      <c r="B44" t="s">
        <v>25</v>
      </c>
      <c r="C44" s="9">
        <f>1000*4</f>
        <v>4000</v>
      </c>
    </row>
    <row r="45" spans="1:14" x14ac:dyDescent="0.25">
      <c r="C45" s="12" t="s">
        <v>26</v>
      </c>
      <c r="F45" t="s">
        <v>54</v>
      </c>
    </row>
    <row r="46" spans="1:14" x14ac:dyDescent="0.25">
      <c r="G46" t="s">
        <v>29</v>
      </c>
      <c r="H46" s="2">
        <f>6/24*H35</f>
        <v>2500</v>
      </c>
    </row>
    <row r="47" spans="1:14" x14ac:dyDescent="0.25">
      <c r="A47" t="s">
        <v>27</v>
      </c>
      <c r="G47" t="s">
        <v>12</v>
      </c>
      <c r="H47" s="2">
        <f>H46</f>
        <v>2500</v>
      </c>
    </row>
    <row r="48" spans="1:14" x14ac:dyDescent="0.25">
      <c r="B48" t="s">
        <v>5</v>
      </c>
      <c r="C48" s="2">
        <f>C43</f>
        <v>10000</v>
      </c>
    </row>
    <row r="49" spans="1:10" x14ac:dyDescent="0.25">
      <c r="B49" t="s">
        <v>28</v>
      </c>
      <c r="C49" s="2">
        <f>C48</f>
        <v>10000</v>
      </c>
      <c r="F49" s="5"/>
      <c r="G49" s="6"/>
      <c r="H49" s="5"/>
      <c r="I49" s="5"/>
      <c r="J49" s="5"/>
    </row>
    <row r="50" spans="1:10" x14ac:dyDescent="0.25">
      <c r="F50" t="s">
        <v>43</v>
      </c>
    </row>
    <row r="51" spans="1:10" x14ac:dyDescent="0.25">
      <c r="A51" t="s">
        <v>52</v>
      </c>
      <c r="G51" t="s">
        <v>24</v>
      </c>
      <c r="H51" s="9">
        <v>10000</v>
      </c>
    </row>
    <row r="52" spans="1:10" x14ac:dyDescent="0.25">
      <c r="B52" t="s">
        <v>29</v>
      </c>
      <c r="C52" s="2">
        <f>1000/4000*C49</f>
        <v>2500</v>
      </c>
      <c r="G52" t="s">
        <v>45</v>
      </c>
      <c r="H52" s="9" t="s">
        <v>44</v>
      </c>
      <c r="I52" s="1"/>
    </row>
    <row r="53" spans="1:10" x14ac:dyDescent="0.25">
      <c r="B53" t="s">
        <v>12</v>
      </c>
      <c r="C53" s="2">
        <f>C52</f>
        <v>2500</v>
      </c>
      <c r="H53" s="12"/>
      <c r="I53" s="12"/>
    </row>
    <row r="55" spans="1:10" x14ac:dyDescent="0.25">
      <c r="B55" t="s">
        <v>31</v>
      </c>
      <c r="C55" s="2">
        <f>1000</f>
        <v>1000</v>
      </c>
      <c r="F55" t="s">
        <v>27</v>
      </c>
    </row>
    <row r="56" spans="1:10" x14ac:dyDescent="0.25">
      <c r="B56" t="s">
        <v>32</v>
      </c>
      <c r="C56" s="2">
        <f>C55</f>
        <v>1000</v>
      </c>
      <c r="G56" t="s">
        <v>23</v>
      </c>
      <c r="H56" s="2">
        <f>H51</f>
        <v>10000</v>
      </c>
    </row>
    <row r="57" spans="1:10" x14ac:dyDescent="0.25">
      <c r="G57" t="s">
        <v>28</v>
      </c>
      <c r="H57" s="2">
        <f>H56</f>
        <v>10000</v>
      </c>
    </row>
    <row r="58" spans="1:10" x14ac:dyDescent="0.25">
      <c r="A58" t="s">
        <v>30</v>
      </c>
    </row>
    <row r="59" spans="1:10" x14ac:dyDescent="0.25">
      <c r="B59" t="s">
        <v>29</v>
      </c>
      <c r="C59" s="2">
        <f>1000/4000*C49</f>
        <v>2500</v>
      </c>
      <c r="F59" t="s">
        <v>30</v>
      </c>
    </row>
    <row r="60" spans="1:10" x14ac:dyDescent="0.25">
      <c r="B60" t="s">
        <v>12</v>
      </c>
      <c r="C60" s="2">
        <f>C59</f>
        <v>2500</v>
      </c>
      <c r="E60" s="5"/>
      <c r="G60" t="s">
        <v>29</v>
      </c>
      <c r="H60" s="2">
        <f>1000/5000*H57</f>
        <v>2000</v>
      </c>
    </row>
    <row r="61" spans="1:10" x14ac:dyDescent="0.25">
      <c r="G61" t="s">
        <v>12</v>
      </c>
      <c r="H61" s="2">
        <f>H60</f>
        <v>2000</v>
      </c>
    </row>
    <row r="62" spans="1:10" x14ac:dyDescent="0.25">
      <c r="B62" t="s">
        <v>31</v>
      </c>
      <c r="C62" s="2">
        <f>1000</f>
        <v>1000</v>
      </c>
    </row>
    <row r="63" spans="1:10" x14ac:dyDescent="0.25">
      <c r="B63" s="3" t="s">
        <v>32</v>
      </c>
      <c r="C63" s="4">
        <f>C62</f>
        <v>1000</v>
      </c>
      <c r="F63" t="s">
        <v>46</v>
      </c>
    </row>
    <row r="64" spans="1:10" x14ac:dyDescent="0.25">
      <c r="G64" t="s">
        <v>29</v>
      </c>
      <c r="H64" s="2">
        <f>1000/5000*H57</f>
        <v>2000</v>
      </c>
    </row>
    <row r="65" spans="1:8" x14ac:dyDescent="0.25">
      <c r="A65" t="s">
        <v>2</v>
      </c>
      <c r="G65" t="s">
        <v>12</v>
      </c>
      <c r="H65" s="2">
        <f>H64</f>
        <v>2000</v>
      </c>
    </row>
    <row r="66" spans="1:8" x14ac:dyDescent="0.25">
      <c r="B66" t="s">
        <v>33</v>
      </c>
      <c r="C66" s="2">
        <f>C53+C60</f>
        <v>5000</v>
      </c>
    </row>
    <row r="67" spans="1:8" x14ac:dyDescent="0.25">
      <c r="B67" s="3" t="s">
        <v>34</v>
      </c>
      <c r="C67" s="4">
        <f>-(C55+C62)</f>
        <v>-2000</v>
      </c>
      <c r="F67" t="s">
        <v>47</v>
      </c>
    </row>
    <row r="68" spans="1:8" x14ac:dyDescent="0.25">
      <c r="C68" s="2">
        <f>SUM(C66:C67)</f>
        <v>3000</v>
      </c>
      <c r="G68" t="s">
        <v>29</v>
      </c>
      <c r="H68" s="2">
        <f>3000/5000*H57</f>
        <v>6000</v>
      </c>
    </row>
    <row r="69" spans="1:8" x14ac:dyDescent="0.25">
      <c r="A69" t="s">
        <v>3</v>
      </c>
      <c r="G69" t="s">
        <v>12</v>
      </c>
      <c r="H69" s="2">
        <f>H68</f>
        <v>6000</v>
      </c>
    </row>
    <row r="70" spans="1:8" x14ac:dyDescent="0.25">
      <c r="A70" t="s">
        <v>1</v>
      </c>
      <c r="B70" s="7">
        <f>C48</f>
        <v>10000</v>
      </c>
      <c r="C70" t="s">
        <v>36</v>
      </c>
      <c r="D70" s="2">
        <f>C56+C63</f>
        <v>2000</v>
      </c>
    </row>
    <row r="71" spans="1:8" x14ac:dyDescent="0.25">
      <c r="B71" s="7"/>
      <c r="C71" t="s">
        <v>35</v>
      </c>
      <c r="D71" s="2">
        <f>C49-C52-C59</f>
        <v>5000</v>
      </c>
    </row>
    <row r="72" spans="1:8" x14ac:dyDescent="0.25">
      <c r="A72" s="3"/>
      <c r="B72" s="8"/>
      <c r="C72" s="3" t="s">
        <v>4</v>
      </c>
      <c r="D72" s="4">
        <f>C68</f>
        <v>3000</v>
      </c>
    </row>
    <row r="73" spans="1:8" x14ac:dyDescent="0.25">
      <c r="B73" s="7">
        <f>SUM(B70:B72)</f>
        <v>10000</v>
      </c>
      <c r="D73" s="6">
        <f>SUM(D70:D72)</f>
        <v>10000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CIKT</cp:lastModifiedBy>
  <dcterms:created xsi:type="dcterms:W3CDTF">2018-11-04T15:47:01Z</dcterms:created>
  <dcterms:modified xsi:type="dcterms:W3CDTF">2018-11-29T18:26:25Z</dcterms:modified>
</cp:coreProperties>
</file>