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28800" windowHeight="12330"/>
  </bookViews>
  <sheets>
    <sheet name="PensionPlan" sheetId="1" r:id="rId1"/>
    <sheet name="Loa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2" l="1"/>
  <c r="H46" i="2"/>
  <c r="AD28" i="2"/>
  <c r="AD27" i="2"/>
  <c r="AD25" i="2"/>
  <c r="AD24" i="2"/>
  <c r="AA33" i="2"/>
  <c r="AA32" i="2"/>
  <c r="AA31" i="2"/>
  <c r="AA3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10" i="2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10" i="2"/>
  <c r="V10" i="2" s="1"/>
  <c r="T10" i="2"/>
  <c r="S9" i="2"/>
  <c r="U9" i="2"/>
  <c r="T9" i="2"/>
  <c r="V9" i="2" s="1"/>
  <c r="O25" i="2"/>
  <c r="O24" i="2"/>
  <c r="O22" i="2"/>
  <c r="O21" i="2"/>
  <c r="L8" i="2"/>
  <c r="O18" i="2"/>
  <c r="O17" i="2"/>
  <c r="O15" i="2"/>
  <c r="O14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10" i="2"/>
  <c r="G11" i="2"/>
  <c r="G12" i="2" s="1"/>
  <c r="H11" i="2"/>
  <c r="I11" i="2"/>
  <c r="J11" i="2" s="1"/>
  <c r="H10" i="2"/>
  <c r="I10" i="2"/>
  <c r="J10" i="2"/>
  <c r="J9" i="2"/>
  <c r="I9" i="2"/>
  <c r="H9" i="2"/>
  <c r="G10" i="2"/>
  <c r="G9" i="2"/>
  <c r="C7" i="2"/>
  <c r="Q20" i="1"/>
  <c r="Q19" i="1"/>
  <c r="Q18" i="1"/>
  <c r="Q14" i="1"/>
  <c r="Q11" i="1"/>
  <c r="Q10" i="1"/>
  <c r="Q9" i="1"/>
  <c r="N9" i="1"/>
  <c r="L9" i="1"/>
  <c r="L5" i="1"/>
  <c r="L6" i="1"/>
  <c r="L7" i="1"/>
  <c r="L4" i="1"/>
  <c r="K4" i="1"/>
  <c r="K5" i="1"/>
  <c r="K6" i="1"/>
  <c r="K7" i="1"/>
  <c r="K3" i="1"/>
  <c r="K14" i="1"/>
  <c r="I11" i="1"/>
  <c r="K12" i="1"/>
  <c r="T11" i="2" l="1"/>
  <c r="V11" i="2"/>
  <c r="S10" i="2"/>
  <c r="H12" i="2"/>
  <c r="I12" i="2"/>
  <c r="J12" i="2" s="1"/>
  <c r="G13" i="2"/>
  <c r="K11" i="1"/>
  <c r="T12" i="2" l="1"/>
  <c r="S12" i="2"/>
  <c r="S11" i="2"/>
  <c r="V12" i="2"/>
  <c r="H13" i="2"/>
  <c r="I13" i="2"/>
  <c r="J13" i="2" s="1"/>
  <c r="G14" i="2"/>
  <c r="T13" i="2" l="1"/>
  <c r="V13" i="2"/>
  <c r="H14" i="2"/>
  <c r="G15" i="2"/>
  <c r="I14" i="2"/>
  <c r="J14" i="2" s="1"/>
  <c r="T14" i="2" l="1"/>
  <c r="V14" i="2"/>
  <c r="S13" i="2"/>
  <c r="H15" i="2"/>
  <c r="I15" i="2"/>
  <c r="J15" i="2" s="1"/>
  <c r="G16" i="2"/>
  <c r="T15" i="2" l="1"/>
  <c r="V15" i="2"/>
  <c r="S14" i="2"/>
  <c r="H16" i="2"/>
  <c r="I16" i="2"/>
  <c r="J16" i="2" s="1"/>
  <c r="G17" i="2"/>
  <c r="T16" i="2" l="1"/>
  <c r="V16" i="2"/>
  <c r="S15" i="2"/>
  <c r="H17" i="2"/>
  <c r="I17" i="2" s="1"/>
  <c r="J17" i="2" s="1"/>
  <c r="G18" i="2"/>
  <c r="T17" i="2" l="1"/>
  <c r="V17" i="2"/>
  <c r="S16" i="2"/>
  <c r="H18" i="2"/>
  <c r="I18" i="2"/>
  <c r="J18" i="2" s="1"/>
  <c r="G19" i="2"/>
  <c r="T18" i="2" l="1"/>
  <c r="V18" i="2"/>
  <c r="S17" i="2"/>
  <c r="H19" i="2"/>
  <c r="I19" i="2"/>
  <c r="J19" i="2" s="1"/>
  <c r="G20" i="2"/>
  <c r="T19" i="2" l="1"/>
  <c r="V19" i="2"/>
  <c r="S18" i="2"/>
  <c r="H20" i="2"/>
  <c r="G21" i="2"/>
  <c r="I20" i="2"/>
  <c r="J20" i="2" s="1"/>
  <c r="T20" i="2" l="1"/>
  <c r="V20" i="2"/>
  <c r="S19" i="2"/>
  <c r="H21" i="2"/>
  <c r="I21" i="2"/>
  <c r="J21" i="2" s="1"/>
  <c r="G22" i="2"/>
  <c r="T21" i="2" l="1"/>
  <c r="V21" i="2"/>
  <c r="S20" i="2"/>
  <c r="H22" i="2"/>
  <c r="I22" i="2"/>
  <c r="J22" i="2" s="1"/>
  <c r="G23" i="2"/>
  <c r="T22" i="2" l="1"/>
  <c r="V22" i="2"/>
  <c r="S21" i="2"/>
  <c r="H23" i="2"/>
  <c r="G24" i="2"/>
  <c r="I23" i="2"/>
  <c r="J23" i="2" s="1"/>
  <c r="T23" i="2" l="1"/>
  <c r="V23" i="2"/>
  <c r="S22" i="2"/>
  <c r="H24" i="2"/>
  <c r="I24" i="2"/>
  <c r="J24" i="2" s="1"/>
  <c r="G25" i="2"/>
  <c r="T24" i="2" l="1"/>
  <c r="V24" i="2"/>
  <c r="S23" i="2"/>
  <c r="H25" i="2"/>
  <c r="I25" i="2"/>
  <c r="J25" i="2" s="1"/>
  <c r="G26" i="2"/>
  <c r="T25" i="2" l="1"/>
  <c r="V25" i="2"/>
  <c r="S24" i="2"/>
  <c r="H26" i="2"/>
  <c r="G27" i="2"/>
  <c r="I26" i="2"/>
  <c r="J26" i="2" s="1"/>
  <c r="T26" i="2" l="1"/>
  <c r="V26" i="2"/>
  <c r="S25" i="2"/>
  <c r="H27" i="2"/>
  <c r="I27" i="2"/>
  <c r="J27" i="2" s="1"/>
  <c r="G28" i="2"/>
  <c r="T27" i="2" l="1"/>
  <c r="V27" i="2"/>
  <c r="S26" i="2"/>
  <c r="H28" i="2"/>
  <c r="I28" i="2"/>
  <c r="J28" i="2" s="1"/>
  <c r="G29" i="2"/>
  <c r="T28" i="2" l="1"/>
  <c r="V28" i="2"/>
  <c r="S27" i="2"/>
  <c r="H29" i="2"/>
  <c r="G30" i="2"/>
  <c r="I29" i="2"/>
  <c r="J29" i="2" s="1"/>
  <c r="T29" i="2" l="1"/>
  <c r="V29" i="2"/>
  <c r="S28" i="2"/>
  <c r="H30" i="2"/>
  <c r="I30" i="2"/>
  <c r="J30" i="2" s="1"/>
  <c r="G31" i="2"/>
  <c r="T30" i="2" l="1"/>
  <c r="V30" i="2"/>
  <c r="S29" i="2"/>
  <c r="H31" i="2"/>
  <c r="I31" i="2"/>
  <c r="J31" i="2" s="1"/>
  <c r="G32" i="2"/>
  <c r="T31" i="2" l="1"/>
  <c r="V31" i="2"/>
  <c r="S30" i="2"/>
  <c r="H32" i="2"/>
  <c r="G33" i="2"/>
  <c r="I32" i="2"/>
  <c r="J32" i="2" s="1"/>
  <c r="T32" i="2" l="1"/>
  <c r="V32" i="2"/>
  <c r="S31" i="2"/>
  <c r="H33" i="2"/>
  <c r="I33" i="2"/>
  <c r="J33" i="2" s="1"/>
  <c r="G34" i="2"/>
  <c r="T33" i="2" l="1"/>
  <c r="V33" i="2"/>
  <c r="S32" i="2"/>
  <c r="H34" i="2"/>
  <c r="I34" i="2"/>
  <c r="J34" i="2" s="1"/>
  <c r="G35" i="2"/>
  <c r="T34" i="2" l="1"/>
  <c r="S34" i="2" s="1"/>
  <c r="V34" i="2"/>
  <c r="S33" i="2"/>
  <c r="H35" i="2"/>
  <c r="G36" i="2"/>
  <c r="I35" i="2"/>
  <c r="J35" i="2" s="1"/>
  <c r="T35" i="2" l="1"/>
  <c r="V35" i="2"/>
  <c r="H36" i="2"/>
  <c r="I36" i="2"/>
  <c r="J36" i="2" s="1"/>
  <c r="G37" i="2"/>
  <c r="T36" i="2" l="1"/>
  <c r="V36" i="2"/>
  <c r="S35" i="2"/>
  <c r="H37" i="2"/>
  <c r="I37" i="2"/>
  <c r="J37" i="2" s="1"/>
  <c r="G38" i="2"/>
  <c r="T37" i="2" l="1"/>
  <c r="V37" i="2"/>
  <c r="S36" i="2"/>
  <c r="H38" i="2"/>
  <c r="G39" i="2"/>
  <c r="I38" i="2"/>
  <c r="J38" i="2" s="1"/>
  <c r="T38" i="2" l="1"/>
  <c r="S38" i="2" s="1"/>
  <c r="V38" i="2"/>
  <c r="S37" i="2"/>
  <c r="H39" i="2"/>
  <c r="I39" i="2"/>
  <c r="J39" i="2" s="1"/>
  <c r="G40" i="2"/>
  <c r="T39" i="2" l="1"/>
  <c r="V39" i="2"/>
  <c r="H40" i="2"/>
  <c r="I40" i="2"/>
  <c r="J40" i="2" s="1"/>
  <c r="G41" i="2"/>
  <c r="T40" i="2" l="1"/>
  <c r="V40" i="2"/>
  <c r="S39" i="2"/>
  <c r="H41" i="2"/>
  <c r="G42" i="2"/>
  <c r="I41" i="2"/>
  <c r="J41" i="2" s="1"/>
  <c r="T41" i="2" l="1"/>
  <c r="V41" i="2"/>
  <c r="S40" i="2"/>
  <c r="H42" i="2"/>
  <c r="I42" i="2"/>
  <c r="J42" i="2" s="1"/>
  <c r="G43" i="2"/>
  <c r="T42" i="2" l="1"/>
  <c r="V42" i="2"/>
  <c r="S41" i="2"/>
  <c r="H43" i="2"/>
  <c r="G44" i="2"/>
  <c r="I43" i="2"/>
  <c r="J43" i="2" s="1"/>
  <c r="T43" i="2" l="1"/>
  <c r="V43" i="2"/>
  <c r="S42" i="2"/>
  <c r="H44" i="2"/>
  <c r="I44" i="2"/>
  <c r="J44" i="2" s="1"/>
  <c r="T44" i="2" l="1"/>
  <c r="V44" i="2"/>
  <c r="S43" i="2"/>
  <c r="S44" i="2" l="1"/>
</calcChain>
</file>

<file path=xl/sharedStrings.xml><?xml version="1.0" encoding="utf-8"?>
<sst xmlns="http://schemas.openxmlformats.org/spreadsheetml/2006/main" count="31" uniqueCount="20">
  <si>
    <t>q</t>
  </si>
  <si>
    <t>B^0</t>
  </si>
  <si>
    <t>nominal</t>
  </si>
  <si>
    <t>B^1</t>
  </si>
  <si>
    <t>loan</t>
  </si>
  <si>
    <t>r</t>
  </si>
  <si>
    <t>p.a.</t>
  </si>
  <si>
    <t>T</t>
  </si>
  <si>
    <t>years</t>
  </si>
  <si>
    <t>IP,PP</t>
  </si>
  <si>
    <t>month</t>
  </si>
  <si>
    <t>annuity</t>
  </si>
  <si>
    <t>Nm</t>
  </si>
  <si>
    <t>interest</t>
  </si>
  <si>
    <t>amortization</t>
  </si>
  <si>
    <t>debt</t>
  </si>
  <si>
    <t>sum Interest</t>
  </si>
  <si>
    <t>M34</t>
  </si>
  <si>
    <t>I34</t>
  </si>
  <si>
    <t>A34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</si>
</sst>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2" fontId="0" fillId="0" borderId="0" xfId="0" applyNumberFormat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Q20"/>
  <sheetViews>
    <sheetView tabSelected="1" topLeftCell="B1" zoomScale="160" zoomScaleNormal="160" workbookViewId="0">
      <selection activeCell="G17" sqref="G17"/>
    </sheetView>
  </sheetViews>
  <sheetFormatPr defaultRowHeight="15" x14ac:dyDescent="0.25"/>
  <sheetData>
    <row r="1" spans="8:17" x14ac:dyDescent="0.25">
      <c r="K1">
        <v>1000</v>
      </c>
    </row>
    <row r="3" spans="8:17" x14ac:dyDescent="0.25">
      <c r="J3">
        <v>0</v>
      </c>
      <c r="K3" s="1">
        <f>$K$1/(1+0.1)^J3</f>
        <v>1000</v>
      </c>
    </row>
    <row r="4" spans="8:17" x14ac:dyDescent="0.25">
      <c r="J4">
        <v>1</v>
      </c>
      <c r="K4" s="1">
        <f t="shared" ref="K4:K7" si="0">$K$1/(1+0.1)^J4</f>
        <v>909.09090909090901</v>
      </c>
      <c r="L4" s="2">
        <f>K4</f>
        <v>909.09090909090901</v>
      </c>
    </row>
    <row r="5" spans="8:17" x14ac:dyDescent="0.25">
      <c r="J5">
        <v>2</v>
      </c>
      <c r="K5" s="1">
        <f t="shared" si="0"/>
        <v>826.44628099173542</v>
      </c>
      <c r="L5" s="2">
        <f t="shared" ref="L5:L7" si="1">K5</f>
        <v>826.44628099173542</v>
      </c>
    </row>
    <row r="6" spans="8:17" x14ac:dyDescent="0.25">
      <c r="J6">
        <v>3</v>
      </c>
      <c r="K6" s="1">
        <f t="shared" si="0"/>
        <v>751.31480090157754</v>
      </c>
      <c r="L6" s="2">
        <f t="shared" si="1"/>
        <v>751.31480090157754</v>
      </c>
    </row>
    <row r="7" spans="8:17" x14ac:dyDescent="0.25">
      <c r="J7">
        <v>4</v>
      </c>
      <c r="K7" s="1">
        <f t="shared" si="0"/>
        <v>683.01345536507051</v>
      </c>
      <c r="L7" s="2">
        <f t="shared" si="1"/>
        <v>683.01345536507051</v>
      </c>
    </row>
    <row r="9" spans="8:17" x14ac:dyDescent="0.25">
      <c r="L9" s="2">
        <f>SUM(L4:L7)</f>
        <v>3169.8654463492926</v>
      </c>
      <c r="N9">
        <f>1000*(1-(1/1.1)^4)/0.1</f>
        <v>3169.8654463492949</v>
      </c>
      <c r="P9" t="s">
        <v>1</v>
      </c>
      <c r="Q9">
        <f>2000*3*(1+4/6*0.02/12)*(1-(1+0.02/12)^-(12*20))/(0.02/12)</f>
        <v>1187362.0359783473</v>
      </c>
    </row>
    <row r="10" spans="8:17" x14ac:dyDescent="0.25">
      <c r="P10" t="s">
        <v>2</v>
      </c>
      <c r="Q10">
        <f>2000*36*20</f>
        <v>1440000</v>
      </c>
    </row>
    <row r="11" spans="8:17" x14ac:dyDescent="0.25">
      <c r="H11" t="s">
        <v>0</v>
      </c>
      <c r="I11">
        <f>1/1.1</f>
        <v>0.90909090909090906</v>
      </c>
      <c r="K11">
        <f>SUM(K3:K6)</f>
        <v>3486.8519909842221</v>
      </c>
      <c r="Q11">
        <f>Q10-Q9</f>
        <v>252637.9640216527</v>
      </c>
    </row>
    <row r="12" spans="8:17" x14ac:dyDescent="0.25">
      <c r="K12">
        <f>1000*(1-1/(1+0.1)^4)/(1-1/1.1)</f>
        <v>3486.851990984223</v>
      </c>
    </row>
    <row r="14" spans="8:17" x14ac:dyDescent="0.25">
      <c r="K14">
        <f>1000*(1-I11^4)/(1-I11)</f>
        <v>3486.851990984223</v>
      </c>
      <c r="P14" t="s">
        <v>3</v>
      </c>
      <c r="Q14">
        <f>2000*3*(1+2/6*0.02/12)*(1-(1+0.02/12)^-(12*20))/(0.02/12)</f>
        <v>1186703.1225288589</v>
      </c>
    </row>
    <row r="18" spans="16:17" x14ac:dyDescent="0.25">
      <c r="P18" t="s">
        <v>0</v>
      </c>
      <c r="Q18">
        <f>(1+0.02/36)^-3</f>
        <v>0.99833518347193506</v>
      </c>
    </row>
    <row r="19" spans="16:17" x14ac:dyDescent="0.25">
      <c r="P19" t="s">
        <v>1</v>
      </c>
      <c r="Q19">
        <f>2000*(1-Q18^(12*20))/(1-Q18)</f>
        <v>395966.15223567939</v>
      </c>
    </row>
    <row r="20" spans="16:17" x14ac:dyDescent="0.25">
      <c r="P20" t="s">
        <v>3</v>
      </c>
      <c r="Q20">
        <f>2000*Q18*(1-Q18^(12*20))/(1-Q18)</f>
        <v>395306.94124088314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opLeftCell="C10" workbookViewId="0">
      <selection activeCell="T46" sqref="T46"/>
    </sheetView>
  </sheetViews>
  <sheetFormatPr defaultRowHeight="15" x14ac:dyDescent="0.25"/>
  <sheetData>
    <row r="1" spans="1:24" x14ac:dyDescent="0.25">
      <c r="A1" t="s">
        <v>4</v>
      </c>
      <c r="B1">
        <v>12000</v>
      </c>
    </row>
    <row r="2" spans="1:24" x14ac:dyDescent="0.25">
      <c r="A2" t="s">
        <v>5</v>
      </c>
      <c r="B2">
        <v>0.04</v>
      </c>
      <c r="C2" t="s">
        <v>6</v>
      </c>
    </row>
    <row r="3" spans="1:24" x14ac:dyDescent="0.25">
      <c r="A3" t="s">
        <v>7</v>
      </c>
      <c r="B3">
        <v>3</v>
      </c>
      <c r="C3" t="s">
        <v>8</v>
      </c>
    </row>
    <row r="4" spans="1:24" x14ac:dyDescent="0.25">
      <c r="A4" t="s">
        <v>9</v>
      </c>
      <c r="B4" t="s">
        <v>10</v>
      </c>
    </row>
    <row r="7" spans="1:24" x14ac:dyDescent="0.25">
      <c r="B7" t="s">
        <v>11</v>
      </c>
      <c r="C7">
        <f>B1*(B2/12)/(1-1/(1+B2/12)^(12*3))</f>
        <v>354.2878200821155</v>
      </c>
      <c r="F7" t="s">
        <v>12</v>
      </c>
      <c r="G7" t="s">
        <v>11</v>
      </c>
      <c r="H7" t="s">
        <v>13</v>
      </c>
      <c r="I7" s="1" t="s">
        <v>14</v>
      </c>
      <c r="J7" t="s">
        <v>15</v>
      </c>
      <c r="R7" t="s">
        <v>12</v>
      </c>
      <c r="S7" t="s">
        <v>11</v>
      </c>
      <c r="T7" t="s">
        <v>13</v>
      </c>
      <c r="U7" t="s">
        <v>14</v>
      </c>
      <c r="V7" t="s">
        <v>15</v>
      </c>
    </row>
    <row r="8" spans="1:24" x14ac:dyDescent="0.25">
      <c r="F8">
        <v>0</v>
      </c>
      <c r="I8" s="1"/>
      <c r="J8">
        <v>12000</v>
      </c>
      <c r="L8">
        <f>(1+0.04/12)</f>
        <v>1.0033333333333334</v>
      </c>
      <c r="R8">
        <v>0</v>
      </c>
      <c r="V8">
        <v>12000</v>
      </c>
    </row>
    <row r="9" spans="1:24" x14ac:dyDescent="0.25">
      <c r="F9">
        <v>1</v>
      </c>
      <c r="G9">
        <f>C7</f>
        <v>354.2878200821155</v>
      </c>
      <c r="H9">
        <f>J8*$B$2/12</f>
        <v>40</v>
      </c>
      <c r="I9" s="1">
        <f>G9-H9</f>
        <v>314.2878200821155</v>
      </c>
      <c r="J9">
        <f>J8-I9</f>
        <v>11685.712179917884</v>
      </c>
      <c r="R9">
        <v>1</v>
      </c>
      <c r="S9">
        <f>T9+U9</f>
        <v>373.33333333333331</v>
      </c>
      <c r="T9">
        <f>V8*$B$2/12</f>
        <v>40</v>
      </c>
      <c r="U9" s="4">
        <f>V8/36</f>
        <v>333.33333333333331</v>
      </c>
      <c r="V9">
        <f>V8-U9</f>
        <v>11666.666666666666</v>
      </c>
    </row>
    <row r="10" spans="1:24" x14ac:dyDescent="0.25">
      <c r="F10">
        <v>2</v>
      </c>
      <c r="G10">
        <f>G9</f>
        <v>354.2878200821155</v>
      </c>
      <c r="H10">
        <f>J9*$B$2/12</f>
        <v>38.952373933059611</v>
      </c>
      <c r="I10" s="1">
        <f>G10-H10</f>
        <v>315.33544614905588</v>
      </c>
      <c r="J10">
        <f>J9-I10</f>
        <v>11370.376733768828</v>
      </c>
      <c r="L10">
        <f>I10/I9</f>
        <v>1.0033333333333334</v>
      </c>
      <c r="R10">
        <v>2</v>
      </c>
      <c r="S10">
        <f>T10+U10</f>
        <v>372.22222222222217</v>
      </c>
      <c r="T10">
        <f>V9*$B$2/12</f>
        <v>38.888888888888886</v>
      </c>
      <c r="U10" s="4">
        <f>U9</f>
        <v>333.33333333333331</v>
      </c>
      <c r="V10">
        <f>V9-U10</f>
        <v>11333.333333333332</v>
      </c>
      <c r="X10">
        <f>T10-T9</f>
        <v>-1.1111111111111143</v>
      </c>
    </row>
    <row r="11" spans="1:24" x14ac:dyDescent="0.25">
      <c r="F11">
        <v>3</v>
      </c>
      <c r="G11">
        <f t="shared" ref="G11:G44" si="0">G10</f>
        <v>354.2878200821155</v>
      </c>
      <c r="H11">
        <f t="shared" ref="H11:H44" si="1">J10*$B$2/12</f>
        <v>37.901255779229423</v>
      </c>
      <c r="I11" s="1">
        <f t="shared" ref="I11:I44" si="2">G11-H11</f>
        <v>316.38656430288609</v>
      </c>
      <c r="J11">
        <f t="shared" ref="J11:J44" si="3">J10-I11</f>
        <v>11053.990169465942</v>
      </c>
      <c r="L11">
        <f t="shared" ref="L11:L44" si="4">I11/I10</f>
        <v>1.0033333333333334</v>
      </c>
      <c r="R11">
        <v>3</v>
      </c>
      <c r="S11">
        <f t="shared" ref="S11:S44" si="5">T11+U11</f>
        <v>371.11111111111109</v>
      </c>
      <c r="T11">
        <f t="shared" ref="T11:T44" si="6">V10*$B$2/12</f>
        <v>37.777777777777779</v>
      </c>
      <c r="U11" s="4">
        <f t="shared" ref="U11:U44" si="7">U10</f>
        <v>333.33333333333331</v>
      </c>
      <c r="V11">
        <f t="shared" ref="V11:V44" si="8">V10-U11</f>
        <v>10999.999999999998</v>
      </c>
      <c r="X11">
        <f t="shared" ref="X11:X35" si="9">T11-T10</f>
        <v>-1.1111111111111072</v>
      </c>
    </row>
    <row r="12" spans="1:24" x14ac:dyDescent="0.25">
      <c r="F12">
        <v>4</v>
      </c>
      <c r="G12">
        <f t="shared" si="0"/>
        <v>354.2878200821155</v>
      </c>
      <c r="H12">
        <f t="shared" si="1"/>
        <v>36.846633898219807</v>
      </c>
      <c r="I12" s="1">
        <f t="shared" si="2"/>
        <v>317.4411861838957</v>
      </c>
      <c r="J12">
        <f t="shared" si="3"/>
        <v>10736.548983282046</v>
      </c>
      <c r="L12">
        <f t="shared" si="4"/>
        <v>1.0033333333333332</v>
      </c>
      <c r="R12">
        <v>4</v>
      </c>
      <c r="S12">
        <f t="shared" si="5"/>
        <v>370</v>
      </c>
      <c r="T12">
        <f t="shared" si="6"/>
        <v>36.666666666666664</v>
      </c>
      <c r="U12" s="4">
        <f t="shared" si="7"/>
        <v>333.33333333333331</v>
      </c>
      <c r="V12">
        <f t="shared" si="8"/>
        <v>10666.666666666664</v>
      </c>
      <c r="X12">
        <f t="shared" si="9"/>
        <v>-1.1111111111111143</v>
      </c>
    </row>
    <row r="13" spans="1:24" x14ac:dyDescent="0.25">
      <c r="F13">
        <v>5</v>
      </c>
      <c r="G13">
        <f t="shared" si="0"/>
        <v>354.2878200821155</v>
      </c>
      <c r="H13">
        <f t="shared" si="1"/>
        <v>35.78849661094015</v>
      </c>
      <c r="I13" s="1">
        <f t="shared" si="2"/>
        <v>318.49932347117533</v>
      </c>
      <c r="J13">
        <f t="shared" si="3"/>
        <v>10418.049659810871</v>
      </c>
      <c r="L13">
        <f t="shared" si="4"/>
        <v>1.0033333333333332</v>
      </c>
      <c r="R13">
        <v>5</v>
      </c>
      <c r="S13">
        <f t="shared" si="5"/>
        <v>368.88888888888886</v>
      </c>
      <c r="T13">
        <f t="shared" si="6"/>
        <v>35.55555555555555</v>
      </c>
      <c r="U13" s="4">
        <f t="shared" si="7"/>
        <v>333.33333333333331</v>
      </c>
      <c r="V13">
        <f t="shared" si="8"/>
        <v>10333.33333333333</v>
      </c>
      <c r="X13">
        <f t="shared" si="9"/>
        <v>-1.1111111111111143</v>
      </c>
    </row>
    <row r="14" spans="1:24" x14ac:dyDescent="0.25">
      <c r="F14">
        <v>6</v>
      </c>
      <c r="G14">
        <f t="shared" si="0"/>
        <v>354.2878200821155</v>
      </c>
      <c r="H14">
        <f t="shared" si="1"/>
        <v>34.726832199369575</v>
      </c>
      <c r="I14" s="1">
        <f t="shared" si="2"/>
        <v>319.56098788274591</v>
      </c>
      <c r="J14">
        <f t="shared" si="3"/>
        <v>10098.488671928126</v>
      </c>
      <c r="L14">
        <f t="shared" si="4"/>
        <v>1.0033333333333334</v>
      </c>
      <c r="O14">
        <f>I9*(L10^24-1)/(L10-1)</f>
        <v>7839.2458167836448</v>
      </c>
      <c r="R14">
        <v>6</v>
      </c>
      <c r="S14">
        <f t="shared" si="5"/>
        <v>367.77777777777777</v>
      </c>
      <c r="T14">
        <f t="shared" si="6"/>
        <v>34.444444444444436</v>
      </c>
      <c r="U14" s="4">
        <f t="shared" si="7"/>
        <v>333.33333333333331</v>
      </c>
      <c r="V14">
        <f t="shared" si="8"/>
        <v>9999.9999999999964</v>
      </c>
      <c r="X14">
        <f t="shared" si="9"/>
        <v>-1.1111111111111143</v>
      </c>
    </row>
    <row r="15" spans="1:24" x14ac:dyDescent="0.25">
      <c r="F15">
        <v>7</v>
      </c>
      <c r="G15">
        <f t="shared" si="0"/>
        <v>354.2878200821155</v>
      </c>
      <c r="H15">
        <f t="shared" si="1"/>
        <v>33.66162890642709</v>
      </c>
      <c r="I15" s="1">
        <f t="shared" si="2"/>
        <v>320.6261911756884</v>
      </c>
      <c r="J15">
        <f t="shared" si="3"/>
        <v>9777.8624807524375</v>
      </c>
      <c r="L15">
        <f t="shared" si="4"/>
        <v>1.0033333333333334</v>
      </c>
      <c r="O15">
        <f>SUM(I9:I32)</f>
        <v>7839.2458167836057</v>
      </c>
      <c r="R15">
        <v>7</v>
      </c>
      <c r="S15">
        <f t="shared" si="5"/>
        <v>366.66666666666663</v>
      </c>
      <c r="T15">
        <f t="shared" si="6"/>
        <v>33.333333333333321</v>
      </c>
      <c r="U15" s="4">
        <f t="shared" si="7"/>
        <v>333.33333333333331</v>
      </c>
      <c r="V15">
        <f t="shared" si="8"/>
        <v>9666.6666666666624</v>
      </c>
      <c r="X15">
        <f t="shared" si="9"/>
        <v>-1.1111111111111143</v>
      </c>
    </row>
    <row r="16" spans="1:24" x14ac:dyDescent="0.25">
      <c r="F16">
        <v>8</v>
      </c>
      <c r="G16">
        <f t="shared" si="0"/>
        <v>354.2878200821155</v>
      </c>
      <c r="H16">
        <f t="shared" si="1"/>
        <v>32.592874935841458</v>
      </c>
      <c r="I16" s="1">
        <f t="shared" si="2"/>
        <v>321.69494514627405</v>
      </c>
      <c r="J16">
        <f t="shared" si="3"/>
        <v>9456.1675356061642</v>
      </c>
      <c r="L16">
        <f t="shared" si="4"/>
        <v>1.0033333333333334</v>
      </c>
      <c r="R16">
        <v>8</v>
      </c>
      <c r="S16">
        <f t="shared" si="5"/>
        <v>365.55555555555554</v>
      </c>
      <c r="T16">
        <f t="shared" si="6"/>
        <v>32.222222222222207</v>
      </c>
      <c r="U16" s="4">
        <f t="shared" si="7"/>
        <v>333.33333333333331</v>
      </c>
      <c r="V16">
        <f t="shared" si="8"/>
        <v>9333.3333333333285</v>
      </c>
      <c r="X16">
        <f t="shared" si="9"/>
        <v>-1.1111111111111143</v>
      </c>
    </row>
    <row r="17" spans="6:30" x14ac:dyDescent="0.25">
      <c r="F17">
        <v>9</v>
      </c>
      <c r="G17">
        <f t="shared" si="0"/>
        <v>354.2878200821155</v>
      </c>
      <c r="H17">
        <f t="shared" si="1"/>
        <v>31.520558452020548</v>
      </c>
      <c r="I17" s="1">
        <f t="shared" si="2"/>
        <v>322.76726163009494</v>
      </c>
      <c r="J17">
        <f t="shared" si="3"/>
        <v>9133.400273976069</v>
      </c>
      <c r="L17">
        <f t="shared" si="4"/>
        <v>1.0033333333333332</v>
      </c>
      <c r="N17" t="s">
        <v>16</v>
      </c>
      <c r="O17">
        <f>24*G10-O15</f>
        <v>663.66186518716586</v>
      </c>
      <c r="R17">
        <v>9</v>
      </c>
      <c r="S17">
        <f t="shared" si="5"/>
        <v>364.4444444444444</v>
      </c>
      <c r="T17">
        <f t="shared" si="6"/>
        <v>31.111111111111097</v>
      </c>
      <c r="U17" s="4">
        <f t="shared" si="7"/>
        <v>333.33333333333331</v>
      </c>
      <c r="V17">
        <f t="shared" si="8"/>
        <v>8999.9999999999945</v>
      </c>
      <c r="X17">
        <f t="shared" si="9"/>
        <v>-1.1111111111111107</v>
      </c>
    </row>
    <row r="18" spans="6:30" x14ac:dyDescent="0.25">
      <c r="F18">
        <v>10</v>
      </c>
      <c r="G18">
        <f t="shared" si="0"/>
        <v>354.2878200821155</v>
      </c>
      <c r="H18">
        <f t="shared" si="1"/>
        <v>30.444667579920232</v>
      </c>
      <c r="I18" s="1">
        <f t="shared" si="2"/>
        <v>323.84315250219527</v>
      </c>
      <c r="J18">
        <f t="shared" si="3"/>
        <v>8809.5571214738738</v>
      </c>
      <c r="L18">
        <f t="shared" si="4"/>
        <v>1.0033333333333334</v>
      </c>
      <c r="O18">
        <f>SUM(H9:H32)</f>
        <v>663.6618651871654</v>
      </c>
      <c r="R18">
        <v>10</v>
      </c>
      <c r="S18">
        <f t="shared" si="5"/>
        <v>363.33333333333331</v>
      </c>
      <c r="T18">
        <f t="shared" si="6"/>
        <v>29.999999999999982</v>
      </c>
      <c r="U18" s="4">
        <f t="shared" si="7"/>
        <v>333.33333333333331</v>
      </c>
      <c r="V18">
        <f t="shared" si="8"/>
        <v>8666.6666666666606</v>
      </c>
      <c r="X18">
        <f t="shared" si="9"/>
        <v>-1.1111111111111143</v>
      </c>
    </row>
    <row r="19" spans="6:30" x14ac:dyDescent="0.25">
      <c r="F19">
        <v>11</v>
      </c>
      <c r="G19">
        <f t="shared" si="0"/>
        <v>354.2878200821155</v>
      </c>
      <c r="H19">
        <f t="shared" si="1"/>
        <v>29.365190404912912</v>
      </c>
      <c r="I19" s="1">
        <f t="shared" si="2"/>
        <v>324.92262967720256</v>
      </c>
      <c r="J19">
        <f t="shared" si="3"/>
        <v>8484.6344917966708</v>
      </c>
      <c r="L19">
        <f t="shared" si="4"/>
        <v>1.0033333333333332</v>
      </c>
      <c r="R19">
        <v>11</v>
      </c>
      <c r="S19">
        <f t="shared" si="5"/>
        <v>362.22222222222217</v>
      </c>
      <c r="T19">
        <f t="shared" si="6"/>
        <v>28.888888888888872</v>
      </c>
      <c r="U19" s="4">
        <f t="shared" si="7"/>
        <v>333.33333333333331</v>
      </c>
      <c r="V19">
        <f t="shared" si="8"/>
        <v>8333.3333333333267</v>
      </c>
      <c r="X19">
        <f t="shared" si="9"/>
        <v>-1.1111111111111107</v>
      </c>
    </row>
    <row r="20" spans="6:30" x14ac:dyDescent="0.25">
      <c r="F20">
        <v>12</v>
      </c>
      <c r="G20">
        <f t="shared" si="0"/>
        <v>354.2878200821155</v>
      </c>
      <c r="H20">
        <f t="shared" si="1"/>
        <v>28.282114972655567</v>
      </c>
      <c r="I20" s="1">
        <f t="shared" si="2"/>
        <v>326.00570510945994</v>
      </c>
      <c r="J20">
        <f t="shared" si="3"/>
        <v>8158.6287866872108</v>
      </c>
      <c r="L20">
        <f t="shared" si="4"/>
        <v>1.0033333333333334</v>
      </c>
      <c r="R20">
        <v>12</v>
      </c>
      <c r="S20">
        <f t="shared" si="5"/>
        <v>361.11111111111109</v>
      </c>
      <c r="T20">
        <f t="shared" si="6"/>
        <v>27.777777777777757</v>
      </c>
      <c r="U20" s="4">
        <f t="shared" si="7"/>
        <v>333.33333333333331</v>
      </c>
      <c r="V20">
        <f t="shared" si="8"/>
        <v>7999.9999999999936</v>
      </c>
      <c r="X20">
        <f t="shared" si="9"/>
        <v>-1.1111111111111143</v>
      </c>
    </row>
    <row r="21" spans="6:30" x14ac:dyDescent="0.25">
      <c r="F21">
        <v>13</v>
      </c>
      <c r="G21">
        <f t="shared" si="0"/>
        <v>354.2878200821155</v>
      </c>
      <c r="H21">
        <f t="shared" si="1"/>
        <v>27.195429288957371</v>
      </c>
      <c r="I21" s="1">
        <f t="shared" si="2"/>
        <v>327.09239079315813</v>
      </c>
      <c r="J21">
        <f t="shared" si="3"/>
        <v>7831.5363958940525</v>
      </c>
      <c r="L21">
        <f t="shared" si="4"/>
        <v>1.0033333333333334</v>
      </c>
      <c r="N21" t="s">
        <v>17</v>
      </c>
      <c r="O21">
        <f>I9*L10^33</f>
        <v>350.76843050462901</v>
      </c>
      <c r="R21">
        <v>13</v>
      </c>
      <c r="S21">
        <f t="shared" si="5"/>
        <v>359.99999999999994</v>
      </c>
      <c r="T21">
        <f t="shared" si="6"/>
        <v>26.666666666666647</v>
      </c>
      <c r="U21" s="4">
        <f t="shared" si="7"/>
        <v>333.33333333333331</v>
      </c>
      <c r="V21">
        <f t="shared" si="8"/>
        <v>7666.6666666666606</v>
      </c>
      <c r="X21">
        <f t="shared" si="9"/>
        <v>-1.1111111111111107</v>
      </c>
      <c r="AC21" t="s">
        <v>17</v>
      </c>
    </row>
    <row r="22" spans="6:30" x14ac:dyDescent="0.25">
      <c r="F22">
        <v>14</v>
      </c>
      <c r="G22">
        <f t="shared" si="0"/>
        <v>354.2878200821155</v>
      </c>
      <c r="H22">
        <f t="shared" si="1"/>
        <v>26.105121319646841</v>
      </c>
      <c r="I22" s="1">
        <f t="shared" si="2"/>
        <v>328.18269876246865</v>
      </c>
      <c r="J22">
        <f t="shared" si="3"/>
        <v>7503.3536971315834</v>
      </c>
      <c r="L22">
        <f t="shared" si="4"/>
        <v>1.0033333333333332</v>
      </c>
      <c r="O22">
        <f>I42</f>
        <v>350.76843050462793</v>
      </c>
      <c r="R22">
        <v>14</v>
      </c>
      <c r="S22">
        <f t="shared" si="5"/>
        <v>358.88888888888886</v>
      </c>
      <c r="T22">
        <f t="shared" si="6"/>
        <v>25.555555555555539</v>
      </c>
      <c r="U22" s="4">
        <f t="shared" si="7"/>
        <v>333.33333333333331</v>
      </c>
      <c r="V22">
        <f t="shared" si="8"/>
        <v>7333.3333333333276</v>
      </c>
      <c r="X22">
        <f t="shared" si="9"/>
        <v>-1.1111111111111072</v>
      </c>
    </row>
    <row r="23" spans="6:30" x14ac:dyDescent="0.25">
      <c r="F23">
        <v>15</v>
      </c>
      <c r="G23">
        <f t="shared" si="0"/>
        <v>354.2878200821155</v>
      </c>
      <c r="H23">
        <f t="shared" si="1"/>
        <v>25.011178990438612</v>
      </c>
      <c r="I23" s="1">
        <f t="shared" si="2"/>
        <v>329.27664109167688</v>
      </c>
      <c r="J23">
        <f t="shared" si="3"/>
        <v>7174.0770560399069</v>
      </c>
      <c r="L23">
        <f t="shared" si="4"/>
        <v>1.0033333333333334</v>
      </c>
      <c r="R23">
        <v>15</v>
      </c>
      <c r="S23">
        <f t="shared" si="5"/>
        <v>357.77777777777771</v>
      </c>
      <c r="T23">
        <f t="shared" si="6"/>
        <v>24.444444444444425</v>
      </c>
      <c r="U23" s="4">
        <f t="shared" si="7"/>
        <v>333.33333333333331</v>
      </c>
      <c r="V23">
        <f t="shared" si="8"/>
        <v>6999.9999999999945</v>
      </c>
      <c r="X23">
        <f t="shared" si="9"/>
        <v>-1.1111111111111143</v>
      </c>
    </row>
    <row r="24" spans="6:30" x14ac:dyDescent="0.25">
      <c r="F24">
        <v>16</v>
      </c>
      <c r="G24">
        <f t="shared" si="0"/>
        <v>354.2878200821155</v>
      </c>
      <c r="H24">
        <f t="shared" si="1"/>
        <v>23.913590186799691</v>
      </c>
      <c r="I24" s="1">
        <f t="shared" si="2"/>
        <v>330.37422989531581</v>
      </c>
      <c r="J24">
        <f t="shared" si="3"/>
        <v>6843.7028261445912</v>
      </c>
      <c r="L24">
        <f t="shared" si="4"/>
        <v>1.0033333333333334</v>
      </c>
      <c r="N24" t="s">
        <v>18</v>
      </c>
      <c r="O24">
        <f>G30-O22</f>
        <v>3.5193895774875728</v>
      </c>
      <c r="R24">
        <v>16</v>
      </c>
      <c r="S24">
        <f t="shared" si="5"/>
        <v>356.66666666666663</v>
      </c>
      <c r="T24">
        <f t="shared" si="6"/>
        <v>23.333333333333314</v>
      </c>
      <c r="U24" s="4">
        <f t="shared" si="7"/>
        <v>333.33333333333331</v>
      </c>
      <c r="V24">
        <f t="shared" si="8"/>
        <v>6666.6666666666615</v>
      </c>
      <c r="X24">
        <f t="shared" si="9"/>
        <v>-1.1111111111111107</v>
      </c>
      <c r="AC24" t="s">
        <v>18</v>
      </c>
      <c r="AD24">
        <f>T9+33*X10</f>
        <v>3.3333333333332291</v>
      </c>
    </row>
    <row r="25" spans="6:30" x14ac:dyDescent="0.25">
      <c r="F25">
        <v>17</v>
      </c>
      <c r="G25">
        <f t="shared" si="0"/>
        <v>354.2878200821155</v>
      </c>
      <c r="H25">
        <f t="shared" si="1"/>
        <v>22.812342753815305</v>
      </c>
      <c r="I25" s="1">
        <f t="shared" si="2"/>
        <v>331.4754773283002</v>
      </c>
      <c r="J25">
        <f t="shared" si="3"/>
        <v>6512.2273488162909</v>
      </c>
      <c r="L25">
        <f t="shared" si="4"/>
        <v>1.0033333333333334</v>
      </c>
      <c r="O25">
        <f>H42</f>
        <v>3.5193895774875643</v>
      </c>
      <c r="R25">
        <v>17</v>
      </c>
      <c r="S25">
        <f t="shared" si="5"/>
        <v>355.55555555555554</v>
      </c>
      <c r="T25">
        <f t="shared" si="6"/>
        <v>22.222222222222204</v>
      </c>
      <c r="U25" s="4">
        <f t="shared" si="7"/>
        <v>333.33333333333331</v>
      </c>
      <c r="V25">
        <f t="shared" si="8"/>
        <v>6333.3333333333285</v>
      </c>
      <c r="X25">
        <f t="shared" si="9"/>
        <v>-1.1111111111111107</v>
      </c>
      <c r="AD25">
        <f>T42</f>
        <v>3.3333333333333215</v>
      </c>
    </row>
    <row r="26" spans="6:30" x14ac:dyDescent="0.25">
      <c r="F26">
        <v>18</v>
      </c>
      <c r="G26">
        <f t="shared" si="0"/>
        <v>354.2878200821155</v>
      </c>
      <c r="H26">
        <f t="shared" si="1"/>
        <v>21.707424496054301</v>
      </c>
      <c r="I26" s="1">
        <f t="shared" si="2"/>
        <v>332.58039558606117</v>
      </c>
      <c r="J26">
        <f t="shared" si="3"/>
        <v>6179.6469532302299</v>
      </c>
      <c r="L26">
        <f t="shared" si="4"/>
        <v>1.0033333333333332</v>
      </c>
      <c r="R26">
        <v>18</v>
      </c>
      <c r="S26">
        <f t="shared" si="5"/>
        <v>354.4444444444444</v>
      </c>
      <c r="T26">
        <f t="shared" si="6"/>
        <v>21.111111111111097</v>
      </c>
      <c r="U26" s="4">
        <f t="shared" si="7"/>
        <v>333.33333333333331</v>
      </c>
      <c r="V26">
        <f t="shared" si="8"/>
        <v>5999.9999999999955</v>
      </c>
      <c r="X26">
        <f t="shared" si="9"/>
        <v>-1.1111111111111072</v>
      </c>
    </row>
    <row r="27" spans="6:30" x14ac:dyDescent="0.25">
      <c r="F27">
        <v>19</v>
      </c>
      <c r="G27">
        <f t="shared" si="0"/>
        <v>354.2878200821155</v>
      </c>
      <c r="H27">
        <f t="shared" si="1"/>
        <v>20.598823177434102</v>
      </c>
      <c r="I27" s="1">
        <f t="shared" si="2"/>
        <v>333.6889969046814</v>
      </c>
      <c r="J27">
        <f t="shared" si="3"/>
        <v>5845.9579563255484</v>
      </c>
      <c r="L27">
        <f t="shared" si="4"/>
        <v>1.0033333333333334</v>
      </c>
      <c r="R27">
        <v>19</v>
      </c>
      <c r="S27">
        <f t="shared" si="5"/>
        <v>353.33333333333331</v>
      </c>
      <c r="T27">
        <f t="shared" si="6"/>
        <v>19.999999999999986</v>
      </c>
      <c r="U27" s="4">
        <f t="shared" si="7"/>
        <v>333.33333333333331</v>
      </c>
      <c r="V27">
        <f t="shared" si="8"/>
        <v>5666.6666666666624</v>
      </c>
      <c r="X27">
        <f t="shared" si="9"/>
        <v>-1.1111111111111107</v>
      </c>
      <c r="AC27" t="s">
        <v>19</v>
      </c>
      <c r="AD27">
        <f>AD25+U29</f>
        <v>336.66666666666663</v>
      </c>
    </row>
    <row r="28" spans="6:30" x14ac:dyDescent="0.25">
      <c r="F28">
        <v>20</v>
      </c>
      <c r="G28">
        <f t="shared" si="0"/>
        <v>354.2878200821155</v>
      </c>
      <c r="H28">
        <f t="shared" si="1"/>
        <v>19.486526521085164</v>
      </c>
      <c r="I28" s="1">
        <f t="shared" si="2"/>
        <v>334.80129356103032</v>
      </c>
      <c r="J28">
        <f t="shared" si="3"/>
        <v>5511.1566627645179</v>
      </c>
      <c r="L28">
        <f t="shared" si="4"/>
        <v>1.0033333333333332</v>
      </c>
      <c r="R28">
        <v>20</v>
      </c>
      <c r="S28">
        <f t="shared" si="5"/>
        <v>352.22222222222217</v>
      </c>
      <c r="T28">
        <f t="shared" si="6"/>
        <v>18.888888888888875</v>
      </c>
      <c r="U28" s="4">
        <f t="shared" si="7"/>
        <v>333.33333333333331</v>
      </c>
      <c r="V28">
        <f t="shared" si="8"/>
        <v>5333.3333333333294</v>
      </c>
      <c r="X28">
        <f t="shared" si="9"/>
        <v>-1.1111111111111107</v>
      </c>
      <c r="AD28">
        <f>S42</f>
        <v>336.66666666666663</v>
      </c>
    </row>
    <row r="29" spans="6:30" x14ac:dyDescent="0.25">
      <c r="F29">
        <v>21</v>
      </c>
      <c r="G29">
        <f t="shared" si="0"/>
        <v>354.2878200821155</v>
      </c>
      <c r="H29">
        <f t="shared" si="1"/>
        <v>18.370522209215061</v>
      </c>
      <c r="I29" s="1">
        <f t="shared" si="2"/>
        <v>335.91729787290046</v>
      </c>
      <c r="J29">
        <f t="shared" si="3"/>
        <v>5175.2393648916177</v>
      </c>
      <c r="L29">
        <f t="shared" si="4"/>
        <v>1.0033333333333334</v>
      </c>
      <c r="R29">
        <v>21</v>
      </c>
      <c r="S29">
        <f t="shared" si="5"/>
        <v>351.11111111111109</v>
      </c>
      <c r="T29">
        <f t="shared" si="6"/>
        <v>17.777777777777764</v>
      </c>
      <c r="U29" s="4">
        <f t="shared" si="7"/>
        <v>333.33333333333331</v>
      </c>
      <c r="V29">
        <f t="shared" si="8"/>
        <v>4999.9999999999964</v>
      </c>
      <c r="X29">
        <f t="shared" si="9"/>
        <v>-1.1111111111111107</v>
      </c>
    </row>
    <row r="30" spans="6:30" x14ac:dyDescent="0.25">
      <c r="F30">
        <v>22</v>
      </c>
      <c r="G30">
        <f t="shared" si="0"/>
        <v>354.2878200821155</v>
      </c>
      <c r="H30">
        <f t="shared" si="1"/>
        <v>17.250797882972059</v>
      </c>
      <c r="I30" s="1">
        <f t="shared" si="2"/>
        <v>337.03702219914345</v>
      </c>
      <c r="J30">
        <f t="shared" si="3"/>
        <v>4838.2023426924743</v>
      </c>
      <c r="L30">
        <f t="shared" si="4"/>
        <v>1.0033333333333332</v>
      </c>
      <c r="R30">
        <v>22</v>
      </c>
      <c r="S30">
        <f t="shared" si="5"/>
        <v>349.99999999999994</v>
      </c>
      <c r="T30">
        <f t="shared" si="6"/>
        <v>16.666666666666654</v>
      </c>
      <c r="U30" s="4">
        <f t="shared" si="7"/>
        <v>333.33333333333331</v>
      </c>
      <c r="V30">
        <f t="shared" si="8"/>
        <v>4666.6666666666633</v>
      </c>
      <c r="X30">
        <f t="shared" si="9"/>
        <v>-1.1111111111111107</v>
      </c>
      <c r="AA30">
        <f>SUM(T9:T32)</f>
        <v>653.33333333333303</v>
      </c>
    </row>
    <row r="31" spans="6:30" x14ac:dyDescent="0.25">
      <c r="F31">
        <v>23</v>
      </c>
      <c r="G31">
        <f t="shared" si="0"/>
        <v>354.2878200821155</v>
      </c>
      <c r="H31">
        <f t="shared" si="1"/>
        <v>16.12734114230825</v>
      </c>
      <c r="I31" s="1">
        <f t="shared" si="2"/>
        <v>338.16047893980726</v>
      </c>
      <c r="J31">
        <f t="shared" si="3"/>
        <v>4500.0418637526673</v>
      </c>
      <c r="L31">
        <f t="shared" si="4"/>
        <v>1.0033333333333334</v>
      </c>
      <c r="R31">
        <v>23</v>
      </c>
      <c r="S31">
        <f t="shared" si="5"/>
        <v>348.88888888888886</v>
      </c>
      <c r="T31">
        <f t="shared" si="6"/>
        <v>15.555555555555545</v>
      </c>
      <c r="U31" s="4">
        <f t="shared" si="7"/>
        <v>333.33333333333331</v>
      </c>
      <c r="V31">
        <f t="shared" si="8"/>
        <v>4333.3333333333303</v>
      </c>
      <c r="X31">
        <f t="shared" si="9"/>
        <v>-1.1111111111111089</v>
      </c>
      <c r="AA31">
        <f>24/2*(T9+T9+23*X10)</f>
        <v>653.33333333333246</v>
      </c>
    </row>
    <row r="32" spans="6:30" x14ac:dyDescent="0.25">
      <c r="F32">
        <v>24</v>
      </c>
      <c r="G32">
        <f t="shared" si="0"/>
        <v>354.2878200821155</v>
      </c>
      <c r="H32">
        <f t="shared" si="1"/>
        <v>15.000139545842224</v>
      </c>
      <c r="I32" s="1">
        <f t="shared" si="2"/>
        <v>339.28768053627329</v>
      </c>
      <c r="J32">
        <f t="shared" si="3"/>
        <v>4160.7541832163943</v>
      </c>
      <c r="L32">
        <f t="shared" si="4"/>
        <v>1.0033333333333334</v>
      </c>
      <c r="R32">
        <v>24</v>
      </c>
      <c r="S32">
        <f t="shared" si="5"/>
        <v>347.77777777777777</v>
      </c>
      <c r="T32">
        <f t="shared" si="6"/>
        <v>14.444444444444436</v>
      </c>
      <c r="U32" s="4">
        <f t="shared" si="7"/>
        <v>333.33333333333331</v>
      </c>
      <c r="V32">
        <f t="shared" si="8"/>
        <v>3999.9999999999968</v>
      </c>
      <c r="X32">
        <f t="shared" si="9"/>
        <v>-1.1111111111111089</v>
      </c>
      <c r="AA32">
        <f>24*U32+AA31</f>
        <v>8653.3333333333321</v>
      </c>
    </row>
    <row r="33" spans="6:27" x14ac:dyDescent="0.25">
      <c r="F33">
        <v>25</v>
      </c>
      <c r="G33">
        <f t="shared" si="0"/>
        <v>354.2878200821155</v>
      </c>
      <c r="H33">
        <f t="shared" si="1"/>
        <v>13.869180610721315</v>
      </c>
      <c r="I33" s="1">
        <f t="shared" si="2"/>
        <v>340.41863947139416</v>
      </c>
      <c r="J33">
        <f t="shared" si="3"/>
        <v>3820.335543745</v>
      </c>
      <c r="L33">
        <f t="shared" si="4"/>
        <v>1.0033333333333332</v>
      </c>
      <c r="R33">
        <v>25</v>
      </c>
      <c r="S33">
        <f t="shared" si="5"/>
        <v>346.66666666666663</v>
      </c>
      <c r="T33">
        <f t="shared" si="6"/>
        <v>13.333333333333323</v>
      </c>
      <c r="U33" s="4">
        <f t="shared" si="7"/>
        <v>333.33333333333331</v>
      </c>
      <c r="V33">
        <f t="shared" si="8"/>
        <v>3666.6666666666633</v>
      </c>
      <c r="X33">
        <f t="shared" si="9"/>
        <v>-1.1111111111111125</v>
      </c>
      <c r="AA33">
        <f>SUM(S9:S32)</f>
        <v>8653.3333333333321</v>
      </c>
    </row>
    <row r="34" spans="6:27" x14ac:dyDescent="0.25">
      <c r="F34">
        <v>26</v>
      </c>
      <c r="G34">
        <f t="shared" si="0"/>
        <v>354.2878200821155</v>
      </c>
      <c r="H34">
        <f t="shared" si="1"/>
        <v>12.734451812483334</v>
      </c>
      <c r="I34" s="1">
        <f t="shared" si="2"/>
        <v>341.55336826963219</v>
      </c>
      <c r="J34">
        <f t="shared" si="3"/>
        <v>3478.7821754753677</v>
      </c>
      <c r="L34">
        <f t="shared" si="4"/>
        <v>1.0033333333333334</v>
      </c>
      <c r="R34">
        <v>26</v>
      </c>
      <c r="S34">
        <f t="shared" si="5"/>
        <v>345.55555555555554</v>
      </c>
      <c r="T34">
        <f t="shared" si="6"/>
        <v>12.222222222222213</v>
      </c>
      <c r="U34" s="4">
        <f t="shared" si="7"/>
        <v>333.33333333333331</v>
      </c>
      <c r="V34">
        <f t="shared" si="8"/>
        <v>3333.3333333333298</v>
      </c>
      <c r="X34">
        <f t="shared" si="9"/>
        <v>-1.1111111111111107</v>
      </c>
    </row>
    <row r="35" spans="6:27" x14ac:dyDescent="0.25">
      <c r="F35">
        <v>27</v>
      </c>
      <c r="G35">
        <f t="shared" si="0"/>
        <v>354.2878200821155</v>
      </c>
      <c r="H35">
        <f t="shared" si="1"/>
        <v>11.595940584917892</v>
      </c>
      <c r="I35" s="1">
        <f t="shared" si="2"/>
        <v>342.69187949719759</v>
      </c>
      <c r="J35">
        <f t="shared" si="3"/>
        <v>3136.0902959781702</v>
      </c>
      <c r="L35">
        <f t="shared" si="4"/>
        <v>1.0033333333333332</v>
      </c>
      <c r="R35">
        <v>27</v>
      </c>
      <c r="S35">
        <f t="shared" si="5"/>
        <v>344.4444444444444</v>
      </c>
      <c r="T35">
        <f t="shared" si="6"/>
        <v>11.1111111111111</v>
      </c>
      <c r="U35" s="4">
        <f t="shared" si="7"/>
        <v>333.33333333333331</v>
      </c>
      <c r="V35">
        <f t="shared" si="8"/>
        <v>2999.9999999999964</v>
      </c>
      <c r="X35">
        <f t="shared" si="9"/>
        <v>-1.1111111111111125</v>
      </c>
    </row>
    <row r="36" spans="6:27" x14ac:dyDescent="0.25">
      <c r="F36">
        <v>28</v>
      </c>
      <c r="G36">
        <f t="shared" si="0"/>
        <v>354.2878200821155</v>
      </c>
      <c r="H36">
        <f t="shared" si="1"/>
        <v>10.453634319927234</v>
      </c>
      <c r="I36" s="1">
        <f t="shared" si="2"/>
        <v>343.83418576218827</v>
      </c>
      <c r="J36">
        <f t="shared" si="3"/>
        <v>2792.2561102159821</v>
      </c>
      <c r="L36">
        <f t="shared" si="4"/>
        <v>1.0033333333333334</v>
      </c>
      <c r="R36">
        <v>28</v>
      </c>
      <c r="S36">
        <f t="shared" si="5"/>
        <v>343.33333333333331</v>
      </c>
      <c r="T36">
        <f t="shared" si="6"/>
        <v>9.9999999999999876</v>
      </c>
      <c r="U36" s="4">
        <f t="shared" si="7"/>
        <v>333.33333333333331</v>
      </c>
      <c r="V36">
        <f t="shared" si="8"/>
        <v>2666.6666666666629</v>
      </c>
    </row>
    <row r="37" spans="6:27" x14ac:dyDescent="0.25">
      <c r="F37">
        <v>29</v>
      </c>
      <c r="G37">
        <f t="shared" si="0"/>
        <v>354.2878200821155</v>
      </c>
      <c r="H37">
        <f t="shared" si="1"/>
        <v>9.3075203673866067</v>
      </c>
      <c r="I37" s="1">
        <f t="shared" si="2"/>
        <v>344.98029971472891</v>
      </c>
      <c r="J37">
        <f t="shared" si="3"/>
        <v>2447.2758105012531</v>
      </c>
      <c r="L37">
        <f t="shared" si="4"/>
        <v>1.0033333333333334</v>
      </c>
      <c r="R37">
        <v>29</v>
      </c>
      <c r="S37">
        <f t="shared" si="5"/>
        <v>342.22222222222217</v>
      </c>
      <c r="T37">
        <f t="shared" si="6"/>
        <v>8.8888888888888768</v>
      </c>
      <c r="U37" s="4">
        <f t="shared" si="7"/>
        <v>333.33333333333331</v>
      </c>
      <c r="V37">
        <f t="shared" si="8"/>
        <v>2333.3333333333294</v>
      </c>
    </row>
    <row r="38" spans="6:27" x14ac:dyDescent="0.25">
      <c r="F38">
        <v>30</v>
      </c>
      <c r="G38">
        <f t="shared" si="0"/>
        <v>354.2878200821155</v>
      </c>
      <c r="H38">
        <f t="shared" si="1"/>
        <v>8.1575860350041776</v>
      </c>
      <c r="I38" s="1">
        <f t="shared" si="2"/>
        <v>346.13023404711134</v>
      </c>
      <c r="J38">
        <f t="shared" si="3"/>
        <v>2101.1455764541415</v>
      </c>
      <c r="L38">
        <f t="shared" si="4"/>
        <v>1.0033333333333334</v>
      </c>
      <c r="R38">
        <v>30</v>
      </c>
      <c r="S38">
        <f t="shared" si="5"/>
        <v>341.11111111111109</v>
      </c>
      <c r="T38">
        <f t="shared" si="6"/>
        <v>7.7777777777777644</v>
      </c>
      <c r="U38" s="4">
        <f t="shared" si="7"/>
        <v>333.33333333333331</v>
      </c>
      <c r="V38">
        <f t="shared" si="8"/>
        <v>1999.9999999999961</v>
      </c>
    </row>
    <row r="39" spans="6:27" x14ac:dyDescent="0.25">
      <c r="F39">
        <v>31</v>
      </c>
      <c r="G39">
        <f t="shared" si="0"/>
        <v>354.2878200821155</v>
      </c>
      <c r="H39">
        <f t="shared" si="1"/>
        <v>7.0038185881804722</v>
      </c>
      <c r="I39" s="1">
        <f t="shared" si="2"/>
        <v>347.28400149393502</v>
      </c>
      <c r="J39">
        <f t="shared" si="3"/>
        <v>1753.8615749602066</v>
      </c>
      <c r="L39">
        <f t="shared" si="4"/>
        <v>1.0033333333333332</v>
      </c>
      <c r="R39">
        <v>31</v>
      </c>
      <c r="S39">
        <f t="shared" si="5"/>
        <v>339.99999999999994</v>
      </c>
      <c r="T39">
        <f t="shared" si="6"/>
        <v>6.6666666666666536</v>
      </c>
      <c r="U39" s="4">
        <f t="shared" si="7"/>
        <v>333.33333333333331</v>
      </c>
      <c r="V39">
        <f t="shared" si="8"/>
        <v>1666.6666666666629</v>
      </c>
    </row>
    <row r="40" spans="6:27" x14ac:dyDescent="0.25">
      <c r="F40">
        <v>32</v>
      </c>
      <c r="G40">
        <f t="shared" si="0"/>
        <v>354.2878200821155</v>
      </c>
      <c r="H40">
        <f t="shared" si="1"/>
        <v>5.8462052498673556</v>
      </c>
      <c r="I40" s="1">
        <f t="shared" si="2"/>
        <v>348.44161483224815</v>
      </c>
      <c r="J40">
        <f t="shared" si="3"/>
        <v>1405.4199601279583</v>
      </c>
      <c r="L40">
        <f t="shared" si="4"/>
        <v>1.0033333333333334</v>
      </c>
      <c r="R40">
        <v>32</v>
      </c>
      <c r="S40">
        <f t="shared" si="5"/>
        <v>338.88888888888886</v>
      </c>
      <c r="T40">
        <f t="shared" si="6"/>
        <v>5.5555555555555429</v>
      </c>
      <c r="U40" s="4">
        <f t="shared" si="7"/>
        <v>333.33333333333331</v>
      </c>
      <c r="V40">
        <f t="shared" si="8"/>
        <v>1333.3333333333296</v>
      </c>
    </row>
    <row r="41" spans="6:27" x14ac:dyDescent="0.25">
      <c r="F41">
        <v>33</v>
      </c>
      <c r="G41">
        <f t="shared" si="0"/>
        <v>354.2878200821155</v>
      </c>
      <c r="H41">
        <f t="shared" si="1"/>
        <v>4.6847332004265274</v>
      </c>
      <c r="I41" s="1">
        <f t="shared" si="2"/>
        <v>349.60308688168897</v>
      </c>
      <c r="J41">
        <f t="shared" si="3"/>
        <v>1055.8168732462693</v>
      </c>
      <c r="L41">
        <f t="shared" si="4"/>
        <v>1.0033333333333334</v>
      </c>
      <c r="R41">
        <v>33</v>
      </c>
      <c r="S41">
        <f t="shared" si="5"/>
        <v>337.77777777777777</v>
      </c>
      <c r="T41">
        <f t="shared" si="6"/>
        <v>4.4444444444444322</v>
      </c>
      <c r="U41" s="4">
        <f t="shared" si="7"/>
        <v>333.33333333333331</v>
      </c>
      <c r="V41">
        <f t="shared" si="8"/>
        <v>999.99999999999636</v>
      </c>
    </row>
    <row r="42" spans="6:27" x14ac:dyDescent="0.25">
      <c r="F42">
        <v>34</v>
      </c>
      <c r="G42">
        <f t="shared" si="0"/>
        <v>354.2878200821155</v>
      </c>
      <c r="H42">
        <f t="shared" si="1"/>
        <v>3.5193895774875643</v>
      </c>
      <c r="I42" s="1">
        <f t="shared" si="2"/>
        <v>350.76843050462793</v>
      </c>
      <c r="J42">
        <f t="shared" si="3"/>
        <v>705.04844274164134</v>
      </c>
      <c r="L42">
        <f t="shared" si="4"/>
        <v>1.0033333333333334</v>
      </c>
      <c r="R42">
        <v>34</v>
      </c>
      <c r="S42">
        <f t="shared" si="5"/>
        <v>336.66666666666663</v>
      </c>
      <c r="T42">
        <f t="shared" si="6"/>
        <v>3.3333333333333215</v>
      </c>
      <c r="U42" s="4">
        <f t="shared" si="7"/>
        <v>333.33333333333331</v>
      </c>
      <c r="V42">
        <f t="shared" si="8"/>
        <v>666.6666666666631</v>
      </c>
    </row>
    <row r="43" spans="6:27" x14ac:dyDescent="0.25">
      <c r="F43">
        <v>35</v>
      </c>
      <c r="G43">
        <f t="shared" si="0"/>
        <v>354.2878200821155</v>
      </c>
      <c r="H43">
        <f t="shared" si="1"/>
        <v>2.350161475805471</v>
      </c>
      <c r="I43" s="1">
        <f t="shared" si="2"/>
        <v>351.93765860631004</v>
      </c>
      <c r="J43">
        <f t="shared" si="3"/>
        <v>353.1107841353313</v>
      </c>
      <c r="L43">
        <f t="shared" si="4"/>
        <v>1.0033333333333334</v>
      </c>
      <c r="R43">
        <v>35</v>
      </c>
      <c r="S43">
        <f t="shared" si="5"/>
        <v>335.55555555555554</v>
      </c>
      <c r="T43">
        <f t="shared" si="6"/>
        <v>2.2222222222222103</v>
      </c>
      <c r="U43" s="4">
        <f t="shared" si="7"/>
        <v>333.33333333333331</v>
      </c>
      <c r="V43">
        <f t="shared" si="8"/>
        <v>333.33333333332979</v>
      </c>
    </row>
    <row r="44" spans="6:27" x14ac:dyDescent="0.25">
      <c r="F44">
        <v>36</v>
      </c>
      <c r="G44">
        <f t="shared" si="0"/>
        <v>354.2878200821155</v>
      </c>
      <c r="H44">
        <f t="shared" si="1"/>
        <v>1.1770359471177712</v>
      </c>
      <c r="I44" s="1">
        <f t="shared" si="2"/>
        <v>353.11078413499774</v>
      </c>
      <c r="J44" s="3">
        <f t="shared" si="3"/>
        <v>3.3355718187522143E-10</v>
      </c>
      <c r="L44">
        <f t="shared" si="4"/>
        <v>1.0033333333333334</v>
      </c>
      <c r="R44">
        <v>36</v>
      </c>
      <c r="S44">
        <f t="shared" si="5"/>
        <v>334.4444444444444</v>
      </c>
      <c r="T44">
        <f t="shared" si="6"/>
        <v>1.1111111111110994</v>
      </c>
      <c r="U44" s="4">
        <f t="shared" si="7"/>
        <v>333.33333333333331</v>
      </c>
      <c r="V44" s="3">
        <f t="shared" si="8"/>
        <v>-3.5242919693700969E-12</v>
      </c>
    </row>
    <row r="46" spans="6:27" x14ac:dyDescent="0.25">
      <c r="H46">
        <f>SUM(H9:H44)</f>
        <v>754.36152295649129</v>
      </c>
      <c r="T46">
        <f>SUM(T9:T44)</f>
        <v>739.99999999999955</v>
      </c>
    </row>
  </sheetData>
  <pageMargins left="0.7" right="0.7" top="0.78740157499999996" bottom="0.78740157499999996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PensionPlan</vt:lpstr>
      <vt:lpstr>Loan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2019-11-15T07:20:21Z</dcterms:created>
  <dcterms:modified xsi:type="dcterms:W3CDTF">2019-11-15T08:39:31Z</dcterms:modified>
</cp:coreProperties>
</file>