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6"/>
  </bookViews>
  <sheets>
    <sheet name="Example1" sheetId="1" r:id="rId1"/>
    <sheet name="Example2" sheetId="2" r:id="rId2"/>
    <sheet name="Example3" sheetId="3" r:id="rId3"/>
    <sheet name="Example4" sheetId="4" r:id="rId4"/>
    <sheet name="Example5" sheetId="5" r:id="rId5"/>
    <sheet name="Example6" sheetId="6" r:id="rId6"/>
    <sheet name="Example7"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7" l="1"/>
  <c r="C37" i="7"/>
  <c r="C36" i="7"/>
  <c r="D36" i="7" s="1"/>
  <c r="C35" i="7"/>
  <c r="D35" i="7" s="1"/>
  <c r="C34" i="7"/>
  <c r="D34" i="7" s="1"/>
  <c r="D33" i="7"/>
  <c r="C33" i="7"/>
  <c r="C32" i="7"/>
  <c r="D32" i="7" s="1"/>
  <c r="C31" i="7"/>
  <c r="D31" i="7" s="1"/>
  <c r="C30" i="7"/>
  <c r="D30" i="7" s="1"/>
  <c r="D29" i="7"/>
  <c r="C29" i="7"/>
  <c r="C28" i="7"/>
  <c r="D28" i="7" s="1"/>
  <c r="C27" i="7"/>
  <c r="D27" i="7" s="1"/>
  <c r="C26" i="7"/>
  <c r="D25" i="7"/>
  <c r="C25" i="7"/>
  <c r="C24" i="7"/>
  <c r="D24" i="7" s="1"/>
  <c r="C23" i="7"/>
  <c r="C22" i="7"/>
  <c r="D22" i="7" s="1"/>
  <c r="D21" i="7"/>
  <c r="C21" i="7"/>
  <c r="C20" i="7"/>
  <c r="D20" i="7" s="1"/>
  <c r="C19" i="7"/>
  <c r="D19" i="7" s="1"/>
  <c r="C18" i="7"/>
  <c r="D17" i="7"/>
  <c r="C17" i="7"/>
  <c r="C16" i="7"/>
  <c r="D16" i="7" s="1"/>
  <c r="C15" i="7"/>
  <c r="C14" i="7"/>
  <c r="D14" i="7" s="1"/>
  <c r="D13" i="7"/>
  <c r="C13" i="7"/>
  <c r="C12" i="7"/>
  <c r="D12" i="7" s="1"/>
  <c r="C11" i="7"/>
  <c r="D11" i="7" s="1"/>
  <c r="D10" i="7"/>
  <c r="C10" i="7"/>
  <c r="C9" i="7"/>
  <c r="D9" i="7" s="1"/>
  <c r="J8" i="7"/>
  <c r="K8" i="7" s="1"/>
  <c r="E8" i="7"/>
  <c r="F8" i="7" s="1"/>
  <c r="D8" i="7"/>
  <c r="C8" i="7"/>
  <c r="G8" i="7" s="1"/>
  <c r="E9" i="7" s="1"/>
  <c r="C9" i="6"/>
  <c r="F9" i="6" s="1"/>
  <c r="F7" i="6" s="1"/>
  <c r="B11" i="5"/>
  <c r="I8" i="5"/>
  <c r="H8" i="5"/>
  <c r="G8" i="5"/>
  <c r="F8" i="5"/>
  <c r="E8" i="5"/>
  <c r="D8" i="5"/>
  <c r="B9" i="5" s="1"/>
  <c r="P23" i="4"/>
  <c r="H23" i="4"/>
  <c r="P20" i="4"/>
  <c r="O20" i="4"/>
  <c r="N20" i="4"/>
  <c r="M20" i="4"/>
  <c r="L20" i="4"/>
  <c r="R20" i="4" s="1"/>
  <c r="H20" i="4"/>
  <c r="G20" i="4"/>
  <c r="F20" i="4"/>
  <c r="E20" i="4"/>
  <c r="J20" i="4" s="1"/>
  <c r="Q12" i="4"/>
  <c r="P12" i="4"/>
  <c r="Q13" i="4" s="1"/>
  <c r="O12" i="4"/>
  <c r="P13" i="4" s="1"/>
  <c r="Q14" i="4" s="1"/>
  <c r="N12" i="4"/>
  <c r="O13" i="4" s="1"/>
  <c r="P14" i="4" s="1"/>
  <c r="Q15" i="4" s="1"/>
  <c r="M12" i="4"/>
  <c r="N13" i="4" s="1"/>
  <c r="O14" i="4" s="1"/>
  <c r="P15" i="4" s="1"/>
  <c r="Q16" i="4" s="1"/>
  <c r="I12" i="4"/>
  <c r="H12" i="4"/>
  <c r="I13" i="4" s="1"/>
  <c r="G12" i="4"/>
  <c r="H13" i="4" s="1"/>
  <c r="I14" i="4" s="1"/>
  <c r="F12" i="4"/>
  <c r="G13" i="4" s="1"/>
  <c r="H14" i="4" s="1"/>
  <c r="I15" i="4" s="1"/>
  <c r="G8" i="3"/>
  <c r="C7" i="3"/>
  <c r="D7" i="3" s="1"/>
  <c r="E7" i="3" s="1"/>
  <c r="F7" i="3" s="1"/>
  <c r="G7" i="3" s="1"/>
  <c r="B8" i="2"/>
  <c r="I7" i="2"/>
  <c r="H7" i="2"/>
  <c r="D7" i="2"/>
  <c r="C7" i="2"/>
  <c r="H9" i="1"/>
  <c r="C8" i="1"/>
  <c r="D8" i="1" s="1"/>
  <c r="E8" i="1" s="1"/>
  <c r="F8" i="1" s="1"/>
  <c r="G8" i="1" s="1"/>
  <c r="H8" i="1" s="1"/>
  <c r="F9" i="7" l="1"/>
  <c r="D18" i="7"/>
  <c r="D26" i="7"/>
  <c r="G9" i="7"/>
  <c r="E10" i="7" s="1"/>
  <c r="D15" i="7"/>
  <c r="J11" i="7" s="1"/>
  <c r="D23" i="7"/>
  <c r="Q17" i="4"/>
  <c r="I17" i="4"/>
  <c r="F10" i="7" l="1"/>
  <c r="G10" i="7" s="1"/>
  <c r="E11" i="7" s="1"/>
  <c r="F11" i="7" l="1"/>
  <c r="G11" i="7" s="1"/>
  <c r="E12" i="7" s="1"/>
  <c r="F12" i="7" l="1"/>
  <c r="G12" i="7" s="1"/>
  <c r="E13" i="7" s="1"/>
  <c r="F13" i="7" l="1"/>
  <c r="G13" i="7" s="1"/>
  <c r="E14" i="7" s="1"/>
  <c r="F14" i="7" l="1"/>
  <c r="G14" i="7" s="1"/>
  <c r="E15" i="7" s="1"/>
  <c r="F15" i="7" l="1"/>
  <c r="G15" i="7" s="1"/>
  <c r="E16" i="7" s="1"/>
  <c r="F16" i="7" l="1"/>
  <c r="G16" i="7" s="1"/>
  <c r="E17" i="7" s="1"/>
  <c r="F17" i="7" l="1"/>
  <c r="G17" i="7" s="1"/>
  <c r="E18" i="7" s="1"/>
  <c r="F18" i="7" l="1"/>
  <c r="G18" i="7" s="1"/>
  <c r="E19" i="7" s="1"/>
  <c r="F19" i="7" l="1"/>
  <c r="G19" i="7" s="1"/>
  <c r="E20" i="7" s="1"/>
  <c r="F20" i="7" l="1"/>
  <c r="G20" i="7" s="1"/>
  <c r="E21" i="7"/>
  <c r="F21" i="7" l="1"/>
  <c r="G21" i="7" s="1"/>
  <c r="E22" i="7" s="1"/>
  <c r="F22" i="7" l="1"/>
  <c r="G22" i="7" s="1"/>
  <c r="E23" i="7" s="1"/>
  <c r="F23" i="7" l="1"/>
  <c r="G23" i="7" s="1"/>
  <c r="E24" i="7" s="1"/>
  <c r="F24" i="7" l="1"/>
  <c r="G24" i="7" s="1"/>
  <c r="E25" i="7" s="1"/>
  <c r="F25" i="7" l="1"/>
  <c r="G25" i="7" s="1"/>
  <c r="E26" i="7" s="1"/>
  <c r="F26" i="7" l="1"/>
  <c r="G26" i="7" s="1"/>
  <c r="E27" i="7" s="1"/>
  <c r="F27" i="7" l="1"/>
  <c r="G27" i="7" s="1"/>
  <c r="E28" i="7" s="1"/>
  <c r="F28" i="7" l="1"/>
  <c r="G28" i="7" s="1"/>
  <c r="E29" i="7" s="1"/>
  <c r="F29" i="7" l="1"/>
  <c r="G29" i="7" s="1"/>
  <c r="E30" i="7" s="1"/>
  <c r="F30" i="7" l="1"/>
  <c r="G30" i="7" s="1"/>
  <c r="E31" i="7" s="1"/>
  <c r="F31" i="7" l="1"/>
  <c r="G31" i="7" s="1"/>
  <c r="E32" i="7" s="1"/>
  <c r="F32" i="7" l="1"/>
  <c r="G32" i="7" s="1"/>
  <c r="E33" i="7" s="1"/>
  <c r="F33" i="7" l="1"/>
  <c r="G33" i="7" s="1"/>
  <c r="E34" i="7" s="1"/>
  <c r="F34" i="7" l="1"/>
  <c r="G34" i="7" s="1"/>
  <c r="E35" i="7" s="1"/>
  <c r="E36" i="7" l="1"/>
  <c r="F35" i="7"/>
  <c r="G35" i="7" s="1"/>
  <c r="F36" i="7" l="1"/>
  <c r="G36" i="7" s="1"/>
  <c r="E37" i="7" s="1"/>
  <c r="F37" i="7" s="1"/>
  <c r="G37" i="7" s="1"/>
</calcChain>
</file>

<file path=xl/sharedStrings.xml><?xml version="1.0" encoding="utf-8"?>
<sst xmlns="http://schemas.openxmlformats.org/spreadsheetml/2006/main" count="57" uniqueCount="28">
  <si>
    <t>Assume that you purchase a 6-year savings certi cate for 1000 with an 8% interest compounded annually. Calculate the value of the certificate when it matures (future value).</t>
  </si>
  <si>
    <t>SpreadSheet Approach</t>
  </si>
  <si>
    <t>Formula Approach</t>
  </si>
  <si>
    <t>You are asked to lend 500 in return for 600 after two years. What annual interest rate has been offered to you?</t>
  </si>
  <si>
    <t>Formula approach</t>
  </si>
  <si>
    <t>Spreadsheet approach</t>
  </si>
  <si>
    <t>PV</t>
  </si>
  <si>
    <t>i</t>
  </si>
  <si>
    <t>FV</t>
  </si>
  <si>
    <t>You are offered an investment opportunity with the 'guarantee' that your investment will double in 5 years. Assuming annual compounding, what annual rate of return would this investment provide?</t>
  </si>
  <si>
    <t>interest</t>
  </si>
  <si>
    <t>You just bought a new Play Station. However, you expect that in  five years a new version will be put on the market, so you start saving now. If you put 100 at the end of each year for the next 5 years into your saving account that pays 3% annually, how much will you accumulate after 5 years with compounding? How much will you accumulate if you put 100 at the beginning of each year?</t>
  </si>
  <si>
    <t>PMT</t>
  </si>
  <si>
    <t>years</t>
  </si>
  <si>
    <t>Spreadsheet approach 1</t>
  </si>
  <si>
    <t>Spreadsheet approach 2</t>
  </si>
  <si>
    <t>How much would you be willing to pay today for an investment that would return 800 at the end of each year for the next 6 years? Assume a discount rate of 5%.</t>
  </si>
  <si>
    <t>interest rate</t>
  </si>
  <si>
    <t>You are a manager and want to allow your customers to buy on credit with 4 months until they pay your accounts payable. Meanwhile you need to finance those accounts payable and you resort to a bank credit given to you at the 18% annually with monthly compounding. What interest rate (in annual terms) should you give your costumer so, that you cover you costs from the short-term bank credit?</t>
  </si>
  <si>
    <t>Bank</t>
  </si>
  <si>
    <t>Customer</t>
  </si>
  <si>
    <t>Nominal annual</t>
  </si>
  <si>
    <t>Compounding</t>
  </si>
  <si>
    <t>EAR (EFF)</t>
  </si>
  <si>
    <t>You have applied for a mortgage of 240000 to finance the purchase of a new home. The bank will require you to make annual payments of 9600 at the end of each 30 years. Determine the interest rate in effect on this mortgage. If this is an amortized loan, how much principal will be repaid in the first and the last year?</t>
  </si>
  <si>
    <t>Loan balance</t>
  </si>
  <si>
    <t>Interest</t>
  </si>
  <si>
    <t>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</si>
</sst>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center"/>
    </xf>
    <xf numFmtId="164" fontId="0" fillId="0" borderId="0" xfId="0" applyNumberFormat="1" applyAlignment="1">
      <alignment horizontal="center"/>
    </xf>
    <xf numFmtId="0" fontId="0" fillId="0" borderId="0" xfId="0" applyAlignment="1">
      <alignment horizontal="center"/>
    </xf>
    <xf numFmtId="10" fontId="0" fillId="0" borderId="0" xfId="1" applyNumberFormat="1" applyFont="1" applyAlignment="1">
      <alignment horizontal="center"/>
    </xf>
    <xf numFmtId="0" fontId="0" fillId="0" borderId="0" xfId="0"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xf numFmtId="0" fontId="0" fillId="0" borderId="4" xfId="0" applyBorder="1" applyAlignment="1">
      <alignment horizontal="center"/>
    </xf>
    <xf numFmtId="2" fontId="0" fillId="0" borderId="0" xfId="0" applyNumberFormat="1" applyBorder="1" applyAlignment="1">
      <alignment horizontal="center"/>
    </xf>
    <xf numFmtId="0" fontId="0" fillId="0" borderId="5" xfId="0" applyBorder="1"/>
    <xf numFmtId="0" fontId="0" fillId="0" borderId="6" xfId="0" applyBorder="1"/>
    <xf numFmtId="0" fontId="0" fillId="0" borderId="7" xfId="0" applyBorder="1"/>
    <xf numFmtId="2" fontId="0" fillId="0" borderId="7" xfId="0" applyNumberFormat="1" applyBorder="1" applyAlignment="1">
      <alignment horizontal="center"/>
    </xf>
    <xf numFmtId="0" fontId="0" fillId="0" borderId="8" xfId="0" applyBorder="1" applyAlignment="1">
      <alignment horizontal="center"/>
    </xf>
    <xf numFmtId="0" fontId="0" fillId="0" borderId="3" xfId="0" applyBorder="1" applyAlignment="1">
      <alignment horizontal="center"/>
    </xf>
    <xf numFmtId="2" fontId="0" fillId="0" borderId="0" xfId="0" applyNumberFormat="1" applyAlignment="1">
      <alignment horizontal="center"/>
    </xf>
    <xf numFmtId="2" fontId="0" fillId="0" borderId="5" xfId="0" applyNumberFormat="1" applyBorder="1" applyAlignment="1">
      <alignment horizontal="center"/>
    </xf>
    <xf numFmtId="0" fontId="0" fillId="0" borderId="0" xfId="0" applyBorder="1" applyAlignment="1">
      <alignment horizontal="center"/>
    </xf>
    <xf numFmtId="0" fontId="0" fillId="0" borderId="8" xfId="0" applyBorder="1"/>
    <xf numFmtId="164" fontId="0" fillId="0" borderId="0" xfId="0" applyNumberFormat="1" applyAlignment="1">
      <alignment horizontal="center" vertical="center"/>
    </xf>
    <xf numFmtId="2" fontId="0" fillId="0" borderId="0" xfId="0" applyNumberFormat="1"/>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horizontal="left" vertical="center" wrapText="1"/>
    </xf>
    <xf numFmtId="10" fontId="0" fillId="0" borderId="0" xfId="1" applyNumberFormat="1" applyFont="1"/>
    <xf numFmtId="0" fontId="0" fillId="0" borderId="9" xfId="0" applyBorder="1"/>
    <xf numFmtId="2"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65" fontId="0" fillId="0" borderId="0" xfId="1" applyNumberFormat="1" applyFont="1" applyAlignment="1">
      <alignment horizontal="center" vertical="center"/>
    </xf>
    <xf numFmtId="166" fontId="0" fillId="0" borderId="0" xfId="1" applyNumberFormat="1" applyFont="1" applyAlignment="1">
      <alignment horizontal="center"/>
    </xf>
  </cellXfs>
  <cellStyles count="2">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530086</xdr:colOff>
      <xdr:row>23</xdr:row>
      <xdr:rowOff>39870</xdr:rowOff>
    </xdr:from>
    <xdr:to>
      <xdr:col>10</xdr:col>
      <xdr:colOff>456205</xdr:colOff>
      <xdr:row>26</xdr:row>
      <xdr:rowOff>102042</xdr:rowOff>
    </xdr:to>
    <xdr:pic>
      <xdr:nvPicPr>
        <xdr:cNvPr id="2" name="Obrázo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286" y="3933690"/>
          <a:ext cx="4802919" cy="610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
  <sheetViews>
    <sheetView zoomScale="85" zoomScaleNormal="85" workbookViewId="0">
      <selection sqref="A1:XFD1048576"/>
    </sheetView>
  </sheetViews>
  <sheetFormatPr defaultRowHeight="14.4" x14ac:dyDescent="0.3"/>
  <cols>
    <col min="9" max="9" width="19.33203125" bestFit="1" customWidth="1"/>
  </cols>
  <sheetData>
    <row r="1" spans="2:18" ht="15" thickBot="1" x14ac:dyDescent="0.35"/>
    <row r="2" spans="2:18" x14ac:dyDescent="0.3">
      <c r="B2" s="1" t="s">
        <v>0</v>
      </c>
      <c r="C2" s="2"/>
      <c r="D2" s="2"/>
      <c r="E2" s="2"/>
      <c r="F2" s="2"/>
      <c r="G2" s="2"/>
      <c r="H2" s="2"/>
      <c r="I2" s="2"/>
      <c r="J2" s="2"/>
      <c r="K2" s="2"/>
      <c r="L2" s="2"/>
      <c r="M2" s="2"/>
      <c r="N2" s="2"/>
      <c r="O2" s="2"/>
      <c r="P2" s="2"/>
      <c r="Q2" s="2"/>
      <c r="R2" s="3"/>
    </row>
    <row r="3" spans="2:18" x14ac:dyDescent="0.3">
      <c r="B3" s="4"/>
      <c r="C3" s="5"/>
      <c r="D3" s="5"/>
      <c r="E3" s="5"/>
      <c r="F3" s="5"/>
      <c r="G3" s="5"/>
      <c r="H3" s="5"/>
      <c r="I3" s="5"/>
      <c r="J3" s="5"/>
      <c r="K3" s="5"/>
      <c r="L3" s="5"/>
      <c r="M3" s="5"/>
      <c r="N3" s="5"/>
      <c r="O3" s="5"/>
      <c r="P3" s="5"/>
      <c r="Q3" s="5"/>
      <c r="R3" s="6"/>
    </row>
    <row r="4" spans="2:18" ht="15" thickBot="1" x14ac:dyDescent="0.35">
      <c r="B4" s="7"/>
      <c r="C4" s="8"/>
      <c r="D4" s="8"/>
      <c r="E4" s="8"/>
      <c r="F4" s="8"/>
      <c r="G4" s="8"/>
      <c r="H4" s="8"/>
      <c r="I4" s="8"/>
      <c r="J4" s="8"/>
      <c r="K4" s="8"/>
      <c r="L4" s="8"/>
      <c r="M4" s="8"/>
      <c r="N4" s="8"/>
      <c r="O4" s="8"/>
      <c r="P4" s="8"/>
      <c r="Q4" s="8"/>
      <c r="R4" s="9"/>
    </row>
    <row r="7" spans="2:18" x14ac:dyDescent="0.3">
      <c r="B7" s="10">
        <v>0</v>
      </c>
      <c r="C7" s="10">
        <v>1</v>
      </c>
      <c r="D7" s="10">
        <v>2</v>
      </c>
      <c r="E7" s="10">
        <v>3</v>
      </c>
      <c r="F7" s="10">
        <v>4</v>
      </c>
      <c r="G7" s="10">
        <v>5</v>
      </c>
      <c r="H7" s="10">
        <v>6</v>
      </c>
    </row>
    <row r="8" spans="2:18" x14ac:dyDescent="0.3">
      <c r="B8" s="11">
        <v>1000</v>
      </c>
      <c r="C8" s="11">
        <f>$B$8*(1+$B$9)^C7</f>
        <v>1080</v>
      </c>
      <c r="D8" s="11">
        <f>C8*(1+$B$9)</f>
        <v>1166.4000000000001</v>
      </c>
      <c r="E8" s="11">
        <f t="shared" ref="E8:H8" si="0">D8*(1+$B$9)</f>
        <v>1259.7120000000002</v>
      </c>
      <c r="F8" s="11">
        <f t="shared" si="0"/>
        <v>1360.4889600000004</v>
      </c>
      <c r="G8" s="11">
        <f t="shared" si="0"/>
        <v>1469.3280768000004</v>
      </c>
      <c r="H8" s="11">
        <f t="shared" si="0"/>
        <v>1586.8743229440006</v>
      </c>
      <c r="I8" t="s">
        <v>1</v>
      </c>
    </row>
    <row r="9" spans="2:18" x14ac:dyDescent="0.3">
      <c r="B9" s="12">
        <v>0.08</v>
      </c>
      <c r="C9" s="12"/>
      <c r="D9" s="12"/>
      <c r="E9" s="12"/>
      <c r="F9" s="12"/>
      <c r="G9" s="12"/>
      <c r="H9" s="11">
        <f>1000*(1+B9)^6</f>
        <v>1586.8743229440006</v>
      </c>
      <c r="I9" t="s">
        <v>2</v>
      </c>
    </row>
    <row r="10" spans="2:18" x14ac:dyDescent="0.3">
      <c r="B10" s="12"/>
      <c r="C10" s="12"/>
      <c r="D10" s="12"/>
      <c r="E10" s="12"/>
      <c r="F10" s="12"/>
      <c r="G10" s="12"/>
      <c r="H10" s="12"/>
    </row>
    <row r="11" spans="2:18" x14ac:dyDescent="0.3">
      <c r="B11" s="12"/>
      <c r="C11" s="12"/>
      <c r="D11" s="12"/>
      <c r="E11" s="12"/>
      <c r="F11" s="12"/>
      <c r="G11" s="12"/>
      <c r="H11" s="12"/>
    </row>
    <row r="12" spans="2:18" x14ac:dyDescent="0.3">
      <c r="B12" s="12"/>
      <c r="C12" s="12"/>
      <c r="D12" s="12"/>
      <c r="E12" s="12"/>
      <c r="F12" s="12"/>
      <c r="G12" s="12"/>
      <c r="H12" s="12"/>
    </row>
    <row r="13" spans="2:18" x14ac:dyDescent="0.3">
      <c r="B13" s="12"/>
      <c r="C13" s="12"/>
      <c r="D13" s="12"/>
      <c r="E13" s="12"/>
      <c r="F13" s="12"/>
      <c r="G13" s="12"/>
      <c r="H13" s="12"/>
    </row>
  </sheetData>
  <mergeCells count="1">
    <mergeCell ref="B2:R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E9" sqref="E9"/>
    </sheetView>
  </sheetViews>
  <sheetFormatPr defaultRowHeight="14.4" x14ac:dyDescent="0.3"/>
  <sheetData>
    <row r="1" spans="1:10" ht="15" thickBot="1" x14ac:dyDescent="0.35"/>
    <row r="2" spans="1:10" x14ac:dyDescent="0.3">
      <c r="B2" s="1" t="s">
        <v>3</v>
      </c>
      <c r="C2" s="2"/>
      <c r="D2" s="2"/>
      <c r="E2" s="2"/>
      <c r="F2" s="2"/>
      <c r="G2" s="2"/>
      <c r="H2" s="2"/>
      <c r="I2" s="2"/>
      <c r="J2" s="3"/>
    </row>
    <row r="3" spans="1:10" ht="15" thickBot="1" x14ac:dyDescent="0.35">
      <c r="B3" s="7"/>
      <c r="C3" s="8"/>
      <c r="D3" s="8"/>
      <c r="E3" s="8"/>
      <c r="F3" s="8"/>
      <c r="G3" s="8"/>
      <c r="H3" s="8"/>
      <c r="I3" s="8"/>
      <c r="J3" s="9"/>
    </row>
    <row r="5" spans="1:10" x14ac:dyDescent="0.3">
      <c r="A5" t="s">
        <v>4</v>
      </c>
      <c r="F5" t="s">
        <v>5</v>
      </c>
    </row>
    <row r="6" spans="1:10" x14ac:dyDescent="0.3">
      <c r="B6" s="12">
        <v>0</v>
      </c>
      <c r="C6" s="12">
        <v>1</v>
      </c>
      <c r="D6" s="12">
        <v>2</v>
      </c>
      <c r="G6" s="12">
        <v>0</v>
      </c>
      <c r="H6" s="12">
        <v>1</v>
      </c>
      <c r="I6" s="12">
        <v>2</v>
      </c>
    </row>
    <row r="7" spans="1:10" x14ac:dyDescent="0.3">
      <c r="A7" t="s">
        <v>6</v>
      </c>
      <c r="B7" s="12">
        <v>500</v>
      </c>
      <c r="C7" s="12">
        <f>$B$7*(1+$B$8)^C6</f>
        <v>547.72255750516604</v>
      </c>
      <c r="D7" s="12">
        <f>$B$7*(1+$B$8)^D6</f>
        <v>599.99999999999989</v>
      </c>
      <c r="F7" t="s">
        <v>6</v>
      </c>
      <c r="G7" s="12">
        <v>500</v>
      </c>
      <c r="H7" s="12">
        <f>$G$7*(1+$G$8)^H6</f>
        <v>547.72272133216768</v>
      </c>
      <c r="I7" s="12">
        <f>$G$7*(1+$G$8)^I6</f>
        <v>600.0003589270309</v>
      </c>
    </row>
    <row r="8" spans="1:10" x14ac:dyDescent="0.3">
      <c r="A8" t="s">
        <v>7</v>
      </c>
      <c r="B8" s="13">
        <f>(B9/B7)^0.5 - 1</f>
        <v>9.5445115010332149E-2</v>
      </c>
      <c r="C8" s="12"/>
      <c r="D8" s="12"/>
      <c r="F8" t="s">
        <v>7</v>
      </c>
      <c r="G8" s="13">
        <v>9.544544266433537E-2</v>
      </c>
      <c r="H8" s="12"/>
      <c r="I8" s="12"/>
    </row>
    <row r="9" spans="1:10" x14ac:dyDescent="0.3">
      <c r="A9" t="s">
        <v>8</v>
      </c>
      <c r="B9" s="12">
        <v>600</v>
      </c>
      <c r="F9" t="s">
        <v>8</v>
      </c>
      <c r="G9" s="12">
        <v>600</v>
      </c>
    </row>
  </sheetData>
  <mergeCells count="1">
    <mergeCell ref="B2: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H10" sqref="H10"/>
    </sheetView>
  </sheetViews>
  <sheetFormatPr defaultRowHeight="14.4" x14ac:dyDescent="0.3"/>
  <sheetData>
    <row r="1" spans="1:10" ht="15" thickBot="1" x14ac:dyDescent="0.35"/>
    <row r="2" spans="1:10" x14ac:dyDescent="0.3">
      <c r="B2" s="1" t="s">
        <v>9</v>
      </c>
      <c r="C2" s="2"/>
      <c r="D2" s="2"/>
      <c r="E2" s="2"/>
      <c r="F2" s="2"/>
      <c r="G2" s="2"/>
      <c r="H2" s="2"/>
      <c r="I2" s="2"/>
      <c r="J2" s="3"/>
    </row>
    <row r="3" spans="1:10" x14ac:dyDescent="0.3">
      <c r="B3" s="4"/>
      <c r="C3" s="5"/>
      <c r="D3" s="5"/>
      <c r="E3" s="5"/>
      <c r="F3" s="5"/>
      <c r="G3" s="5"/>
      <c r="H3" s="5"/>
      <c r="I3" s="5"/>
      <c r="J3" s="6"/>
    </row>
    <row r="4" spans="1:10" ht="15" thickBot="1" x14ac:dyDescent="0.35">
      <c r="B4" s="7"/>
      <c r="C4" s="8"/>
      <c r="D4" s="8"/>
      <c r="E4" s="8"/>
      <c r="F4" s="8"/>
      <c r="G4" s="8"/>
      <c r="H4" s="8"/>
      <c r="I4" s="8"/>
      <c r="J4" s="9"/>
    </row>
    <row r="6" spans="1:10" x14ac:dyDescent="0.3">
      <c r="B6" s="12">
        <v>0</v>
      </c>
      <c r="C6" s="12">
        <v>1</v>
      </c>
      <c r="D6" s="12">
        <v>2</v>
      </c>
      <c r="E6" s="12">
        <v>3</v>
      </c>
      <c r="F6" s="12">
        <v>4</v>
      </c>
      <c r="G6" s="12">
        <v>5</v>
      </c>
      <c r="H6" s="12"/>
      <c r="I6" s="12"/>
    </row>
    <row r="7" spans="1:10" x14ac:dyDescent="0.3">
      <c r="A7" t="s">
        <v>6</v>
      </c>
      <c r="B7" s="12">
        <v>1000</v>
      </c>
      <c r="C7" s="12">
        <f>B7*(1+$B$8)</f>
        <v>1148.6982929530782</v>
      </c>
      <c r="D7" s="12">
        <f t="shared" ref="D7:G7" si="0">C7*(1+$B$8)</f>
        <v>1319.5077682333158</v>
      </c>
      <c r="E7" s="12">
        <f t="shared" si="0"/>
        <v>1515.7163209079358</v>
      </c>
      <c r="F7" s="12">
        <f t="shared" si="0"/>
        <v>1741.100750428066</v>
      </c>
      <c r="G7" s="12">
        <f t="shared" si="0"/>
        <v>1999.9994598760429</v>
      </c>
      <c r="H7" s="14" t="s">
        <v>5</v>
      </c>
      <c r="I7" s="12"/>
    </row>
    <row r="8" spans="1:10" x14ac:dyDescent="0.3">
      <c r="A8" t="s">
        <v>10</v>
      </c>
      <c r="B8" s="13">
        <v>0.14869829295307813</v>
      </c>
      <c r="C8" s="12"/>
      <c r="D8" s="12"/>
      <c r="E8" s="12"/>
      <c r="F8" s="12"/>
      <c r="G8" s="13">
        <f>(B9/B7)^(1/5)-1</f>
        <v>0.1486983549970351</v>
      </c>
      <c r="H8" s="14" t="s">
        <v>4</v>
      </c>
      <c r="I8" s="12"/>
    </row>
    <row r="9" spans="1:10" x14ac:dyDescent="0.3">
      <c r="A9" t="s">
        <v>8</v>
      </c>
      <c r="B9" s="12">
        <v>2000</v>
      </c>
      <c r="C9" s="12"/>
      <c r="D9" s="12"/>
      <c r="E9" s="12"/>
      <c r="F9" s="12"/>
      <c r="G9" s="12"/>
      <c r="H9" s="12"/>
      <c r="I9" s="12"/>
    </row>
    <row r="10" spans="1:10" x14ac:dyDescent="0.3">
      <c r="B10" s="12"/>
      <c r="C10" s="12"/>
      <c r="D10" s="12"/>
      <c r="E10" s="12"/>
      <c r="F10" s="12"/>
      <c r="G10" s="12"/>
    </row>
    <row r="11" spans="1:10" ht="14.4" customHeight="1" x14ac:dyDescent="0.3"/>
  </sheetData>
  <mergeCells count="1">
    <mergeCell ref="B2: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workbookViewId="0">
      <selection sqref="A1:XFD1048576"/>
    </sheetView>
  </sheetViews>
  <sheetFormatPr defaultRowHeight="14.4" x14ac:dyDescent="0.3"/>
  <sheetData>
    <row r="1" spans="2:18" ht="15" thickBot="1" x14ac:dyDescent="0.35"/>
    <row r="2" spans="2:18" x14ac:dyDescent="0.3">
      <c r="B2" s="1" t="s">
        <v>11</v>
      </c>
      <c r="C2" s="2"/>
      <c r="D2" s="2"/>
      <c r="E2" s="2"/>
      <c r="F2" s="2"/>
      <c r="G2" s="2"/>
      <c r="H2" s="2"/>
      <c r="I2" s="2"/>
      <c r="J2" s="2"/>
      <c r="K2" s="3"/>
    </row>
    <row r="3" spans="2:18" x14ac:dyDescent="0.3">
      <c r="B3" s="4"/>
      <c r="C3" s="5"/>
      <c r="D3" s="5"/>
      <c r="E3" s="5"/>
      <c r="F3" s="5"/>
      <c r="G3" s="5"/>
      <c r="H3" s="5"/>
      <c r="I3" s="5"/>
      <c r="J3" s="5"/>
      <c r="K3" s="6"/>
    </row>
    <row r="4" spans="2:18" x14ac:dyDescent="0.3">
      <c r="B4" s="4"/>
      <c r="C4" s="5"/>
      <c r="D4" s="5"/>
      <c r="E4" s="5"/>
      <c r="F4" s="5"/>
      <c r="G4" s="5"/>
      <c r="H4" s="5"/>
      <c r="I4" s="5"/>
      <c r="J4" s="5"/>
      <c r="K4" s="6"/>
    </row>
    <row r="5" spans="2:18" x14ac:dyDescent="0.3">
      <c r="B5" s="4"/>
      <c r="C5" s="5"/>
      <c r="D5" s="5"/>
      <c r="E5" s="5"/>
      <c r="F5" s="5"/>
      <c r="G5" s="5"/>
      <c r="H5" s="5"/>
      <c r="I5" s="5"/>
      <c r="J5" s="5"/>
      <c r="K5" s="6"/>
    </row>
    <row r="6" spans="2:18" x14ac:dyDescent="0.3">
      <c r="B6" s="4"/>
      <c r="C6" s="5"/>
      <c r="D6" s="5"/>
      <c r="E6" s="5"/>
      <c r="F6" s="5"/>
      <c r="G6" s="5"/>
      <c r="H6" s="5"/>
      <c r="I6" s="5"/>
      <c r="J6" s="5"/>
      <c r="K6" s="6"/>
    </row>
    <row r="7" spans="2:18" x14ac:dyDescent="0.3">
      <c r="B7" s="4"/>
      <c r="C7" s="5"/>
      <c r="D7" s="5"/>
      <c r="E7" s="5"/>
      <c r="F7" s="5"/>
      <c r="G7" s="5"/>
      <c r="H7" s="5"/>
      <c r="I7" s="5"/>
      <c r="J7" s="5"/>
      <c r="K7" s="6"/>
    </row>
    <row r="8" spans="2:18" ht="15" thickBot="1" x14ac:dyDescent="0.35">
      <c r="B8" s="7"/>
      <c r="C8" s="8"/>
      <c r="D8" s="8"/>
      <c r="E8" s="8"/>
      <c r="F8" s="8"/>
      <c r="G8" s="8"/>
      <c r="H8" s="8"/>
      <c r="I8" s="8"/>
      <c r="J8" s="8"/>
      <c r="K8" s="9"/>
    </row>
    <row r="10" spans="2:18" ht="15" thickBot="1" x14ac:dyDescent="0.35"/>
    <row r="11" spans="2:18" x14ac:dyDescent="0.3">
      <c r="D11" s="15">
        <v>0</v>
      </c>
      <c r="E11" s="16">
        <v>1</v>
      </c>
      <c r="F11" s="16">
        <v>2</v>
      </c>
      <c r="G11" s="16">
        <v>3</v>
      </c>
      <c r="H11" s="16">
        <v>4</v>
      </c>
      <c r="I11" s="16">
        <v>5</v>
      </c>
      <c r="J11" s="17"/>
      <c r="L11" s="15">
        <v>0</v>
      </c>
      <c r="M11" s="16">
        <v>1</v>
      </c>
      <c r="N11" s="16">
        <v>2</v>
      </c>
      <c r="O11" s="16">
        <v>3</v>
      </c>
      <c r="P11" s="16">
        <v>4</v>
      </c>
      <c r="Q11" s="16">
        <v>5</v>
      </c>
      <c r="R11" s="17"/>
    </row>
    <row r="12" spans="2:18" x14ac:dyDescent="0.3">
      <c r="B12" s="14" t="s">
        <v>12</v>
      </c>
      <c r="C12" s="12">
        <v>100</v>
      </c>
      <c r="D12" s="18"/>
      <c r="E12" s="19">
        <v>100</v>
      </c>
      <c r="F12" s="19">
        <f>$C$12*(1+$C$13)^(F11-1)</f>
        <v>103</v>
      </c>
      <c r="G12" s="19">
        <f t="shared" ref="G12:I12" si="0">$C$12*(1+$C$13)^(G11-1)</f>
        <v>106.08999999999999</v>
      </c>
      <c r="H12" s="19">
        <f t="shared" si="0"/>
        <v>109.2727</v>
      </c>
      <c r="I12" s="19">
        <f t="shared" si="0"/>
        <v>112.55088099999999</v>
      </c>
      <c r="J12" s="20"/>
      <c r="L12" s="18">
        <v>100</v>
      </c>
      <c r="M12" s="19">
        <f>$C$12*(1+$C$13)^($C$14-L11)</f>
        <v>115.92740742999999</v>
      </c>
      <c r="N12" s="19">
        <f t="shared" ref="N12:Q12" si="1">$C$12*(1+$C$13)^($C$14-M11)</f>
        <v>112.55088099999999</v>
      </c>
      <c r="O12" s="19">
        <f t="shared" si="1"/>
        <v>109.2727</v>
      </c>
      <c r="P12" s="19">
        <f t="shared" si="1"/>
        <v>106.08999999999999</v>
      </c>
      <c r="Q12" s="19">
        <f t="shared" si="1"/>
        <v>103</v>
      </c>
      <c r="R12" s="20"/>
    </row>
    <row r="13" spans="2:18" x14ac:dyDescent="0.3">
      <c r="B13" s="14" t="s">
        <v>10</v>
      </c>
      <c r="C13" s="12">
        <v>0.03</v>
      </c>
      <c r="D13" s="18"/>
      <c r="E13" s="19"/>
      <c r="F13" s="19">
        <v>100</v>
      </c>
      <c r="G13" s="19">
        <f>F12</f>
        <v>103</v>
      </c>
      <c r="H13" s="19">
        <f t="shared" ref="H13:I13" si="2">G12</f>
        <v>106.08999999999999</v>
      </c>
      <c r="I13" s="19">
        <f t="shared" si="2"/>
        <v>109.2727</v>
      </c>
      <c r="J13" s="20"/>
      <c r="L13" s="18"/>
      <c r="M13" s="19">
        <v>100</v>
      </c>
      <c r="N13" s="19">
        <f>M12</f>
        <v>115.92740742999999</v>
      </c>
      <c r="O13" s="19">
        <f>N12</f>
        <v>112.55088099999999</v>
      </c>
      <c r="P13" s="19">
        <f t="shared" ref="P13:Q13" si="3">O12</f>
        <v>109.2727</v>
      </c>
      <c r="Q13" s="19">
        <f t="shared" si="3"/>
        <v>106.08999999999999</v>
      </c>
      <c r="R13" s="20"/>
    </row>
    <row r="14" spans="2:18" x14ac:dyDescent="0.3">
      <c r="B14" s="14" t="s">
        <v>13</v>
      </c>
      <c r="C14" s="12">
        <v>5</v>
      </c>
      <c r="D14" s="18"/>
      <c r="E14" s="19"/>
      <c r="F14" s="19"/>
      <c r="G14" s="19">
        <v>100</v>
      </c>
      <c r="H14" s="19">
        <f>G13</f>
        <v>103</v>
      </c>
      <c r="I14" s="19">
        <f>H13</f>
        <v>106.08999999999999</v>
      </c>
      <c r="J14" s="20"/>
      <c r="L14" s="18"/>
      <c r="M14" s="19"/>
      <c r="N14" s="19">
        <v>100</v>
      </c>
      <c r="O14" s="19">
        <f>N13</f>
        <v>115.92740742999999</v>
      </c>
      <c r="P14" s="19">
        <f>O13</f>
        <v>112.55088099999999</v>
      </c>
      <c r="Q14" s="19">
        <f>P13</f>
        <v>109.2727</v>
      </c>
      <c r="R14" s="20"/>
    </row>
    <row r="15" spans="2:18" x14ac:dyDescent="0.3">
      <c r="D15" s="18"/>
      <c r="E15" s="19"/>
      <c r="F15" s="19"/>
      <c r="G15" s="19"/>
      <c r="H15" s="19">
        <v>100</v>
      </c>
      <c r="I15" s="19">
        <f>H14</f>
        <v>103</v>
      </c>
      <c r="J15" s="20"/>
      <c r="L15" s="18"/>
      <c r="M15" s="19"/>
      <c r="N15" s="19"/>
      <c r="O15" s="19">
        <v>100</v>
      </c>
      <c r="P15" s="19">
        <f>O14</f>
        <v>115.92740742999999</v>
      </c>
      <c r="Q15" s="19">
        <f>P14</f>
        <v>112.55088099999999</v>
      </c>
      <c r="R15" s="20"/>
    </row>
    <row r="16" spans="2:18" x14ac:dyDescent="0.3">
      <c r="D16" s="18"/>
      <c r="E16" s="19"/>
      <c r="F16" s="19"/>
      <c r="G16" s="19"/>
      <c r="H16" s="19"/>
      <c r="I16" s="19">
        <v>100</v>
      </c>
      <c r="J16" s="20"/>
      <c r="L16" s="18"/>
      <c r="M16" s="19"/>
      <c r="N16" s="19"/>
      <c r="O16" s="19"/>
      <c r="P16" s="19">
        <v>100</v>
      </c>
      <c r="Q16" s="19">
        <f>P15</f>
        <v>115.92740742999999</v>
      </c>
      <c r="R16" s="20"/>
    </row>
    <row r="17" spans="4:18" ht="15" thickBot="1" x14ac:dyDescent="0.35">
      <c r="D17" s="21"/>
      <c r="E17" s="22"/>
      <c r="F17" s="22" t="s">
        <v>14</v>
      </c>
      <c r="G17" s="22"/>
      <c r="H17" s="22"/>
      <c r="I17" s="23">
        <f>SUM(I12:I16)</f>
        <v>530.91358100000002</v>
      </c>
      <c r="J17" s="24" t="s">
        <v>8</v>
      </c>
      <c r="L17" s="21"/>
      <c r="M17" s="22"/>
      <c r="N17" s="22" t="s">
        <v>14</v>
      </c>
      <c r="O17" s="22"/>
      <c r="P17" s="22"/>
      <c r="Q17" s="23">
        <f>SUM(Q12:Q16)</f>
        <v>546.84098842999992</v>
      </c>
      <c r="R17" s="24" t="s">
        <v>8</v>
      </c>
    </row>
    <row r="18" spans="4:18" ht="15" thickBot="1" x14ac:dyDescent="0.35"/>
    <row r="19" spans="4:18" x14ac:dyDescent="0.3">
      <c r="D19" s="15">
        <v>0</v>
      </c>
      <c r="E19" s="16">
        <v>1</v>
      </c>
      <c r="F19" s="16">
        <v>2</v>
      </c>
      <c r="G19" s="16">
        <v>3</v>
      </c>
      <c r="H19" s="16">
        <v>4</v>
      </c>
      <c r="I19" s="16">
        <v>5</v>
      </c>
      <c r="J19" s="25" t="s">
        <v>8</v>
      </c>
      <c r="L19" s="15">
        <v>0</v>
      </c>
      <c r="M19" s="16">
        <v>1</v>
      </c>
      <c r="N19" s="16">
        <v>2</v>
      </c>
      <c r="O19" s="16">
        <v>3</v>
      </c>
      <c r="P19" s="16">
        <v>4</v>
      </c>
      <c r="Q19" s="16">
        <v>5</v>
      </c>
      <c r="R19" s="25" t="s">
        <v>8</v>
      </c>
    </row>
    <row r="20" spans="4:18" x14ac:dyDescent="0.3">
      <c r="D20" s="18"/>
      <c r="E20" s="19">
        <f>$C$12*(1+$C$13)^($C$14-E19)</f>
        <v>112.55088099999999</v>
      </c>
      <c r="F20" s="19">
        <f>$C$12*(1+$C$13)^($C$14-F19)</f>
        <v>109.2727</v>
      </c>
      <c r="G20" s="19">
        <f>$C$12*(1+$C$13)^($C$14-G19)</f>
        <v>106.08999999999999</v>
      </c>
      <c r="H20" s="19">
        <f>$C$12*(1+$C$13)^($C$14-H19)</f>
        <v>103</v>
      </c>
      <c r="I20" s="26">
        <v>100</v>
      </c>
      <c r="J20" s="27">
        <f>SUM(E20:I20)</f>
        <v>530.91358100000002</v>
      </c>
      <c r="L20" s="18">
        <f>$C$12*(1+$C$13)^($C$14-L19)</f>
        <v>115.92740742999999</v>
      </c>
      <c r="M20" s="28">
        <f t="shared" ref="M20:P20" si="4">$C$12*(1+$C$13)^($C$14-M19)</f>
        <v>112.55088099999999</v>
      </c>
      <c r="N20" s="28">
        <f t="shared" si="4"/>
        <v>109.2727</v>
      </c>
      <c r="O20" s="28">
        <f t="shared" si="4"/>
        <v>106.08999999999999</v>
      </c>
      <c r="P20" s="28">
        <f t="shared" si="4"/>
        <v>103</v>
      </c>
      <c r="Q20" s="19"/>
      <c r="R20" s="27">
        <f>SUM(L20:Q20)</f>
        <v>546.84098842999992</v>
      </c>
    </row>
    <row r="21" spans="4:18" ht="15" thickBot="1" x14ac:dyDescent="0.35">
      <c r="D21" s="21"/>
      <c r="E21" s="22"/>
      <c r="F21" s="22" t="s">
        <v>15</v>
      </c>
      <c r="G21" s="22"/>
      <c r="H21" s="22"/>
      <c r="I21" s="22"/>
      <c r="J21" s="29"/>
      <c r="L21" s="21"/>
      <c r="M21" s="22"/>
      <c r="N21" s="22" t="s">
        <v>15</v>
      </c>
      <c r="O21" s="22"/>
      <c r="P21" s="22"/>
      <c r="Q21" s="22"/>
      <c r="R21" s="29"/>
    </row>
    <row r="23" spans="4:18" x14ac:dyDescent="0.3">
      <c r="F23" t="s">
        <v>4</v>
      </c>
      <c r="H23" s="30">
        <f>C12*((1+$C$13)^C14/$C$13 - 1/C13)</f>
        <v>530.91358099999934</v>
      </c>
      <c r="N23" t="s">
        <v>4</v>
      </c>
      <c r="P23" s="30">
        <f>(1+C13)*C12*((1+$C$13)^C14/$C$13 - 1/C13)</f>
        <v>546.84098842999936</v>
      </c>
    </row>
  </sheetData>
  <mergeCells count="1">
    <mergeCell ref="B2:K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workbookViewId="0">
      <selection sqref="A1:XFD1048576"/>
    </sheetView>
  </sheetViews>
  <sheetFormatPr defaultRowHeight="14.4" x14ac:dyDescent="0.3"/>
  <sheetData>
    <row r="2" spans="1:15" ht="15" thickBot="1" x14ac:dyDescent="0.35"/>
    <row r="3" spans="1:15" x14ac:dyDescent="0.3">
      <c r="B3" s="1" t="s">
        <v>16</v>
      </c>
      <c r="C3" s="2"/>
      <c r="D3" s="2"/>
      <c r="E3" s="2"/>
      <c r="F3" s="2"/>
      <c r="G3" s="2"/>
      <c r="H3" s="2"/>
      <c r="I3" s="2"/>
      <c r="J3" s="2"/>
      <c r="K3" s="2"/>
      <c r="L3" s="2"/>
      <c r="M3" s="2"/>
      <c r="N3" s="2"/>
      <c r="O3" s="3"/>
    </row>
    <row r="4" spans="1:15" ht="15" thickBot="1" x14ac:dyDescent="0.35">
      <c r="B4" s="7"/>
      <c r="C4" s="8"/>
      <c r="D4" s="8"/>
      <c r="E4" s="8"/>
      <c r="F4" s="8"/>
      <c r="G4" s="8"/>
      <c r="H4" s="8"/>
      <c r="I4" s="8"/>
      <c r="J4" s="8"/>
      <c r="K4" s="8"/>
      <c r="L4" s="8"/>
      <c r="M4" s="8"/>
      <c r="N4" s="8"/>
      <c r="O4" s="9"/>
    </row>
    <row r="6" spans="1:15" x14ac:dyDescent="0.3">
      <c r="C6" s="12">
        <v>0</v>
      </c>
      <c r="D6" s="12">
        <v>1</v>
      </c>
      <c r="E6" s="12">
        <v>2</v>
      </c>
      <c r="F6" s="12">
        <v>3</v>
      </c>
      <c r="G6" s="12">
        <v>4</v>
      </c>
      <c r="H6" s="12">
        <v>5</v>
      </c>
      <c r="I6" s="12">
        <v>6</v>
      </c>
    </row>
    <row r="7" spans="1:15" x14ac:dyDescent="0.3">
      <c r="B7" s="12">
        <v>6</v>
      </c>
      <c r="C7" s="12"/>
      <c r="D7" s="12">
        <v>800</v>
      </c>
      <c r="E7" s="12">
        <v>800</v>
      </c>
      <c r="F7" s="12">
        <v>800</v>
      </c>
      <c r="G7" s="12">
        <v>800</v>
      </c>
      <c r="H7" s="12">
        <v>800</v>
      </c>
      <c r="I7" s="12">
        <v>800</v>
      </c>
    </row>
    <row r="8" spans="1:15" x14ac:dyDescent="0.3">
      <c r="A8" t="s">
        <v>17</v>
      </c>
      <c r="B8" s="12">
        <v>0.05</v>
      </c>
      <c r="C8" s="12"/>
      <c r="D8" s="11">
        <f>D7/(1+$B$8)^D6</f>
        <v>761.90476190476193</v>
      </c>
      <c r="E8" s="11">
        <f t="shared" ref="E8:I8" si="0">E7/(1+$B$8)^E6</f>
        <v>725.62358276643988</v>
      </c>
      <c r="F8" s="11">
        <f t="shared" si="0"/>
        <v>691.07007882518076</v>
      </c>
      <c r="G8" s="11">
        <f t="shared" si="0"/>
        <v>658.1619798335056</v>
      </c>
      <c r="H8" s="11">
        <f t="shared" si="0"/>
        <v>626.82093317476711</v>
      </c>
      <c r="I8" s="11">
        <f t="shared" si="0"/>
        <v>596.97231730930218</v>
      </c>
    </row>
    <row r="9" spans="1:15" x14ac:dyDescent="0.3">
      <c r="A9" t="s">
        <v>6</v>
      </c>
      <c r="B9" s="31">
        <f>SUM(C8:I8)</f>
        <v>4060.5536538139572</v>
      </c>
      <c r="C9" t="s">
        <v>5</v>
      </c>
    </row>
    <row r="11" spans="1:15" x14ac:dyDescent="0.3">
      <c r="A11" t="s">
        <v>6</v>
      </c>
      <c r="B11" s="31">
        <f>800*(1/B8 - 1/(B8*(1+B8)^B7))</f>
        <v>4060.5536538139577</v>
      </c>
      <c r="C11" t="s">
        <v>4</v>
      </c>
    </row>
  </sheetData>
  <mergeCells count="1">
    <mergeCell ref="B3:O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
  <sheetViews>
    <sheetView workbookViewId="0">
      <selection activeCell="H11" sqref="H11"/>
    </sheetView>
  </sheetViews>
  <sheetFormatPr defaultRowHeight="14.4" x14ac:dyDescent="0.3"/>
  <cols>
    <col min="2" max="2" width="13.44140625" bestFit="1" customWidth="1"/>
    <col min="5" max="5" width="13.44140625" bestFit="1" customWidth="1"/>
  </cols>
  <sheetData>
    <row r="2" spans="2:16" x14ac:dyDescent="0.3">
      <c r="B2" s="32" t="s">
        <v>18</v>
      </c>
      <c r="C2" s="33"/>
      <c r="D2" s="33"/>
      <c r="E2" s="33"/>
      <c r="F2" s="33"/>
      <c r="G2" s="33"/>
      <c r="H2" s="33"/>
      <c r="I2" s="33"/>
      <c r="J2" s="33"/>
      <c r="K2" s="33"/>
      <c r="L2" s="33"/>
      <c r="M2" s="33"/>
      <c r="N2" s="33"/>
      <c r="O2" s="33"/>
      <c r="P2" s="34"/>
    </row>
    <row r="3" spans="2:16" x14ac:dyDescent="0.3">
      <c r="B3" s="35"/>
      <c r="C3" s="5"/>
      <c r="D3" s="5"/>
      <c r="E3" s="5"/>
      <c r="F3" s="5"/>
      <c r="G3" s="5"/>
      <c r="H3" s="5"/>
      <c r="I3" s="5"/>
      <c r="J3" s="5"/>
      <c r="K3" s="5"/>
      <c r="L3" s="5"/>
      <c r="M3" s="5"/>
      <c r="N3" s="5"/>
      <c r="O3" s="5"/>
      <c r="P3" s="36"/>
    </row>
    <row r="4" spans="2:16" x14ac:dyDescent="0.3">
      <c r="B4" s="37"/>
      <c r="C4" s="38"/>
      <c r="D4" s="38"/>
      <c r="E4" s="38"/>
      <c r="F4" s="38"/>
      <c r="G4" s="38"/>
      <c r="H4" s="38"/>
      <c r="I4" s="38"/>
      <c r="J4" s="38"/>
      <c r="K4" s="38"/>
      <c r="L4" s="38"/>
      <c r="M4" s="38"/>
      <c r="N4" s="38"/>
      <c r="O4" s="38"/>
      <c r="P4" s="39"/>
    </row>
    <row r="6" spans="2:16" x14ac:dyDescent="0.3">
      <c r="B6" t="s">
        <v>19</v>
      </c>
      <c r="E6" t="s">
        <v>20</v>
      </c>
    </row>
    <row r="7" spans="2:16" x14ac:dyDescent="0.3">
      <c r="B7" t="s">
        <v>21</v>
      </c>
      <c r="C7">
        <v>0.18</v>
      </c>
      <c r="E7" t="s">
        <v>21</v>
      </c>
      <c r="F7" s="40">
        <f>((F9+1)^(1/F8)-1)*F8</f>
        <v>0.18409065187499829</v>
      </c>
    </row>
    <row r="8" spans="2:16" x14ac:dyDescent="0.3">
      <c r="B8" t="s">
        <v>22</v>
      </c>
      <c r="C8">
        <v>12</v>
      </c>
      <c r="E8" t="s">
        <v>22</v>
      </c>
      <c r="F8">
        <v>3</v>
      </c>
    </row>
    <row r="9" spans="2:16" x14ac:dyDescent="0.3">
      <c r="B9" t="s">
        <v>23</v>
      </c>
      <c r="C9" s="40">
        <f>(1+C7/C8)^C8-1</f>
        <v>0.19561817146153326</v>
      </c>
      <c r="E9" t="s">
        <v>23</v>
      </c>
      <c r="F9" s="40">
        <f>C9</f>
        <v>0.19561817146153326</v>
      </c>
    </row>
  </sheetData>
  <mergeCells count="1">
    <mergeCell ref="B2:P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8"/>
  <sheetViews>
    <sheetView tabSelected="1" zoomScale="70" zoomScaleNormal="70" workbookViewId="0">
      <selection activeCell="O19" sqref="O19"/>
    </sheetView>
  </sheetViews>
  <sheetFormatPr defaultRowHeight="14.4" x14ac:dyDescent="0.3"/>
  <cols>
    <col min="2" max="2" width="2.88671875" bestFit="1" customWidth="1"/>
    <col min="3" max="3" width="6" style="12" bestFit="1" customWidth="1"/>
    <col min="4" max="4" width="11.88671875" bestFit="1" customWidth="1"/>
    <col min="5" max="5" width="11.44140625" bestFit="1" customWidth="1"/>
    <col min="6" max="6" width="6.77734375" bestFit="1" customWidth="1"/>
    <col min="7" max="7" width="8.21875" bestFit="1" customWidth="1"/>
    <col min="8" max="8" width="18.6640625" bestFit="1" customWidth="1"/>
    <col min="10" max="10" width="9.44140625" bestFit="1" customWidth="1"/>
    <col min="13" max="13" width="2.88671875" bestFit="1" customWidth="1"/>
    <col min="14" max="14" width="7.88671875" bestFit="1" customWidth="1"/>
    <col min="15" max="15" width="8.44140625" bestFit="1" customWidth="1"/>
    <col min="16" max="16" width="11.44140625" bestFit="1" customWidth="1"/>
    <col min="17" max="17" width="7.44140625" bestFit="1" customWidth="1"/>
    <col min="18" max="18" width="8.21875" bestFit="1" customWidth="1"/>
    <col min="19" max="19" width="18.6640625" bestFit="1" customWidth="1"/>
    <col min="20" max="20" width="6.77734375" bestFit="1" customWidth="1"/>
    <col min="21" max="21" width="7.109375" bestFit="1" customWidth="1"/>
  </cols>
  <sheetData>
    <row r="1" spans="2:23" ht="15" thickBot="1" x14ac:dyDescent="0.35"/>
    <row r="2" spans="2:23" x14ac:dyDescent="0.3">
      <c r="B2" s="1" t="s">
        <v>24</v>
      </c>
      <c r="C2" s="2"/>
      <c r="D2" s="2"/>
      <c r="E2" s="2"/>
      <c r="F2" s="2"/>
      <c r="G2" s="2"/>
      <c r="H2" s="2"/>
      <c r="I2" s="2"/>
      <c r="J2" s="2"/>
      <c r="K2" s="2"/>
      <c r="L2" s="2"/>
      <c r="M2" s="2"/>
      <c r="N2" s="2"/>
      <c r="O2" s="2"/>
      <c r="P2" s="2"/>
      <c r="Q2" s="2"/>
      <c r="R2" s="2"/>
      <c r="S2" s="2"/>
      <c r="T2" s="2"/>
      <c r="U2" s="2"/>
      <c r="V2" s="2"/>
      <c r="W2" s="3"/>
    </row>
    <row r="3" spans="2:23" x14ac:dyDescent="0.3">
      <c r="B3" s="4"/>
      <c r="C3" s="5"/>
      <c r="D3" s="5"/>
      <c r="E3" s="5"/>
      <c r="F3" s="5"/>
      <c r="G3" s="5"/>
      <c r="H3" s="5"/>
      <c r="I3" s="5"/>
      <c r="J3" s="5"/>
      <c r="K3" s="5"/>
      <c r="L3" s="5"/>
      <c r="M3" s="5"/>
      <c r="N3" s="5"/>
      <c r="O3" s="5"/>
      <c r="P3" s="5"/>
      <c r="Q3" s="5"/>
      <c r="R3" s="5"/>
      <c r="S3" s="5"/>
      <c r="T3" s="5"/>
      <c r="U3" s="5"/>
      <c r="V3" s="5"/>
      <c r="W3" s="6"/>
    </row>
    <row r="4" spans="2:23" ht="15" thickBot="1" x14ac:dyDescent="0.35">
      <c r="B4" s="7"/>
      <c r="C4" s="8"/>
      <c r="D4" s="8"/>
      <c r="E4" s="8"/>
      <c r="F4" s="8"/>
      <c r="G4" s="8"/>
      <c r="H4" s="8"/>
      <c r="I4" s="8"/>
      <c r="J4" s="8"/>
      <c r="K4" s="8"/>
      <c r="L4" s="8"/>
      <c r="M4" s="8"/>
      <c r="N4" s="8"/>
      <c r="O4" s="8"/>
      <c r="P4" s="8"/>
      <c r="Q4" s="8"/>
      <c r="R4" s="8"/>
      <c r="S4" s="8"/>
      <c r="T4" s="8"/>
      <c r="U4" s="8"/>
      <c r="V4" s="8"/>
      <c r="W4" s="9"/>
    </row>
    <row r="6" spans="2:23" x14ac:dyDescent="0.3">
      <c r="B6" s="41"/>
      <c r="C6" s="10"/>
      <c r="D6" s="41"/>
      <c r="E6" s="41" t="s">
        <v>25</v>
      </c>
      <c r="F6" s="41" t="s">
        <v>26</v>
      </c>
      <c r="G6" s="41" t="s">
        <v>27</v>
      </c>
      <c r="I6" t="s">
        <v>12</v>
      </c>
      <c r="J6" s="12">
        <v>9600</v>
      </c>
    </row>
    <row r="7" spans="2:23" x14ac:dyDescent="0.3">
      <c r="B7" s="12">
        <v>0</v>
      </c>
      <c r="I7" t="s">
        <v>6</v>
      </c>
      <c r="J7" s="12">
        <v>240000</v>
      </c>
    </row>
    <row r="8" spans="2:23" x14ac:dyDescent="0.3">
      <c r="B8" s="12">
        <v>1</v>
      </c>
      <c r="C8" s="12">
        <f>$J$6</f>
        <v>9600</v>
      </c>
      <c r="D8" s="42">
        <f t="shared" ref="D8:D37" si="0">C8/(1+$J$9)^(B8)</f>
        <v>9484.3776340480345</v>
      </c>
      <c r="E8" s="43">
        <f>J7</f>
        <v>240000</v>
      </c>
      <c r="F8" s="43">
        <f>E8*$J$9</f>
        <v>2925.7974428236935</v>
      </c>
      <c r="G8" s="43">
        <f>C8-F8</f>
        <v>6674.2025571763061</v>
      </c>
      <c r="H8" s="44" t="s">
        <v>5</v>
      </c>
      <c r="I8" t="s">
        <v>8</v>
      </c>
      <c r="J8" s="12">
        <f>SUM(C8:C37)</f>
        <v>288000</v>
      </c>
      <c r="K8" s="45">
        <f>(J8/J7)^(1/30)-1</f>
        <v>6.095889999946591E-3</v>
      </c>
    </row>
    <row r="9" spans="2:23" x14ac:dyDescent="0.3">
      <c r="B9" s="12">
        <v>2</v>
      </c>
      <c r="C9" s="12">
        <f t="shared" ref="C9:C37" si="1">$J$6</f>
        <v>9600</v>
      </c>
      <c r="D9" s="42">
        <f t="shared" si="0"/>
        <v>9370.1478234615188</v>
      </c>
      <c r="E9" s="43">
        <f>E8-G8</f>
        <v>233325.79744282371</v>
      </c>
      <c r="F9" s="43">
        <f t="shared" ref="F9:F37" si="2">E9*$J$9</f>
        <v>2844.4334229292194</v>
      </c>
      <c r="G9" s="43">
        <f t="shared" ref="G9:G37" si="3">C9-F9</f>
        <v>6755.5665770707801</v>
      </c>
      <c r="I9" t="s">
        <v>26</v>
      </c>
      <c r="J9" s="46">
        <v>1.2190822678432056E-2</v>
      </c>
    </row>
    <row r="10" spans="2:23" x14ac:dyDescent="0.3">
      <c r="B10" s="12">
        <v>3</v>
      </c>
      <c r="C10" s="12">
        <f t="shared" si="1"/>
        <v>9600</v>
      </c>
      <c r="D10" s="42">
        <f t="shared" si="0"/>
        <v>9257.2937963085733</v>
      </c>
      <c r="E10" s="43">
        <f t="shared" ref="E10:E37" si="4">E9-G9</f>
        <v>226570.23086575294</v>
      </c>
      <c r="F10" s="43">
        <f t="shared" si="2"/>
        <v>2762.0775086958074</v>
      </c>
      <c r="G10" s="43">
        <f t="shared" si="3"/>
        <v>6837.9224913041926</v>
      </c>
      <c r="I10" t="s">
        <v>13</v>
      </c>
      <c r="J10" s="12">
        <v>30</v>
      </c>
    </row>
    <row r="11" spans="2:23" x14ac:dyDescent="0.3">
      <c r="B11" s="12">
        <v>4</v>
      </c>
      <c r="C11" s="12">
        <f t="shared" si="1"/>
        <v>9600</v>
      </c>
      <c r="D11" s="42">
        <f t="shared" si="0"/>
        <v>9145.7989826584017</v>
      </c>
      <c r="E11" s="43">
        <f t="shared" si="4"/>
        <v>219732.30837444874</v>
      </c>
      <c r="F11" s="43">
        <f t="shared" si="2"/>
        <v>2678.7176081154557</v>
      </c>
      <c r="G11" s="43">
        <f t="shared" si="3"/>
        <v>6921.2823918845443</v>
      </c>
      <c r="J11" s="42">
        <f>SUM(D8:D37)-J7</f>
        <v>1.2622749985894188E-2</v>
      </c>
    </row>
    <row r="12" spans="2:23" x14ac:dyDescent="0.3">
      <c r="B12" s="12">
        <v>5</v>
      </c>
      <c r="C12" s="12">
        <f t="shared" si="1"/>
        <v>9600</v>
      </c>
      <c r="D12" s="42">
        <f t="shared" si="0"/>
        <v>9035.6470121483962</v>
      </c>
      <c r="E12" s="43">
        <f t="shared" si="4"/>
        <v>212811.0259825642</v>
      </c>
      <c r="F12" s="43">
        <f t="shared" si="2"/>
        <v>2594.3414817686371</v>
      </c>
      <c r="G12" s="43">
        <f t="shared" si="3"/>
        <v>7005.6585182313629</v>
      </c>
    </row>
    <row r="13" spans="2:23" x14ac:dyDescent="0.3">
      <c r="B13" s="12">
        <v>6</v>
      </c>
      <c r="C13" s="12">
        <f t="shared" si="1"/>
        <v>9600</v>
      </c>
      <c r="D13" s="42">
        <f t="shared" si="0"/>
        <v>8926.8217115805419</v>
      </c>
      <c r="E13" s="43">
        <f t="shared" si="4"/>
        <v>205805.36746433284</v>
      </c>
      <c r="F13" s="43">
        <f t="shared" si="2"/>
        <v>2508.9367410272316</v>
      </c>
      <c r="G13" s="43">
        <f t="shared" si="3"/>
        <v>7091.0632589727684</v>
      </c>
    </row>
    <row r="14" spans="2:23" x14ac:dyDescent="0.3">
      <c r="B14" s="12">
        <v>7</v>
      </c>
      <c r="C14" s="12">
        <f t="shared" si="1"/>
        <v>9600</v>
      </c>
      <c r="D14" s="42">
        <f t="shared" si="0"/>
        <v>8819.307102546758</v>
      </c>
      <c r="E14" s="43">
        <f t="shared" si="4"/>
        <v>198714.30420536007</v>
      </c>
      <c r="F14" s="43">
        <f t="shared" si="2"/>
        <v>2422.4908462355497</v>
      </c>
      <c r="G14" s="43">
        <f t="shared" si="3"/>
        <v>7177.5091537644503</v>
      </c>
    </row>
    <row r="15" spans="2:23" x14ac:dyDescent="0.3">
      <c r="B15" s="12">
        <v>8</v>
      </c>
      <c r="C15" s="12">
        <f t="shared" si="1"/>
        <v>9600</v>
      </c>
      <c r="D15" s="42">
        <f t="shared" si="0"/>
        <v>8713.0873990828586</v>
      </c>
      <c r="E15" s="43">
        <f t="shared" si="4"/>
        <v>191536.7950515956</v>
      </c>
      <c r="F15" s="43">
        <f t="shared" si="2"/>
        <v>2334.9911048691843</v>
      </c>
      <c r="G15" s="43">
        <f t="shared" si="3"/>
        <v>7265.0088951308153</v>
      </c>
    </row>
    <row r="16" spans="2:23" x14ac:dyDescent="0.3">
      <c r="B16" s="12">
        <v>9</v>
      </c>
      <c r="C16" s="12">
        <f t="shared" si="1"/>
        <v>9600</v>
      </c>
      <c r="D16" s="42">
        <f t="shared" si="0"/>
        <v>8608.1470053507528</v>
      </c>
      <c r="E16" s="43">
        <f t="shared" si="4"/>
        <v>184271.78615646478</v>
      </c>
      <c r="F16" s="43">
        <f t="shared" si="2"/>
        <v>2246.4246696714131</v>
      </c>
      <c r="G16" s="43">
        <f t="shared" si="3"/>
        <v>7353.5753303285874</v>
      </c>
    </row>
    <row r="17" spans="2:7" x14ac:dyDescent="0.3">
      <c r="B17" s="12">
        <v>10</v>
      </c>
      <c r="C17" s="12">
        <f t="shared" si="1"/>
        <v>9600</v>
      </c>
      <c r="D17" s="42">
        <f t="shared" si="0"/>
        <v>8504.4705133485677</v>
      </c>
      <c r="E17" s="43">
        <f t="shared" si="4"/>
        <v>176918.2108261362</v>
      </c>
      <c r="F17" s="43">
        <f t="shared" si="2"/>
        <v>2156.7785367668848</v>
      </c>
      <c r="G17" s="43">
        <f t="shared" si="3"/>
        <v>7443.2214632331152</v>
      </c>
    </row>
    <row r="18" spans="2:7" x14ac:dyDescent="0.3">
      <c r="B18" s="12">
        <v>11</v>
      </c>
      <c r="C18" s="12">
        <f t="shared" si="1"/>
        <v>9600</v>
      </c>
      <c r="D18" s="42">
        <f t="shared" si="0"/>
        <v>8402.0427006483496</v>
      </c>
      <c r="E18" s="43">
        <f t="shared" si="4"/>
        <v>169474.98936290308</v>
      </c>
      <c r="F18" s="43">
        <f t="shared" si="2"/>
        <v>2066.0395437523102</v>
      </c>
      <c r="G18" s="43">
        <f t="shared" si="3"/>
        <v>7533.9604562476898</v>
      </c>
    </row>
    <row r="19" spans="2:7" x14ac:dyDescent="0.3">
      <c r="B19" s="12">
        <v>12</v>
      </c>
      <c r="C19" s="12">
        <f t="shared" si="1"/>
        <v>9600</v>
      </c>
      <c r="D19" s="42">
        <f t="shared" si="0"/>
        <v>8300.8485281610156</v>
      </c>
      <c r="E19" s="43">
        <f t="shared" si="4"/>
        <v>161941.02890665538</v>
      </c>
      <c r="F19" s="43">
        <f t="shared" si="2"/>
        <v>1974.1943677638756</v>
      </c>
      <c r="G19" s="43">
        <f t="shared" si="3"/>
        <v>7625.8056322361244</v>
      </c>
    </row>
    <row r="20" spans="2:7" x14ac:dyDescent="0.3">
      <c r="B20" s="12">
        <v>13</v>
      </c>
      <c r="C20" s="12">
        <f t="shared" si="1"/>
        <v>9600</v>
      </c>
      <c r="D20" s="42">
        <f t="shared" si="0"/>
        <v>8200.8731379282181</v>
      </c>
      <c r="E20" s="43">
        <f t="shared" si="4"/>
        <v>154315.22327441926</v>
      </c>
      <c r="F20" s="43">
        <f t="shared" si="2"/>
        <v>1881.2295235210966</v>
      </c>
      <c r="G20" s="43">
        <f t="shared" si="3"/>
        <v>7718.7704764789032</v>
      </c>
    </row>
    <row r="21" spans="2:7" x14ac:dyDescent="0.3">
      <c r="B21" s="12">
        <v>14</v>
      </c>
      <c r="C21" s="12">
        <f t="shared" si="1"/>
        <v>9600</v>
      </c>
      <c r="D21" s="42">
        <f t="shared" si="0"/>
        <v>8102.1018509408013</v>
      </c>
      <c r="E21" s="43">
        <f t="shared" si="4"/>
        <v>146596.45279794035</v>
      </c>
      <c r="F21" s="43">
        <f t="shared" si="2"/>
        <v>1787.1313613468255</v>
      </c>
      <c r="G21" s="43">
        <f t="shared" si="3"/>
        <v>7812.8686386531745</v>
      </c>
    </row>
    <row r="22" spans="2:7" x14ac:dyDescent="0.3">
      <c r="B22" s="12">
        <v>15</v>
      </c>
      <c r="C22" s="12">
        <f t="shared" si="1"/>
        <v>9600</v>
      </c>
      <c r="D22" s="42">
        <f t="shared" si="0"/>
        <v>8004.5201649835535</v>
      </c>
      <c r="E22" s="43">
        <f t="shared" si="4"/>
        <v>138783.58415928719</v>
      </c>
      <c r="F22" s="43">
        <f t="shared" si="2"/>
        <v>1691.8860651631221</v>
      </c>
      <c r="G22" s="43">
        <f t="shared" si="3"/>
        <v>7908.1139348368779</v>
      </c>
    </row>
    <row r="23" spans="2:7" x14ac:dyDescent="0.3">
      <c r="B23" s="12">
        <v>16</v>
      </c>
      <c r="C23" s="12">
        <f t="shared" si="1"/>
        <v>9600</v>
      </c>
      <c r="D23" s="42">
        <f t="shared" si="0"/>
        <v>7908.1137525058866</v>
      </c>
      <c r="E23" s="43">
        <f t="shared" si="4"/>
        <v>130875.47022445031</v>
      </c>
      <c r="F23" s="43">
        <f t="shared" si="2"/>
        <v>1595.4796504626881</v>
      </c>
      <c r="G23" s="43">
        <f t="shared" si="3"/>
        <v>8004.5203495373116</v>
      </c>
    </row>
    <row r="24" spans="2:7" x14ac:dyDescent="0.3">
      <c r="B24" s="12">
        <v>17</v>
      </c>
      <c r="C24" s="12">
        <f t="shared" si="1"/>
        <v>9600</v>
      </c>
      <c r="D24" s="42">
        <f t="shared" si="0"/>
        <v>7812.8684585181772</v>
      </c>
      <c r="E24" s="43">
        <f t="shared" si="4"/>
        <v>122870.949874913</v>
      </c>
      <c r="F24" s="43">
        <f t="shared" si="2"/>
        <v>1497.8979622555778</v>
      </c>
      <c r="G24" s="43">
        <f t="shared" si="3"/>
        <v>8102.102037744422</v>
      </c>
    </row>
    <row r="25" spans="2:7" x14ac:dyDescent="0.3">
      <c r="B25" s="12">
        <v>18</v>
      </c>
      <c r="C25" s="12">
        <f t="shared" si="1"/>
        <v>9600</v>
      </c>
      <c r="D25" s="42">
        <f t="shared" si="0"/>
        <v>7718.770298513452</v>
      </c>
      <c r="E25" s="43">
        <f t="shared" si="4"/>
        <v>114768.84783716858</v>
      </c>
      <c r="F25" s="43">
        <f t="shared" si="2"/>
        <v>1399.1266729908725</v>
      </c>
      <c r="G25" s="43">
        <f t="shared" si="3"/>
        <v>8200.873327009127</v>
      </c>
    </row>
    <row r="26" spans="2:7" x14ac:dyDescent="0.3">
      <c r="B26" s="12">
        <v>19</v>
      </c>
      <c r="C26" s="12">
        <f t="shared" si="1"/>
        <v>9600</v>
      </c>
      <c r="D26" s="42">
        <f t="shared" si="0"/>
        <v>7625.8054564140884</v>
      </c>
      <c r="E26" s="43">
        <f t="shared" si="4"/>
        <v>106567.97451015945</v>
      </c>
      <c r="F26" s="43">
        <f t="shared" si="2"/>
        <v>1299.1512804530209</v>
      </c>
      <c r="G26" s="43">
        <f t="shared" si="3"/>
        <v>8300.8487195469788</v>
      </c>
    </row>
    <row r="27" spans="2:7" x14ac:dyDescent="0.3">
      <c r="B27" s="12">
        <v>20</v>
      </c>
      <c r="C27" s="12">
        <f t="shared" si="1"/>
        <v>9600</v>
      </c>
      <c r="D27" s="42">
        <f t="shared" si="0"/>
        <v>7533.9602825432539</v>
      </c>
      <c r="E27" s="43">
        <f t="shared" si="4"/>
        <v>98267.125790612467</v>
      </c>
      <c r="F27" s="43">
        <f t="shared" si="2"/>
        <v>1197.957105632534</v>
      </c>
      <c r="G27" s="43">
        <f t="shared" si="3"/>
        <v>8402.0428943674669</v>
      </c>
    </row>
    <row r="28" spans="2:7" x14ac:dyDescent="0.3">
      <c r="B28" s="12">
        <v>21</v>
      </c>
      <c r="C28" s="12">
        <f t="shared" si="1"/>
        <v>9600</v>
      </c>
      <c r="D28" s="42">
        <f t="shared" si="0"/>
        <v>7443.2212916207764</v>
      </c>
      <c r="E28" s="43">
        <f t="shared" si="4"/>
        <v>89865.082896245003</v>
      </c>
      <c r="F28" s="43">
        <f t="shared" si="2"/>
        <v>1095.5292905707201</v>
      </c>
      <c r="G28" s="43">
        <f t="shared" si="3"/>
        <v>8504.4707094292789</v>
      </c>
    </row>
    <row r="29" spans="2:7" x14ac:dyDescent="0.3">
      <c r="B29" s="12">
        <v>22</v>
      </c>
      <c r="C29" s="12">
        <f t="shared" si="1"/>
        <v>9600</v>
      </c>
      <c r="D29" s="42">
        <f t="shared" si="0"/>
        <v>7353.5751607831471</v>
      </c>
      <c r="E29" s="43">
        <f t="shared" si="4"/>
        <v>81360.612186815721</v>
      </c>
      <c r="F29" s="43">
        <f t="shared" si="2"/>
        <v>991.85279617814854</v>
      </c>
      <c r="G29" s="43">
        <f t="shared" si="3"/>
        <v>8608.1472038218508</v>
      </c>
    </row>
    <row r="30" spans="2:7" x14ac:dyDescent="0.3">
      <c r="B30" s="12">
        <v>23</v>
      </c>
      <c r="C30" s="12">
        <f t="shared" si="1"/>
        <v>9600</v>
      </c>
      <c r="D30" s="42">
        <f t="shared" si="0"/>
        <v>7265.0087276273816</v>
      </c>
      <c r="E30" s="43">
        <f t="shared" si="4"/>
        <v>72752.464982993872</v>
      </c>
      <c r="F30" s="43">
        <f t="shared" si="2"/>
        <v>886.91240002651568</v>
      </c>
      <c r="G30" s="43">
        <f t="shared" si="3"/>
        <v>8713.0875999734835</v>
      </c>
    </row>
    <row r="31" spans="2:7" x14ac:dyDescent="0.3">
      <c r="B31" s="12">
        <v>24</v>
      </c>
      <c r="C31" s="12">
        <f t="shared" si="1"/>
        <v>9600</v>
      </c>
      <c r="D31" s="42">
        <f t="shared" si="0"/>
        <v>7177.5089882784278</v>
      </c>
      <c r="E31" s="43">
        <f t="shared" si="4"/>
        <v>64039.377383020386</v>
      </c>
      <c r="F31" s="43">
        <f t="shared" si="2"/>
        <v>780.6926941135938</v>
      </c>
      <c r="G31" s="43">
        <f t="shared" si="3"/>
        <v>8819.3073058864065</v>
      </c>
    </row>
    <row r="32" spans="2:7" x14ac:dyDescent="0.3">
      <c r="B32" s="12">
        <v>25</v>
      </c>
      <c r="C32" s="12">
        <f t="shared" si="1"/>
        <v>9600</v>
      </c>
      <c r="D32" s="42">
        <f t="shared" si="0"/>
        <v>7091.0630954798589</v>
      </c>
      <c r="E32" s="43">
        <f t="shared" si="4"/>
        <v>55220.070077133976</v>
      </c>
      <c r="F32" s="43">
        <f t="shared" si="2"/>
        <v>673.17808260093227</v>
      </c>
      <c r="G32" s="43">
        <f t="shared" si="3"/>
        <v>8926.8219173990674</v>
      </c>
    </row>
    <row r="33" spans="2:7" x14ac:dyDescent="0.3">
      <c r="B33" s="12">
        <v>26</v>
      </c>
      <c r="C33" s="12">
        <f t="shared" si="1"/>
        <v>9600</v>
      </c>
      <c r="D33" s="42">
        <f t="shared" si="0"/>
        <v>7005.6583567075631</v>
      </c>
      <c r="E33" s="43">
        <f t="shared" si="4"/>
        <v>46293.248159734911</v>
      </c>
      <c r="F33" s="43">
        <f t="shared" si="2"/>
        <v>564.35277952397939</v>
      </c>
      <c r="G33" s="43">
        <f t="shared" si="3"/>
        <v>9035.6472204760212</v>
      </c>
    </row>
    <row r="34" spans="2:7" x14ac:dyDescent="0.3">
      <c r="B34" s="12">
        <v>27</v>
      </c>
      <c r="C34" s="12">
        <f t="shared" si="1"/>
        <v>9600</v>
      </c>
      <c r="D34" s="42">
        <f t="shared" si="0"/>
        <v>6921.2822323061364</v>
      </c>
      <c r="E34" s="43">
        <f t="shared" si="4"/>
        <v>37257.600939258889</v>
      </c>
      <c r="F34" s="43">
        <f t="shared" si="2"/>
        <v>454.20080647428875</v>
      </c>
      <c r="G34" s="43">
        <f t="shared" si="3"/>
        <v>9145.7991935257105</v>
      </c>
    </row>
    <row r="35" spans="2:7" x14ac:dyDescent="0.3">
      <c r="B35" s="12">
        <v>28</v>
      </c>
      <c r="C35" s="12">
        <f t="shared" si="1"/>
        <v>9600</v>
      </c>
      <c r="D35" s="42">
        <f t="shared" si="0"/>
        <v>6837.9223336477471</v>
      </c>
      <c r="E35" s="43">
        <f t="shared" si="4"/>
        <v>28111.801745733181</v>
      </c>
      <c r="F35" s="43">
        <f t="shared" si="2"/>
        <v>342.70599025346991</v>
      </c>
      <c r="G35" s="43">
        <f t="shared" si="3"/>
        <v>9257.2940097465307</v>
      </c>
    </row>
    <row r="36" spans="2:7" x14ac:dyDescent="0.3">
      <c r="B36" s="12">
        <v>29</v>
      </c>
      <c r="C36" s="12">
        <f t="shared" si="1"/>
        <v>9600</v>
      </c>
      <c r="D36" s="42">
        <f t="shared" si="0"/>
        <v>6755.5664213131495</v>
      </c>
      <c r="E36" s="43">
        <f t="shared" si="4"/>
        <v>18854.507735986648</v>
      </c>
      <c r="F36" s="43">
        <f t="shared" si="2"/>
        <v>229.85196049853866</v>
      </c>
      <c r="G36" s="43">
        <f t="shared" si="3"/>
        <v>9370.1480395014605</v>
      </c>
    </row>
    <row r="37" spans="2:7" x14ac:dyDescent="0.3">
      <c r="B37" s="12">
        <v>30</v>
      </c>
      <c r="C37" s="12">
        <f t="shared" si="1"/>
        <v>9600</v>
      </c>
      <c r="D37" s="42">
        <f t="shared" si="0"/>
        <v>6674.2024032946192</v>
      </c>
      <c r="E37" s="43">
        <f t="shared" si="4"/>
        <v>9484.3596964851877</v>
      </c>
      <c r="F37" s="43">
        <f t="shared" si="2"/>
        <v>115.62214727831859</v>
      </c>
      <c r="G37" s="43">
        <f t="shared" si="3"/>
        <v>9484.3778527216818</v>
      </c>
    </row>
    <row r="38" spans="2:7" x14ac:dyDescent="0.3">
      <c r="E38" s="44"/>
      <c r="F38" s="44"/>
      <c r="G38" s="44"/>
    </row>
  </sheetData>
  <mergeCells count="1">
    <mergeCell ref="B2:W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Example1</vt:lpstr>
      <vt:lpstr>Example2</vt:lpstr>
      <vt:lpstr>Example3</vt:lpstr>
      <vt:lpstr>Example4</vt:lpstr>
      <vt:lpstr>Example5</vt:lpstr>
      <vt:lpstr>Example6</vt:lpstr>
      <vt:lpstr>Example7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2018-10-26T13:09:59Z</dcterms:modified>
</cp:coreProperties>
</file>