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nstitutions\MU\FinMan\Seminar 4\"/>
    </mc:Choice>
  </mc:AlternateContent>
  <bookViews>
    <workbookView xWindow="0" yWindow="0" windowWidth="19200" windowHeight="7044" tabRatio="966" activeTab="12"/>
  </bookViews>
  <sheets>
    <sheet name="P4.17(S)" sheetId="20" r:id="rId1"/>
    <sheet name="P4.18(S)" sheetId="21" r:id="rId2"/>
    <sheet name="P4.19(S)" sheetId="22" r:id="rId3"/>
    <sheet name="P4.21(S)" sheetId="24" r:id="rId4"/>
    <sheet name="P4.22(S)" sheetId="25" r:id="rId5"/>
    <sheet name="P4.24(S)" sheetId="27" r:id="rId6"/>
    <sheet name="P4.1" sheetId="3" r:id="rId7"/>
    <sheet name="P4.2" sheetId="4" r:id="rId8"/>
    <sheet name="P4.3" sheetId="5" r:id="rId9"/>
    <sheet name="P4.4" sheetId="6" r:id="rId10"/>
    <sheet name="P4.9" sheetId="12" r:id="rId11"/>
    <sheet name="P4.10" sheetId="13" r:id="rId12"/>
    <sheet name="P4.12" sheetId="15" r:id="rId13"/>
  </sheets>
  <definedNames>
    <definedName name="solver_adj" localSheetId="11" hidden="1">'P4.10'!$U$8</definedName>
    <definedName name="solver_adj" localSheetId="1" hidden="1">'P4.18(S)'!$H$14</definedName>
    <definedName name="solver_adj" localSheetId="4" hidden="1">'P4.22(S)'!$J$9</definedName>
    <definedName name="solver_adj" localSheetId="8" hidden="1">'P4.3'!$G$8</definedName>
    <definedName name="solver_cvg" localSheetId="11" hidden="1">0.0001</definedName>
    <definedName name="solver_cvg" localSheetId="1" hidden="1">0.0001</definedName>
    <definedName name="solver_cvg" localSheetId="4" hidden="1">0.0001</definedName>
    <definedName name="solver_cvg" localSheetId="8" hidden="1">0.0001</definedName>
    <definedName name="solver_drv" localSheetId="11" hidden="1">1</definedName>
    <definedName name="solver_drv" localSheetId="1" hidden="1">1</definedName>
    <definedName name="solver_drv" localSheetId="4" hidden="1">1</definedName>
    <definedName name="solver_drv" localSheetId="8" hidden="1">1</definedName>
    <definedName name="solver_eng" localSheetId="11" hidden="1">1</definedName>
    <definedName name="solver_eng" localSheetId="1" hidden="1">1</definedName>
    <definedName name="solver_eng" localSheetId="4" hidden="1">1</definedName>
    <definedName name="solver_eng" localSheetId="8" hidden="1">1</definedName>
    <definedName name="solver_est" localSheetId="11" hidden="1">1</definedName>
    <definedName name="solver_est" localSheetId="1" hidden="1">1</definedName>
    <definedName name="solver_est" localSheetId="4" hidden="1">1</definedName>
    <definedName name="solver_est" localSheetId="8" hidden="1">1</definedName>
    <definedName name="solver_itr" localSheetId="11" hidden="1">2147483647</definedName>
    <definedName name="solver_itr" localSheetId="1" hidden="1">2147483647</definedName>
    <definedName name="solver_itr" localSheetId="4" hidden="1">2147483647</definedName>
    <definedName name="solver_itr" localSheetId="8" hidden="1">2147483647</definedName>
    <definedName name="solver_mip" localSheetId="11" hidden="1">2147483647</definedName>
    <definedName name="solver_mip" localSheetId="1" hidden="1">2147483647</definedName>
    <definedName name="solver_mip" localSheetId="4" hidden="1">2147483647</definedName>
    <definedName name="solver_mip" localSheetId="8" hidden="1">2147483647</definedName>
    <definedName name="solver_mni" localSheetId="11" hidden="1">30</definedName>
    <definedName name="solver_mni" localSheetId="1" hidden="1">30</definedName>
    <definedName name="solver_mni" localSheetId="4" hidden="1">30</definedName>
    <definedName name="solver_mni" localSheetId="8" hidden="1">30</definedName>
    <definedName name="solver_mrt" localSheetId="11" hidden="1">0.075</definedName>
    <definedName name="solver_mrt" localSheetId="1" hidden="1">0.075</definedName>
    <definedName name="solver_mrt" localSheetId="4" hidden="1">0.075</definedName>
    <definedName name="solver_mrt" localSheetId="8" hidden="1">0.075</definedName>
    <definedName name="solver_msl" localSheetId="11" hidden="1">2</definedName>
    <definedName name="solver_msl" localSheetId="1" hidden="1">2</definedName>
    <definedName name="solver_msl" localSheetId="4" hidden="1">2</definedName>
    <definedName name="solver_msl" localSheetId="8" hidden="1">2</definedName>
    <definedName name="solver_neg" localSheetId="11" hidden="1">1</definedName>
    <definedName name="solver_neg" localSheetId="1" hidden="1">1</definedName>
    <definedName name="solver_neg" localSheetId="4" hidden="1">1</definedName>
    <definedName name="solver_neg" localSheetId="8" hidden="1">1</definedName>
    <definedName name="solver_nod" localSheetId="11" hidden="1">2147483647</definedName>
    <definedName name="solver_nod" localSheetId="1" hidden="1">2147483647</definedName>
    <definedName name="solver_nod" localSheetId="4" hidden="1">2147483647</definedName>
    <definedName name="solver_nod" localSheetId="8" hidden="1">2147483647</definedName>
    <definedName name="solver_num" localSheetId="11" hidden="1">0</definedName>
    <definedName name="solver_num" localSheetId="1" hidden="1">0</definedName>
    <definedName name="solver_num" localSheetId="4" hidden="1">0</definedName>
    <definedName name="solver_num" localSheetId="8" hidden="1">0</definedName>
    <definedName name="solver_nwt" localSheetId="11" hidden="1">1</definedName>
    <definedName name="solver_nwt" localSheetId="1" hidden="1">1</definedName>
    <definedName name="solver_nwt" localSheetId="4" hidden="1">1</definedName>
    <definedName name="solver_nwt" localSheetId="8" hidden="1">1</definedName>
    <definedName name="solver_opt" localSheetId="11" hidden="1">'P4.10'!$O$28</definedName>
    <definedName name="solver_opt" localSheetId="1" hidden="1">'P4.18(S)'!$I$8</definedName>
    <definedName name="solver_opt" localSheetId="4" hidden="1">'P4.22(S)'!$J$11</definedName>
    <definedName name="solver_opt" localSheetId="8" hidden="1">'P4.3'!$I$7</definedName>
    <definedName name="solver_pre" localSheetId="11" hidden="1">0.000001</definedName>
    <definedName name="solver_pre" localSheetId="1" hidden="1">0.000001</definedName>
    <definedName name="solver_pre" localSheetId="4" hidden="1">0.000001</definedName>
    <definedName name="solver_pre" localSheetId="8" hidden="1">0.000001</definedName>
    <definedName name="solver_rbv" localSheetId="11" hidden="1">1</definedName>
    <definedName name="solver_rbv" localSheetId="1" hidden="1">1</definedName>
    <definedName name="solver_rbv" localSheetId="4" hidden="1">1</definedName>
    <definedName name="solver_rbv" localSheetId="8" hidden="1">1</definedName>
    <definedName name="solver_rlx" localSheetId="11" hidden="1">2</definedName>
    <definedName name="solver_rlx" localSheetId="1" hidden="1">2</definedName>
    <definedName name="solver_rlx" localSheetId="4" hidden="1">2</definedName>
    <definedName name="solver_rlx" localSheetId="8" hidden="1">2</definedName>
    <definedName name="solver_rsd" localSheetId="11" hidden="1">0</definedName>
    <definedName name="solver_rsd" localSheetId="1" hidden="1">0</definedName>
    <definedName name="solver_rsd" localSheetId="4" hidden="1">0</definedName>
    <definedName name="solver_rsd" localSheetId="8" hidden="1">0</definedName>
    <definedName name="solver_scl" localSheetId="11" hidden="1">1</definedName>
    <definedName name="solver_scl" localSheetId="1" hidden="1">1</definedName>
    <definedName name="solver_scl" localSheetId="4" hidden="1">1</definedName>
    <definedName name="solver_scl" localSheetId="8" hidden="1">1</definedName>
    <definedName name="solver_sho" localSheetId="11" hidden="1">2</definedName>
    <definedName name="solver_sho" localSheetId="1" hidden="1">2</definedName>
    <definedName name="solver_sho" localSheetId="4" hidden="1">2</definedName>
    <definedName name="solver_sho" localSheetId="8" hidden="1">2</definedName>
    <definedName name="solver_ssz" localSheetId="11" hidden="1">100</definedName>
    <definedName name="solver_ssz" localSheetId="1" hidden="1">100</definedName>
    <definedName name="solver_ssz" localSheetId="4" hidden="1">100</definedName>
    <definedName name="solver_ssz" localSheetId="8" hidden="1">100</definedName>
    <definedName name="solver_tim" localSheetId="11" hidden="1">2147483647</definedName>
    <definedName name="solver_tim" localSheetId="1" hidden="1">2147483647</definedName>
    <definedName name="solver_tim" localSheetId="4" hidden="1">2147483647</definedName>
    <definedName name="solver_tim" localSheetId="8" hidden="1">2147483647</definedName>
    <definedName name="solver_tol" localSheetId="11" hidden="1">0.01</definedName>
    <definedName name="solver_tol" localSheetId="1" hidden="1">0.01</definedName>
    <definedName name="solver_tol" localSheetId="4" hidden="1">0.01</definedName>
    <definedName name="solver_tol" localSheetId="8" hidden="1">0.01</definedName>
    <definedName name="solver_typ" localSheetId="11" hidden="1">3</definedName>
    <definedName name="solver_typ" localSheetId="1" hidden="1">3</definedName>
    <definedName name="solver_typ" localSheetId="4" hidden="1">3</definedName>
    <definedName name="solver_typ" localSheetId="8" hidden="1">3</definedName>
    <definedName name="solver_val" localSheetId="11" hidden="1">60000</definedName>
    <definedName name="solver_val" localSheetId="1" hidden="1">300</definedName>
    <definedName name="solver_val" localSheetId="4" hidden="1">0</definedName>
    <definedName name="solver_val" localSheetId="8" hidden="1">600</definedName>
    <definedName name="solver_ver" localSheetId="11" hidden="1">3</definedName>
    <definedName name="solver_ver" localSheetId="1" hidden="1">3</definedName>
    <definedName name="solver_ver" localSheetId="4" hidden="1">3</definedName>
    <definedName name="solver_ver" localSheetId="8" hidden="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1" l="1"/>
  <c r="E38" i="13"/>
  <c r="D38" i="13"/>
  <c r="F8" i="13"/>
  <c r="D9" i="13"/>
  <c r="D8" i="13"/>
  <c r="D8" i="24" l="1"/>
  <c r="C18" i="22"/>
  <c r="C13" i="22"/>
  <c r="E9" i="13"/>
  <c r="C8" i="4" l="1"/>
  <c r="C12" i="6"/>
  <c r="B8" i="5"/>
  <c r="C8" i="3"/>
  <c r="H9" i="3"/>
  <c r="E37" i="13" l="1"/>
  <c r="G8" i="13"/>
  <c r="K7" i="13"/>
  <c r="R10" i="20"/>
  <c r="R9" i="20"/>
  <c r="J7" i="13"/>
  <c r="I7" i="5"/>
  <c r="H7" i="5"/>
  <c r="F7" i="27" l="1"/>
  <c r="F9" i="27"/>
  <c r="C9" i="27"/>
  <c r="E8" i="25"/>
  <c r="F8" i="25" s="1"/>
  <c r="C9" i="25"/>
  <c r="C10" i="25"/>
  <c r="D10" i="25" s="1"/>
  <c r="C11" i="25"/>
  <c r="D11" i="25" s="1"/>
  <c r="C12" i="25"/>
  <c r="D12" i="25" s="1"/>
  <c r="C13" i="25"/>
  <c r="C14" i="25"/>
  <c r="C15" i="25"/>
  <c r="D15" i="25" s="1"/>
  <c r="C16" i="25"/>
  <c r="D16" i="25" s="1"/>
  <c r="C17" i="25"/>
  <c r="C18" i="25"/>
  <c r="D18" i="25" s="1"/>
  <c r="C19" i="25"/>
  <c r="D19" i="25" s="1"/>
  <c r="C20" i="25"/>
  <c r="D20" i="25" s="1"/>
  <c r="C21" i="25"/>
  <c r="C22" i="25"/>
  <c r="C23" i="25"/>
  <c r="C24" i="25"/>
  <c r="D24" i="25" s="1"/>
  <c r="C25" i="25"/>
  <c r="C26" i="25"/>
  <c r="D26" i="25" s="1"/>
  <c r="C27" i="25"/>
  <c r="D27" i="25" s="1"/>
  <c r="C28" i="25"/>
  <c r="D28" i="25" s="1"/>
  <c r="C29" i="25"/>
  <c r="C30" i="25"/>
  <c r="C31" i="25"/>
  <c r="D31" i="25" s="1"/>
  <c r="C32" i="25"/>
  <c r="D32" i="25" s="1"/>
  <c r="C33" i="25"/>
  <c r="C34" i="25"/>
  <c r="D34" i="25" s="1"/>
  <c r="C35" i="25"/>
  <c r="D35" i="25" s="1"/>
  <c r="C36" i="25"/>
  <c r="D36" i="25" s="1"/>
  <c r="C37" i="25"/>
  <c r="C8" i="25"/>
  <c r="J8" i="25" s="1"/>
  <c r="K8" i="25" s="1"/>
  <c r="D37" i="25"/>
  <c r="D33" i="25"/>
  <c r="D30" i="25"/>
  <c r="D29" i="25"/>
  <c r="D25" i="25"/>
  <c r="D23" i="25"/>
  <c r="D22" i="25"/>
  <c r="D21" i="25"/>
  <c r="D17" i="25"/>
  <c r="D14" i="25"/>
  <c r="D13" i="25"/>
  <c r="D9" i="25"/>
  <c r="B11" i="24"/>
  <c r="G8" i="24"/>
  <c r="F8" i="24"/>
  <c r="E8" i="24"/>
  <c r="C19" i="22"/>
  <c r="C12" i="22"/>
  <c r="B8" i="21"/>
  <c r="F8" i="21" s="1"/>
  <c r="G10" i="20"/>
  <c r="K9" i="20"/>
  <c r="L9" i="20"/>
  <c r="M9" i="20"/>
  <c r="N9" i="20"/>
  <c r="O9" i="20"/>
  <c r="P9" i="20"/>
  <c r="Q9" i="20"/>
  <c r="D9" i="20"/>
  <c r="E9" i="20"/>
  <c r="F9" i="20"/>
  <c r="C9" i="20"/>
  <c r="B9" i="20"/>
  <c r="B9" i="24" l="1"/>
  <c r="D8" i="25"/>
  <c r="G8" i="25"/>
  <c r="E9" i="25" s="1"/>
  <c r="F9" i="25" s="1"/>
  <c r="G9" i="25" s="1"/>
  <c r="E10" i="25" s="1"/>
  <c r="F10" i="25" s="1"/>
  <c r="G10" i="25" s="1"/>
  <c r="J11" i="25"/>
  <c r="E8" i="21"/>
  <c r="D8" i="21"/>
  <c r="C8" i="21"/>
  <c r="G5"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6" i="15"/>
  <c r="C8" i="15"/>
  <c r="P10" i="13"/>
  <c r="Q10" i="13"/>
  <c r="R10" i="13"/>
  <c r="P11" i="13" s="1"/>
  <c r="Q9" i="13"/>
  <c r="R9" i="13" s="1"/>
  <c r="P9" i="13"/>
  <c r="Q8" i="13"/>
  <c r="R8" i="13" s="1"/>
  <c r="E10" i="13"/>
  <c r="F9" i="13"/>
  <c r="G9" i="13"/>
  <c r="O9" i="13"/>
  <c r="O10" i="13"/>
  <c r="O11" i="13"/>
  <c r="O12" i="13"/>
  <c r="O13" i="13"/>
  <c r="O14" i="13"/>
  <c r="O15" i="13"/>
  <c r="O16" i="13"/>
  <c r="O17" i="13"/>
  <c r="O18" i="13"/>
  <c r="O19" i="13"/>
  <c r="O20" i="13"/>
  <c r="O21" i="13"/>
  <c r="O22" i="13"/>
  <c r="O23" i="13"/>
  <c r="O24" i="13"/>
  <c r="O25" i="13"/>
  <c r="O26" i="13"/>
  <c r="O27" i="13"/>
  <c r="O8" i="13"/>
  <c r="U7"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B11" i="12"/>
  <c r="B9" i="12"/>
  <c r="E8" i="12"/>
  <c r="F8" i="12"/>
  <c r="G8" i="12"/>
  <c r="H8" i="12"/>
  <c r="I8" i="12"/>
  <c r="D8" i="12"/>
  <c r="C15" i="6"/>
  <c r="G10" i="6"/>
  <c r="G11" i="6" s="1"/>
  <c r="H10" i="6"/>
  <c r="H11" i="6" s="1"/>
  <c r="I10" i="6"/>
  <c r="I11" i="6" s="1"/>
  <c r="J10" i="6"/>
  <c r="J11" i="6" s="1"/>
  <c r="K10" i="6"/>
  <c r="K11" i="6" s="1"/>
  <c r="L10" i="6"/>
  <c r="L11" i="6" s="1"/>
  <c r="M10" i="6"/>
  <c r="M11" i="6" s="1"/>
  <c r="N10" i="6"/>
  <c r="N11" i="6" s="1"/>
  <c r="F10" i="6"/>
  <c r="F11" i="6" s="1"/>
  <c r="D7" i="5"/>
  <c r="C7" i="5"/>
  <c r="N9" i="4"/>
  <c r="D8" i="4"/>
  <c r="E8" i="4"/>
  <c r="F8" i="4"/>
  <c r="G8" i="4"/>
  <c r="H8" i="4"/>
  <c r="I8" i="4"/>
  <c r="J8" i="4"/>
  <c r="K8" i="4"/>
  <c r="L8" i="4"/>
  <c r="M8" i="4"/>
  <c r="N8" i="4"/>
  <c r="E8" i="3"/>
  <c r="F8" i="3"/>
  <c r="G8" i="3"/>
  <c r="H8" i="3"/>
  <c r="D8" i="3"/>
  <c r="F6" i="4"/>
  <c r="G6" i="4" s="1"/>
  <c r="E6" i="4"/>
  <c r="E11" i="25" l="1"/>
  <c r="F11" i="25" s="1"/>
  <c r="G11" i="25" s="1"/>
  <c r="Q11" i="13"/>
  <c r="R11" i="13" s="1"/>
  <c r="P12" i="13" s="1"/>
  <c r="F10" i="13"/>
  <c r="G10" i="13" s="1"/>
  <c r="E11" i="13" s="1"/>
  <c r="O28" i="13"/>
  <c r="H6" i="4"/>
  <c r="E12" i="25" l="1"/>
  <c r="F12" i="25" s="1"/>
  <c r="G12" i="25" s="1"/>
  <c r="Q12" i="13"/>
  <c r="R12" i="13" s="1"/>
  <c r="P13" i="13"/>
  <c r="F11" i="13"/>
  <c r="G11" i="13" s="1"/>
  <c r="E12" i="13" s="1"/>
  <c r="I6" i="4"/>
  <c r="J6" i="4" s="1"/>
  <c r="K6" i="4" s="1"/>
  <c r="L6" i="4" s="1"/>
  <c r="M6" i="4" s="1"/>
  <c r="N6" i="4" s="1"/>
  <c r="E13" i="25" l="1"/>
  <c r="F13" i="25" s="1"/>
  <c r="G13" i="25" s="1"/>
  <c r="Q13" i="13"/>
  <c r="R13" i="13" s="1"/>
  <c r="P14" i="13" s="1"/>
  <c r="E13" i="13"/>
  <c r="F13" i="13" s="1"/>
  <c r="G13" i="13" s="1"/>
  <c r="F12" i="13"/>
  <c r="G12" i="13" s="1"/>
  <c r="E14" i="25" l="1"/>
  <c r="F14" i="25" s="1"/>
  <c r="G14" i="25" s="1"/>
  <c r="Q14" i="13"/>
  <c r="R14" i="13" s="1"/>
  <c r="P15" i="13" s="1"/>
  <c r="E14" i="13"/>
  <c r="F14" i="13"/>
  <c r="G14" i="13" s="1"/>
  <c r="E15" i="25" l="1"/>
  <c r="F15" i="25" s="1"/>
  <c r="G15" i="25" s="1"/>
  <c r="Q15" i="13"/>
  <c r="R15" i="13" s="1"/>
  <c r="P16" i="13" s="1"/>
  <c r="E15" i="13"/>
  <c r="F15" i="13"/>
  <c r="G15" i="13" s="1"/>
  <c r="E16" i="25" l="1"/>
  <c r="F16" i="25" s="1"/>
  <c r="G16" i="25" s="1"/>
  <c r="Q16" i="13"/>
  <c r="R16" i="13" s="1"/>
  <c r="P17" i="13"/>
  <c r="E16" i="13"/>
  <c r="F16" i="13"/>
  <c r="G16" i="13" s="1"/>
  <c r="E17" i="25" l="1"/>
  <c r="F17" i="25" s="1"/>
  <c r="G17" i="25" s="1"/>
  <c r="Q17" i="13"/>
  <c r="R17" i="13" s="1"/>
  <c r="P18" i="13" s="1"/>
  <c r="E17" i="13"/>
  <c r="F17" i="13"/>
  <c r="G17" i="13" s="1"/>
  <c r="E18" i="25" l="1"/>
  <c r="F18" i="25" s="1"/>
  <c r="G18" i="25" s="1"/>
  <c r="Q18" i="13"/>
  <c r="R18" i="13" s="1"/>
  <c r="P19" i="13" s="1"/>
  <c r="E18" i="13"/>
  <c r="F18" i="13" s="1"/>
  <c r="G18" i="13" s="1"/>
  <c r="E19" i="25" l="1"/>
  <c r="F19" i="25" s="1"/>
  <c r="G19" i="25" s="1"/>
  <c r="Q19" i="13"/>
  <c r="R19" i="13" s="1"/>
  <c r="P20" i="13" s="1"/>
  <c r="E19" i="13"/>
  <c r="F19" i="13"/>
  <c r="G19" i="13" s="1"/>
  <c r="E20" i="25" l="1"/>
  <c r="F20" i="25" s="1"/>
  <c r="G20" i="25" s="1"/>
  <c r="Q20" i="13"/>
  <c r="R20" i="13" s="1"/>
  <c r="P21" i="13"/>
  <c r="E20" i="13"/>
  <c r="F20" i="13"/>
  <c r="G20" i="13" s="1"/>
  <c r="E21" i="25" l="1"/>
  <c r="F21" i="25" s="1"/>
  <c r="G21" i="25" s="1"/>
  <c r="Q21" i="13"/>
  <c r="R21" i="13" s="1"/>
  <c r="P22" i="13" s="1"/>
  <c r="E21" i="13"/>
  <c r="F21" i="13" s="1"/>
  <c r="G21" i="13" s="1"/>
  <c r="E22" i="25" l="1"/>
  <c r="F22" i="25" s="1"/>
  <c r="G22" i="25" s="1"/>
  <c r="Q22" i="13"/>
  <c r="R22" i="13" s="1"/>
  <c r="P23" i="13" s="1"/>
  <c r="E22" i="13"/>
  <c r="F22" i="13" s="1"/>
  <c r="G22" i="13" s="1"/>
  <c r="E23" i="25" l="1"/>
  <c r="F23" i="25" s="1"/>
  <c r="G23" i="25" s="1"/>
  <c r="Q23" i="13"/>
  <c r="R23" i="13" s="1"/>
  <c r="P24" i="13"/>
  <c r="E23" i="13"/>
  <c r="F23" i="13" s="1"/>
  <c r="G23" i="13" s="1"/>
  <c r="E24" i="25" l="1"/>
  <c r="F24" i="25" s="1"/>
  <c r="G24" i="25" s="1"/>
  <c r="Q24" i="13"/>
  <c r="R24" i="13" s="1"/>
  <c r="P25" i="13"/>
  <c r="E24" i="13"/>
  <c r="F24" i="13"/>
  <c r="G24" i="13" s="1"/>
  <c r="E25" i="25" l="1"/>
  <c r="F25" i="25" s="1"/>
  <c r="G25" i="25" s="1"/>
  <c r="Q25" i="13"/>
  <c r="R25" i="13" s="1"/>
  <c r="P26" i="13" s="1"/>
  <c r="E25" i="13"/>
  <c r="F25" i="13"/>
  <c r="G25" i="13" s="1"/>
  <c r="E26" i="25" l="1"/>
  <c r="F26" i="25" s="1"/>
  <c r="G26" i="25" s="1"/>
  <c r="Q26" i="13"/>
  <c r="R26" i="13" s="1"/>
  <c r="P27" i="13" s="1"/>
  <c r="Q27" i="13" s="1"/>
  <c r="R27" i="13" s="1"/>
  <c r="E26" i="13"/>
  <c r="F26" i="13"/>
  <c r="G26" i="13" s="1"/>
  <c r="E27" i="25" l="1"/>
  <c r="F27" i="25" s="1"/>
  <c r="G27" i="25" s="1"/>
  <c r="E27" i="13"/>
  <c r="F27" i="13"/>
  <c r="G27" i="13" s="1"/>
  <c r="E28" i="25" l="1"/>
  <c r="F28" i="25" s="1"/>
  <c r="G28" i="25" s="1"/>
  <c r="E28" i="13"/>
  <c r="F28" i="13"/>
  <c r="G28" i="13" s="1"/>
  <c r="E29" i="25" l="1"/>
  <c r="F29" i="25" s="1"/>
  <c r="G29" i="25" s="1"/>
  <c r="E29" i="13"/>
  <c r="F29" i="13"/>
  <c r="G29" i="13" s="1"/>
  <c r="E30" i="25" l="1"/>
  <c r="F30" i="25" s="1"/>
  <c r="G30" i="25" s="1"/>
  <c r="E30" i="13"/>
  <c r="F30" i="13"/>
  <c r="G30" i="13" s="1"/>
  <c r="E31" i="25" l="1"/>
  <c r="F31" i="25" s="1"/>
  <c r="G31" i="25" s="1"/>
  <c r="E31" i="13"/>
  <c r="F31" i="13"/>
  <c r="G31" i="13" s="1"/>
  <c r="E32" i="25" l="1"/>
  <c r="F32" i="25" s="1"/>
  <c r="G32" i="25" s="1"/>
  <c r="E32" i="13"/>
  <c r="F32" i="13"/>
  <c r="G32" i="13" s="1"/>
  <c r="E33" i="25" l="1"/>
  <c r="F33" i="25" s="1"/>
  <c r="G33" i="25" s="1"/>
  <c r="E33" i="13"/>
  <c r="F33" i="13"/>
  <c r="G33" i="13" s="1"/>
  <c r="E34" i="25" l="1"/>
  <c r="F34" i="25" s="1"/>
  <c r="G34" i="25" s="1"/>
  <c r="E34" i="13"/>
  <c r="F34" i="13"/>
  <c r="G34" i="13" s="1"/>
  <c r="E35" i="25" l="1"/>
  <c r="F35" i="25" s="1"/>
  <c r="G35" i="25" s="1"/>
  <c r="E35" i="13"/>
  <c r="F35" i="13"/>
  <c r="G35" i="13" s="1"/>
  <c r="E36" i="25" l="1"/>
  <c r="F36" i="25" s="1"/>
  <c r="G36" i="25" s="1"/>
  <c r="E36" i="13"/>
  <c r="F36" i="13"/>
  <c r="G36" i="13" s="1"/>
  <c r="E37" i="25" l="1"/>
  <c r="F37" i="13"/>
  <c r="G37" i="13" s="1"/>
  <c r="F37" i="25" l="1"/>
  <c r="G37" i="25" s="1"/>
</calcChain>
</file>

<file path=xl/sharedStrings.xml><?xml version="1.0" encoding="utf-8"?>
<sst xmlns="http://schemas.openxmlformats.org/spreadsheetml/2006/main" count="111" uniqueCount="44">
  <si>
    <t>PV</t>
  </si>
  <si>
    <t>FV</t>
  </si>
  <si>
    <t>PMT</t>
  </si>
  <si>
    <t>n</t>
  </si>
  <si>
    <t>i</t>
  </si>
  <si>
    <t>years</t>
  </si>
  <si>
    <t>inflation</t>
  </si>
  <si>
    <t>interest rate</t>
  </si>
  <si>
    <t>SpreadSheet Approach</t>
  </si>
  <si>
    <t>Formula Approach</t>
  </si>
  <si>
    <t>Assume that you purchase a 6-year savings certi cate for 1000 with an 8% annual interest
compounded semiannually. Calculate the value of the certi cate when it matures (future
value).</t>
  </si>
  <si>
    <t>Formula approach</t>
  </si>
  <si>
    <t>Spreadsheet approach</t>
  </si>
  <si>
    <t>In the past 10 years the inflation rate in Turkey was about 8%. How long it takes (to the nearest year) for the purchasing power to be cut in half? How would the result change with a much lower 4% inflation rate?</t>
  </si>
  <si>
    <t>Check</t>
  </si>
  <si>
    <t>year</t>
  </si>
  <si>
    <t>How much would you be willing to pay today for an investment that would return 800 at the end of each year for the next 6 years? Assume a discount rate of 5%.</t>
  </si>
  <si>
    <t>You have applied for a mortgage of 140000 to finance the purchase of a new home. The bank will require you to make annual payments of 6600 at the end of each 30 years. Determine the interest rate in effect on this mortgage. If this is an amortized loan, how much principal will be repaid in the second year?</t>
  </si>
  <si>
    <t>Interest</t>
  </si>
  <si>
    <t>Loan balance</t>
  </si>
  <si>
    <t>Principal</t>
  </si>
  <si>
    <t>Interest rate</t>
  </si>
  <si>
    <t>A company is offereing bonds which pay 100 per year indefinitely. If you require a 12% return on these bonds (the discount rate) what is the value of each bond today?</t>
  </si>
  <si>
    <t>EAR (EFF)</t>
  </si>
  <si>
    <t>Bank</t>
  </si>
  <si>
    <t>Nominal annual</t>
  </si>
  <si>
    <t>Compounding</t>
  </si>
  <si>
    <t>Customer</t>
  </si>
  <si>
    <t>Assume that you purchase a 6-year savings certi cate for 1000 with an 8% interest compounded annually. Calculate the value of the certificate when it matures (future value).</t>
  </si>
  <si>
    <t>2. Assume annual compouding, what is the value of the certifacate when it matures?</t>
  </si>
  <si>
    <t>1. Assume semi-annual compouding, what is the value of the certifacate when it matures?</t>
  </si>
  <si>
    <t>Assume that you purchase a 4-year savings certificate for 1000 with an 10% annual interest.</t>
  </si>
  <si>
    <t>IR</t>
  </si>
  <si>
    <t>You are asked to lend 500 in return for 600 after two years. What annual interest rate has been offered to you?</t>
  </si>
  <si>
    <t>You are asked to lend 200 in return for 300.</t>
  </si>
  <si>
    <t>1. If you receive 300 in 4 years, what annual interest rate has been offered to you?</t>
  </si>
  <si>
    <t>months</t>
  </si>
  <si>
    <t>days</t>
  </si>
  <si>
    <t>In January 2013, the core inflation rate in Venezuela was about 23%. How long it takes (in months) for purchasing power to be cut in half? In September 2018 the inflation rate in Venezuela was about 480000%. How long it takes (in days) for purchasing power to be cut in half?</t>
  </si>
  <si>
    <t>You are offered 2000 for an investment that gives you 500 at the end of the next 4 years. Returns on similarly risky assets are currently at the 4%. If the returns on similarly risky assets would increase to 7% is it true that the value of this investment also increases?</t>
  </si>
  <si>
    <t>You have applied for a mortgage of 240000 to finance the purchase of a new home. The bank will require you to make annual payments of 9600 at the end of each 30 years. Determine the interest rate in effect on this mortgage. If this is an amortized loan, how much principal will be repaid in the first and the last year?</t>
  </si>
  <si>
    <t>Monthly compounding</t>
  </si>
  <si>
    <t>You are a manager and want to allow your customers to buy on credit with 3 months until they pay your accounts payable. Meanwhile you need to finance those accounts payable and you resort to a bank credit given to you at the 6% annually with monthly compounding. What (minimum) interest rate (in annual terms) should you give your costumer so, that you cover you costs from the short-term bank credit?</t>
  </si>
  <si>
    <t>Now, to understand what is going on, imagine that you pay-off the mortage in one instalment at the end of the period, i.e. 6600 x 30 = 198000. What is the annual interest rate? It is (198000/140000)^(1/30) = 1.16% not much. I would like to have a mortgage like that. However, we are paying at the end of each year. So compared to the previous situation you loose the opportunity to invest 6600 because you pay that money to the bank! Or equivalently, the bank has the ability to re-invest those 6600 they receive from you. Remember, financial management is a lot about alternatives and opportunity costs. Now, we have to find this re-investment rate and we are going to find it using a discounting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</si>
</sst>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5" formatCode="0.0"/>
    <numFmt numFmtId="167" formatCode="0.0%"/>
    <numFmt numFmtId="168" formatCode="0.000%"/>
  </numFmts>
  <fonts count="4" x14ac:knownFonts="1">
    <font>
      <sz val="10"/>
      <color theme="1"/>
      <name val="Times New Roman"/>
      <family val="2"/>
    </font>
    <font>
      <sz val="10"/>
      <color theme="1"/>
      <name val="Times New Roman"/>
      <family val="2"/>
    </font>
    <font>
      <b/>
      <sz val="10"/>
      <color theme="1"/>
      <name val="Times New Roman"/>
      <family val="1"/>
      <charset val="238"/>
    </font>
    <font>
      <sz val="10"/>
      <color theme="1"/>
      <name val="Times New Roman"/>
      <family val="1"/>
      <charset val="238"/>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0" fillId="0" borderId="0" xfId="0"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center"/>
    </xf>
    <xf numFmtId="0" fontId="0" fillId="0" borderId="1" xfId="0" applyBorder="1"/>
    <xf numFmtId="0" fontId="0" fillId="0" borderId="1" xfId="0" applyBorder="1" applyAlignment="1">
      <alignment horizontal="center"/>
    </xf>
    <xf numFmtId="10" fontId="0" fillId="0" borderId="0" xfId="1" applyNumberFormat="1" applyFont="1"/>
    <xf numFmtId="10" fontId="0" fillId="0" borderId="0" xfId="1" applyNumberFormat="1" applyFont="1" applyAlignment="1">
      <alignment horizontal="center"/>
    </xf>
    <xf numFmtId="0" fontId="0" fillId="0" borderId="0" xfId="0" applyBorder="1" applyAlignment="1">
      <alignment horizontal="center"/>
    </xf>
    <xf numFmtId="2" fontId="0" fillId="0" borderId="0" xfId="0" applyNumberFormat="1"/>
    <xf numFmtId="1" fontId="0" fillId="0" borderId="0" xfId="0" applyNumberFormat="1" applyAlignment="1">
      <alignment horizontal="center" vertical="center"/>
    </xf>
    <xf numFmtId="0" fontId="0" fillId="0" borderId="0" xfId="0" applyAlignment="1">
      <alignment horizontal="left"/>
    </xf>
    <xf numFmtId="165" fontId="0" fillId="0" borderId="0" xfId="0" applyNumberFormat="1" applyAlignment="1">
      <alignment horizontal="center"/>
    </xf>
    <xf numFmtId="0" fontId="0" fillId="0" borderId="10" xfId="0" applyBorder="1" applyAlignment="1">
      <alignment horizontal="center"/>
    </xf>
    <xf numFmtId="167" fontId="0" fillId="0" borderId="0" xfId="1" applyNumberFormat="1" applyFont="1" applyAlignment="1">
      <alignment horizontal="center"/>
    </xf>
    <xf numFmtId="167" fontId="0" fillId="0" borderId="0" xfId="1" applyNumberFormat="1" applyFont="1" applyAlignment="1">
      <alignment horizontal="center" vertical="center"/>
    </xf>
    <xf numFmtId="0" fontId="0" fillId="0" borderId="0" xfId="0" applyBorder="1" applyAlignment="1">
      <alignment vertical="center" wrapText="1"/>
    </xf>
    <xf numFmtId="165" fontId="0" fillId="2" borderId="0" xfId="0" applyNumberFormat="1" applyFill="1" applyAlignment="1">
      <alignment horizontal="center"/>
    </xf>
    <xf numFmtId="0" fontId="2" fillId="0" borderId="0" xfId="0" applyFont="1"/>
    <xf numFmtId="10" fontId="2" fillId="0" borderId="0" xfId="1" applyNumberFormat="1" applyFont="1" applyAlignment="1">
      <alignment horizontal="center"/>
    </xf>
    <xf numFmtId="10" fontId="2" fillId="0" borderId="0" xfId="1" applyNumberFormat="1" applyFont="1" applyFill="1" applyAlignment="1">
      <alignment horizontal="center"/>
    </xf>
    <xf numFmtId="0" fontId="0" fillId="0" borderId="0" xfId="0" applyFill="1" applyBorder="1" applyAlignment="1">
      <alignment horizontal="center"/>
    </xf>
    <xf numFmtId="0" fontId="0" fillId="0" borderId="0" xfId="0" applyFill="1" applyBorder="1"/>
    <xf numFmtId="165" fontId="0" fillId="0" borderId="0" xfId="0" applyNumberForma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xf>
    <xf numFmtId="0" fontId="3" fillId="0" borderId="0" xfId="0" applyFont="1"/>
    <xf numFmtId="165" fontId="3" fillId="0" borderId="0" xfId="0" applyNumberFormat="1" applyFont="1" applyFill="1" applyBorder="1" applyAlignment="1">
      <alignment horizontal="center"/>
    </xf>
    <xf numFmtId="0" fontId="3" fillId="0" borderId="0" xfId="0" applyFont="1" applyFill="1" applyBorder="1"/>
    <xf numFmtId="0" fontId="3" fillId="0" borderId="0" xfId="0" applyFont="1" applyAlignment="1">
      <alignment horizontal="center"/>
    </xf>
    <xf numFmtId="165" fontId="3" fillId="0" borderId="0" xfId="0" applyNumberFormat="1" applyFont="1" applyBorder="1" applyAlignment="1">
      <alignment horizontal="center"/>
    </xf>
    <xf numFmtId="2" fontId="3" fillId="0" borderId="0" xfId="1" applyNumberFormat="1" applyFont="1" applyAlignment="1">
      <alignment horizontal="center"/>
    </xf>
    <xf numFmtId="168" fontId="0" fillId="0" borderId="0" xfId="1" applyNumberFormat="1" applyFont="1" applyAlignment="1">
      <alignment horizontal="center"/>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0" xfId="0"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cellXfs>
  <cellStyles count="2">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12</xdr:row>
      <xdr:rowOff>121920</xdr:rowOff>
    </xdr:from>
    <xdr:to>
      <xdr:col>8</xdr:col>
      <xdr:colOff>320040</xdr:colOff>
      <xdr:row>15</xdr:row>
      <xdr:rowOff>129540</xdr:rowOff>
    </xdr:to>
    <xdr:pic>
      <xdr:nvPicPr>
        <xdr:cNvPr id="2" name="Obrázo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2148840"/>
          <a:ext cx="4015740"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workbookViewId="0"/>
  </sheetViews>
  <sheetFormatPr defaultRowHeight="13.2" x14ac:dyDescent="0.25"/>
  <cols>
    <col min="10" max="18" width="6.44140625" bestFit="1" customWidth="1"/>
  </cols>
  <sheetData>
    <row r="3" spans="1:19" ht="12.6" customHeight="1" x14ac:dyDescent="0.25">
      <c r="B3" s="35" t="s">
        <v>31</v>
      </c>
      <c r="C3" s="35"/>
      <c r="D3" s="35"/>
      <c r="E3" s="35"/>
      <c r="F3" s="35"/>
      <c r="G3" s="35"/>
      <c r="H3" s="35"/>
      <c r="I3" s="35"/>
      <c r="J3" s="18"/>
      <c r="K3" s="18"/>
      <c r="L3" s="18"/>
      <c r="M3" s="18"/>
      <c r="N3" s="18"/>
      <c r="O3" s="18"/>
      <c r="P3" s="18"/>
      <c r="Q3" s="18"/>
      <c r="R3" s="18"/>
    </row>
    <row r="4" spans="1:19" ht="12.6" customHeight="1" x14ac:dyDescent="0.25">
      <c r="B4" s="35"/>
      <c r="C4" s="35"/>
      <c r="D4" s="35"/>
      <c r="E4" s="35"/>
      <c r="F4" s="35"/>
      <c r="G4" s="35"/>
      <c r="H4" s="35"/>
      <c r="I4" s="35"/>
      <c r="J4" s="18"/>
      <c r="K4" s="18"/>
      <c r="L4" s="18"/>
      <c r="M4" s="18"/>
      <c r="N4" s="18"/>
      <c r="O4" s="18"/>
      <c r="P4" s="18"/>
      <c r="Q4" s="18"/>
      <c r="R4" s="18"/>
    </row>
    <row r="5" spans="1:19" ht="12.6" customHeight="1" x14ac:dyDescent="0.25">
      <c r="B5" s="35" t="s">
        <v>30</v>
      </c>
      <c r="C5" s="35"/>
      <c r="D5" s="35"/>
      <c r="E5" s="35"/>
      <c r="F5" s="35"/>
      <c r="G5" s="35"/>
      <c r="H5" s="35"/>
      <c r="I5" s="35"/>
      <c r="J5" s="18"/>
      <c r="K5" s="18"/>
      <c r="L5" s="18"/>
      <c r="M5" s="18"/>
      <c r="N5" s="18"/>
      <c r="O5" s="18"/>
      <c r="P5" s="18"/>
      <c r="Q5" s="18"/>
      <c r="R5" s="18"/>
    </row>
    <row r="6" spans="1:19" ht="12.6" customHeight="1" x14ac:dyDescent="0.25">
      <c r="B6" s="35" t="s">
        <v>29</v>
      </c>
      <c r="C6" s="35"/>
      <c r="D6" s="35"/>
      <c r="E6" s="35"/>
      <c r="F6" s="35"/>
      <c r="G6" s="35"/>
      <c r="H6" s="35"/>
      <c r="I6" s="35"/>
    </row>
    <row r="7" spans="1:19" ht="12.6" customHeight="1" x14ac:dyDescent="0.25"/>
    <row r="8" spans="1:19" ht="12.6" customHeight="1" x14ac:dyDescent="0.25">
      <c r="B8" s="7">
        <v>0</v>
      </c>
      <c r="C8" s="7">
        <v>1</v>
      </c>
      <c r="D8" s="7">
        <v>2</v>
      </c>
      <c r="E8" s="7">
        <v>3</v>
      </c>
      <c r="F8" s="7">
        <v>4</v>
      </c>
      <c r="G8" s="10"/>
      <c r="H8" s="10"/>
      <c r="J8" s="7">
        <v>0</v>
      </c>
      <c r="K8" s="7">
        <v>1</v>
      </c>
      <c r="L8" s="7">
        <v>2</v>
      </c>
      <c r="M8" s="7">
        <v>3</v>
      </c>
      <c r="N8" s="7">
        <v>4</v>
      </c>
      <c r="O8" s="7">
        <v>5</v>
      </c>
      <c r="P8" s="7">
        <v>6</v>
      </c>
      <c r="Q8" s="7">
        <v>7</v>
      </c>
      <c r="R8" s="7">
        <v>8</v>
      </c>
    </row>
    <row r="9" spans="1:19" ht="12.6" customHeight="1" x14ac:dyDescent="0.25">
      <c r="B9" s="14">
        <f>B12</f>
        <v>1000</v>
      </c>
      <c r="C9" s="14">
        <f>$B$9*(1+$B$13)^C8</f>
        <v>1100</v>
      </c>
      <c r="D9" s="14">
        <f t="shared" ref="D9:F9" si="0">$B$9*(1+$B$13)^D8</f>
        <v>1210.0000000000002</v>
      </c>
      <c r="E9" s="14">
        <f t="shared" si="0"/>
        <v>1331.0000000000005</v>
      </c>
      <c r="F9" s="14">
        <f t="shared" si="0"/>
        <v>1464.1000000000004</v>
      </c>
      <c r="G9" t="s">
        <v>8</v>
      </c>
      <c r="H9" s="14"/>
      <c r="J9" s="14">
        <v>1000</v>
      </c>
      <c r="K9" s="14">
        <f>$B$9*(1+$B$13/2)^K8</f>
        <v>1050</v>
      </c>
      <c r="L9" s="14">
        <f t="shared" ref="L9:Q9" si="1">$B$9*(1+$B$13/2)^L8</f>
        <v>1102.5</v>
      </c>
      <c r="M9" s="14">
        <f t="shared" si="1"/>
        <v>1157.6250000000002</v>
      </c>
      <c r="N9" s="14">
        <f t="shared" si="1"/>
        <v>1215.5062499999999</v>
      </c>
      <c r="O9" s="14">
        <f t="shared" si="1"/>
        <v>1276.2815625000001</v>
      </c>
      <c r="P9" s="14">
        <f t="shared" si="1"/>
        <v>1340.095640625</v>
      </c>
      <c r="Q9" s="14">
        <f t="shared" si="1"/>
        <v>1407.1004226562502</v>
      </c>
      <c r="R9" s="14">
        <f>$B$9*(1+$B$13/2)^R8</f>
        <v>1477.4554437890627</v>
      </c>
      <c r="S9" t="s">
        <v>8</v>
      </c>
    </row>
    <row r="10" spans="1:19" ht="12.6" customHeight="1" x14ac:dyDescent="0.25">
      <c r="B10" s="1"/>
      <c r="C10" s="1"/>
      <c r="D10" s="1"/>
      <c r="E10" s="1"/>
      <c r="F10" s="1"/>
      <c r="G10" s="19">
        <f>B12*(1+B13)^B14</f>
        <v>1464.1000000000004</v>
      </c>
      <c r="H10" t="s">
        <v>9</v>
      </c>
      <c r="R10" s="19">
        <f>B12*(1+B13/2)^(B14*2)</f>
        <v>1477.4554437890627</v>
      </c>
      <c r="S10" t="s">
        <v>9</v>
      </c>
    </row>
    <row r="11" spans="1:19" ht="12.6" customHeight="1" x14ac:dyDescent="0.25"/>
    <row r="12" spans="1:19" ht="12.6" customHeight="1" x14ac:dyDescent="0.25">
      <c r="A12" t="s">
        <v>0</v>
      </c>
      <c r="B12">
        <v>1000</v>
      </c>
    </row>
    <row r="13" spans="1:19" ht="12.6" customHeight="1" x14ac:dyDescent="0.25">
      <c r="A13" t="s">
        <v>32</v>
      </c>
      <c r="B13">
        <v>0.1</v>
      </c>
    </row>
    <row r="14" spans="1:19" ht="12.6" customHeight="1" x14ac:dyDescent="0.25">
      <c r="A14" t="s">
        <v>3</v>
      </c>
      <c r="B14">
        <v>4</v>
      </c>
    </row>
    <row r="15" spans="1:19" ht="12.6" customHeight="1" x14ac:dyDescent="0.25"/>
  </sheetData>
  <mergeCells count="3">
    <mergeCell ref="B3:I4"/>
    <mergeCell ref="B5:I5"/>
    <mergeCell ref="B6:I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
  <sheetViews>
    <sheetView zoomScale="145" zoomScaleNormal="145" workbookViewId="0"/>
  </sheetViews>
  <sheetFormatPr defaultRowHeight="13.2" x14ac:dyDescent="0.25"/>
  <cols>
    <col min="6" max="14" width="4.44140625" bestFit="1" customWidth="1"/>
  </cols>
  <sheetData>
    <row r="1" spans="2:14" ht="13.8" thickBot="1" x14ac:dyDescent="0.3"/>
    <row r="2" spans="2:14" ht="13.05" customHeight="1" x14ac:dyDescent="0.25">
      <c r="B2" s="44" t="s">
        <v>13</v>
      </c>
      <c r="C2" s="45"/>
      <c r="D2" s="45"/>
      <c r="E2" s="45"/>
      <c r="F2" s="45"/>
      <c r="G2" s="45"/>
      <c r="H2" s="45"/>
      <c r="I2" s="46"/>
    </row>
    <row r="3" spans="2:14" x14ac:dyDescent="0.25">
      <c r="B3" s="50"/>
      <c r="C3" s="35"/>
      <c r="D3" s="35"/>
      <c r="E3" s="35"/>
      <c r="F3" s="35"/>
      <c r="G3" s="35"/>
      <c r="H3" s="35"/>
      <c r="I3" s="51"/>
    </row>
    <row r="4" spans="2:14" x14ac:dyDescent="0.25">
      <c r="B4" s="50"/>
      <c r="C4" s="35"/>
      <c r="D4" s="35"/>
      <c r="E4" s="35"/>
      <c r="F4" s="35"/>
      <c r="G4" s="35"/>
      <c r="H4" s="35"/>
      <c r="I4" s="51"/>
    </row>
    <row r="5" spans="2:14" x14ac:dyDescent="0.25">
      <c r="B5" s="50"/>
      <c r="C5" s="35"/>
      <c r="D5" s="35"/>
      <c r="E5" s="35"/>
      <c r="F5" s="35"/>
      <c r="G5" s="35"/>
      <c r="H5" s="35"/>
      <c r="I5" s="51"/>
    </row>
    <row r="6" spans="2:14" ht="13.8" thickBot="1" x14ac:dyDescent="0.3">
      <c r="B6" s="47"/>
      <c r="C6" s="48"/>
      <c r="D6" s="48"/>
      <c r="E6" s="48"/>
      <c r="F6" s="48"/>
      <c r="G6" s="48"/>
      <c r="H6" s="48"/>
      <c r="I6" s="49"/>
    </row>
    <row r="8" spans="2:14" x14ac:dyDescent="0.25">
      <c r="E8" t="s">
        <v>14</v>
      </c>
    </row>
    <row r="9" spans="2:14" x14ac:dyDescent="0.25">
      <c r="B9" t="s">
        <v>0</v>
      </c>
      <c r="C9" s="1">
        <v>0.5</v>
      </c>
      <c r="E9" t="s">
        <v>15</v>
      </c>
      <c r="F9" s="2">
        <v>1</v>
      </c>
      <c r="G9" s="2">
        <v>2</v>
      </c>
      <c r="H9" s="2">
        <v>3</v>
      </c>
      <c r="I9" s="2">
        <v>4</v>
      </c>
      <c r="J9" s="2">
        <v>5</v>
      </c>
      <c r="K9" s="2">
        <v>6</v>
      </c>
      <c r="L9" s="2">
        <v>7</v>
      </c>
      <c r="M9" s="2">
        <v>8</v>
      </c>
      <c r="N9" s="2">
        <v>9</v>
      </c>
    </row>
    <row r="10" spans="2:14" x14ac:dyDescent="0.25">
      <c r="B10" t="s">
        <v>1</v>
      </c>
      <c r="C10" s="1">
        <v>1</v>
      </c>
      <c r="E10" t="s">
        <v>1</v>
      </c>
      <c r="F10" s="5">
        <f>$C$9*(1+$C$11)^F9</f>
        <v>0.54</v>
      </c>
      <c r="G10" s="5">
        <f t="shared" ref="G10:N10" si="0">$C$9*(1+$C$11)^G9</f>
        <v>0.58320000000000005</v>
      </c>
      <c r="H10" s="5">
        <f t="shared" si="0"/>
        <v>0.62985600000000008</v>
      </c>
      <c r="I10" s="5">
        <f t="shared" si="0"/>
        <v>0.68024448000000015</v>
      </c>
      <c r="J10" s="5">
        <f t="shared" si="0"/>
        <v>0.73466403840000016</v>
      </c>
      <c r="K10" s="5">
        <f t="shared" si="0"/>
        <v>0.79343716147200027</v>
      </c>
      <c r="L10" s="5">
        <f t="shared" si="0"/>
        <v>0.85691213438976033</v>
      </c>
      <c r="M10" s="5">
        <f t="shared" si="0"/>
        <v>0.92546510514094116</v>
      </c>
      <c r="N10" s="5">
        <f t="shared" si="0"/>
        <v>0.99950231355221653</v>
      </c>
    </row>
    <row r="11" spans="2:14" x14ac:dyDescent="0.25">
      <c r="B11" t="s">
        <v>6</v>
      </c>
      <c r="C11" s="1">
        <v>0.08</v>
      </c>
      <c r="E11" t="s">
        <v>0</v>
      </c>
      <c r="F11" s="2">
        <f t="shared" ref="F11:M11" si="1">F10/(1+$C$11)^F9</f>
        <v>0.5</v>
      </c>
      <c r="G11" s="2">
        <f t="shared" si="1"/>
        <v>0.5</v>
      </c>
      <c r="H11" s="2">
        <f t="shared" si="1"/>
        <v>0.5</v>
      </c>
      <c r="I11" s="2">
        <f t="shared" si="1"/>
        <v>0.5</v>
      </c>
      <c r="J11" s="2">
        <f t="shared" si="1"/>
        <v>0.5</v>
      </c>
      <c r="K11" s="2">
        <f t="shared" si="1"/>
        <v>0.5</v>
      </c>
      <c r="L11" s="2">
        <f t="shared" si="1"/>
        <v>0.5</v>
      </c>
      <c r="M11" s="2">
        <f t="shared" si="1"/>
        <v>0.5</v>
      </c>
      <c r="N11" s="2">
        <f>N10/(1+$C$11)^N9</f>
        <v>0.5</v>
      </c>
    </row>
    <row r="12" spans="2:14" x14ac:dyDescent="0.25">
      <c r="B12" t="s">
        <v>5</v>
      </c>
      <c r="C12" s="5">
        <f>LN(C10/C9)/LN(1+C11)</f>
        <v>9.0064683420005878</v>
      </c>
    </row>
    <row r="14" spans="2:14" x14ac:dyDescent="0.25">
      <c r="B14" t="s">
        <v>6</v>
      </c>
      <c r="C14" s="1">
        <v>0.04</v>
      </c>
    </row>
    <row r="15" spans="2:14" x14ac:dyDescent="0.25">
      <c r="B15" t="s">
        <v>5</v>
      </c>
      <c r="C15" s="5">
        <f>LN(C10/C9)/LN(1+C14)</f>
        <v>17.672987685129698</v>
      </c>
    </row>
  </sheetData>
  <mergeCells count="1">
    <mergeCell ref="B2:I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topLeftCell="A2" workbookViewId="0">
      <selection activeCell="A2" sqref="A2"/>
    </sheetView>
  </sheetViews>
  <sheetFormatPr defaultRowHeight="13.2" x14ac:dyDescent="0.25"/>
  <sheetData>
    <row r="2" spans="1:15" ht="13.8" thickBot="1" x14ac:dyDescent="0.3"/>
    <row r="3" spans="1:15" x14ac:dyDescent="0.25">
      <c r="B3" s="44" t="s">
        <v>16</v>
      </c>
      <c r="C3" s="45"/>
      <c r="D3" s="45"/>
      <c r="E3" s="45"/>
      <c r="F3" s="45"/>
      <c r="G3" s="45"/>
      <c r="H3" s="45"/>
      <c r="I3" s="45"/>
      <c r="J3" s="45"/>
      <c r="K3" s="45"/>
      <c r="L3" s="45"/>
      <c r="M3" s="45"/>
      <c r="N3" s="45"/>
      <c r="O3" s="46"/>
    </row>
    <row r="4" spans="1:15" ht="13.8" thickBot="1" x14ac:dyDescent="0.3">
      <c r="B4" s="47"/>
      <c r="C4" s="48"/>
      <c r="D4" s="48"/>
      <c r="E4" s="48"/>
      <c r="F4" s="48"/>
      <c r="G4" s="48"/>
      <c r="H4" s="48"/>
      <c r="I4" s="48"/>
      <c r="J4" s="48"/>
      <c r="K4" s="48"/>
      <c r="L4" s="48"/>
      <c r="M4" s="48"/>
      <c r="N4" s="48"/>
      <c r="O4" s="49"/>
    </row>
    <row r="6" spans="1:15" x14ac:dyDescent="0.25">
      <c r="C6" s="1">
        <v>0</v>
      </c>
      <c r="D6" s="1">
        <v>1</v>
      </c>
      <c r="E6" s="1">
        <v>2</v>
      </c>
      <c r="F6" s="1">
        <v>3</v>
      </c>
      <c r="G6" s="1">
        <v>4</v>
      </c>
      <c r="H6" s="1">
        <v>5</v>
      </c>
      <c r="I6" s="1">
        <v>6</v>
      </c>
    </row>
    <row r="7" spans="1:15" x14ac:dyDescent="0.25">
      <c r="B7" s="1">
        <v>6</v>
      </c>
      <c r="C7" s="1"/>
      <c r="D7" s="1">
        <v>800</v>
      </c>
      <c r="E7" s="1">
        <v>800</v>
      </c>
      <c r="F7" s="1">
        <v>800</v>
      </c>
      <c r="G7" s="1">
        <v>800</v>
      </c>
      <c r="H7" s="1">
        <v>800</v>
      </c>
      <c r="I7" s="1">
        <v>800</v>
      </c>
    </row>
    <row r="8" spans="1:15" x14ac:dyDescent="0.25">
      <c r="A8" t="s">
        <v>7</v>
      </c>
      <c r="B8" s="1">
        <v>0.05</v>
      </c>
      <c r="C8" s="1"/>
      <c r="D8" s="14">
        <f>D7/(1+$B$8)^D6</f>
        <v>761.90476190476193</v>
      </c>
      <c r="E8" s="14">
        <f t="shared" ref="E8:I8" si="0">E7/(1+$B$8)^E6</f>
        <v>725.62358276643988</v>
      </c>
      <c r="F8" s="14">
        <f t="shared" si="0"/>
        <v>691.07007882518076</v>
      </c>
      <c r="G8" s="14">
        <f t="shared" si="0"/>
        <v>658.1619798335056</v>
      </c>
      <c r="H8" s="14">
        <f t="shared" si="0"/>
        <v>626.82093317476711</v>
      </c>
      <c r="I8" s="14">
        <f t="shared" si="0"/>
        <v>596.97231730930218</v>
      </c>
    </row>
    <row r="9" spans="1:15" x14ac:dyDescent="0.25">
      <c r="A9" t="s">
        <v>0</v>
      </c>
      <c r="B9" s="11">
        <f>SUM(C8:I8)</f>
        <v>4060.5536538139572</v>
      </c>
      <c r="C9" t="s">
        <v>12</v>
      </c>
    </row>
    <row r="11" spans="1:15" x14ac:dyDescent="0.25">
      <c r="A11" t="s">
        <v>0</v>
      </c>
      <c r="B11" s="11">
        <f>800*(1/B8 - 1/(B8*(1+B8)^B7))</f>
        <v>4060.5536538139577</v>
      </c>
      <c r="C11" t="s">
        <v>11</v>
      </c>
    </row>
  </sheetData>
  <mergeCells count="1">
    <mergeCell ref="B3:O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8"/>
  <sheetViews>
    <sheetView zoomScale="85" zoomScaleNormal="85" workbookViewId="0"/>
  </sheetViews>
  <sheetFormatPr defaultRowHeight="13.2" x14ac:dyDescent="0.25"/>
  <cols>
    <col min="2" max="2" width="2.88671875" bestFit="1" customWidth="1"/>
    <col min="3" max="3" width="5" style="1" bestFit="1" customWidth="1"/>
    <col min="4" max="4" width="11.88671875" customWidth="1"/>
    <col min="5" max="5" width="10.88671875" bestFit="1" customWidth="1"/>
    <col min="6" max="6" width="6.77734375" bestFit="1" customWidth="1"/>
    <col min="7" max="7" width="7.88671875" bestFit="1" customWidth="1"/>
    <col min="8" max="8" width="18.6640625" bestFit="1" customWidth="1"/>
    <col min="13" max="13" width="2.88671875" bestFit="1" customWidth="1"/>
    <col min="14" max="14" width="7.88671875" bestFit="1" customWidth="1"/>
    <col min="15" max="15" width="8.44140625" bestFit="1" customWidth="1"/>
    <col min="16" max="16" width="11.44140625" bestFit="1" customWidth="1"/>
    <col min="17" max="17" width="7.44140625" bestFit="1" customWidth="1"/>
    <col min="18" max="18" width="8.21875" bestFit="1" customWidth="1"/>
    <col min="19" max="19" width="18.6640625" bestFit="1" customWidth="1"/>
    <col min="20" max="20" width="6.77734375" bestFit="1" customWidth="1"/>
    <col min="21" max="21" width="7.109375" bestFit="1" customWidth="1"/>
  </cols>
  <sheetData>
    <row r="1" spans="2:23" ht="13.8" thickBot="1" x14ac:dyDescent="0.3"/>
    <row r="2" spans="2:23" x14ac:dyDescent="0.25">
      <c r="B2" s="44" t="s">
        <v>17</v>
      </c>
      <c r="C2" s="45"/>
      <c r="D2" s="45"/>
      <c r="E2" s="45"/>
      <c r="F2" s="45"/>
      <c r="G2" s="45"/>
      <c r="H2" s="45"/>
      <c r="I2" s="45"/>
      <c r="J2" s="45"/>
      <c r="K2" s="45"/>
      <c r="L2" s="45"/>
      <c r="M2" s="45"/>
      <c r="N2" s="45"/>
      <c r="O2" s="45"/>
      <c r="P2" s="45"/>
      <c r="Q2" s="45"/>
      <c r="R2" s="45"/>
      <c r="S2" s="45"/>
      <c r="T2" s="45"/>
      <c r="U2" s="45"/>
      <c r="V2" s="45"/>
      <c r="W2" s="46"/>
    </row>
    <row r="3" spans="2:23" x14ac:dyDescent="0.25">
      <c r="B3" s="50"/>
      <c r="C3" s="35"/>
      <c r="D3" s="35"/>
      <c r="E3" s="35"/>
      <c r="F3" s="35"/>
      <c r="G3" s="35"/>
      <c r="H3" s="35"/>
      <c r="I3" s="35"/>
      <c r="J3" s="35"/>
      <c r="K3" s="35"/>
      <c r="L3" s="35"/>
      <c r="M3" s="35"/>
      <c r="N3" s="35"/>
      <c r="O3" s="35"/>
      <c r="P3" s="35"/>
      <c r="Q3" s="35"/>
      <c r="R3" s="35"/>
      <c r="S3" s="35"/>
      <c r="T3" s="35"/>
      <c r="U3" s="35"/>
      <c r="V3" s="35"/>
      <c r="W3" s="51"/>
    </row>
    <row r="4" spans="2:23" ht="13.8" thickBot="1" x14ac:dyDescent="0.3">
      <c r="B4" s="47"/>
      <c r="C4" s="48"/>
      <c r="D4" s="48"/>
      <c r="E4" s="48"/>
      <c r="F4" s="48"/>
      <c r="G4" s="48"/>
      <c r="H4" s="48"/>
      <c r="I4" s="48"/>
      <c r="J4" s="48"/>
      <c r="K4" s="48"/>
      <c r="L4" s="48"/>
      <c r="M4" s="48"/>
      <c r="N4" s="48"/>
      <c r="O4" s="48"/>
      <c r="P4" s="48"/>
      <c r="Q4" s="48"/>
      <c r="R4" s="48"/>
      <c r="S4" s="48"/>
      <c r="T4" s="48"/>
      <c r="U4" s="48"/>
      <c r="V4" s="48"/>
      <c r="W4" s="49"/>
    </row>
    <row r="6" spans="2:23" x14ac:dyDescent="0.25">
      <c r="B6" s="6"/>
      <c r="C6" s="7"/>
      <c r="D6" s="6"/>
      <c r="E6" s="6" t="s">
        <v>19</v>
      </c>
      <c r="F6" s="6" t="s">
        <v>18</v>
      </c>
      <c r="G6" s="6" t="s">
        <v>20</v>
      </c>
      <c r="I6" t="s">
        <v>0</v>
      </c>
      <c r="J6" s="1">
        <v>140000</v>
      </c>
      <c r="M6" s="6"/>
      <c r="N6" s="7"/>
      <c r="O6" s="6"/>
      <c r="P6" s="6" t="s">
        <v>19</v>
      </c>
      <c r="Q6" s="6" t="s">
        <v>18</v>
      </c>
      <c r="R6" s="6" t="s">
        <v>20</v>
      </c>
      <c r="T6" t="s">
        <v>0</v>
      </c>
      <c r="U6" s="2">
        <v>60000</v>
      </c>
    </row>
    <row r="7" spans="2:23" x14ac:dyDescent="0.25">
      <c r="B7" s="1">
        <v>0</v>
      </c>
      <c r="I7" t="s">
        <v>1</v>
      </c>
      <c r="J7" s="1">
        <f>SUM(C8:C37)</f>
        <v>198000</v>
      </c>
      <c r="K7" s="8">
        <f>(J7/J6)^(1/30)-1</f>
        <v>1.1621160656838603E-2</v>
      </c>
      <c r="M7" s="1">
        <v>0</v>
      </c>
      <c r="N7" s="1"/>
      <c r="T7" t="s">
        <v>1</v>
      </c>
      <c r="U7" s="2">
        <f>SUM(N8:N27)</f>
        <v>140951.00000000003</v>
      </c>
    </row>
    <row r="8" spans="2:23" x14ac:dyDescent="0.25">
      <c r="B8" s="1">
        <v>1</v>
      </c>
      <c r="C8" s="1">
        <v>6600</v>
      </c>
      <c r="D8" s="4">
        <f>C8/(1+$J$8)^(B8)</f>
        <v>6445.3125752630867</v>
      </c>
      <c r="E8" s="12">
        <v>140000</v>
      </c>
      <c r="F8" s="12">
        <f>E8*$J$8</f>
        <v>3359.9983259592364</v>
      </c>
      <c r="G8" s="12">
        <f>C8-F8</f>
        <v>3240.0016740407636</v>
      </c>
      <c r="H8" s="2" t="s">
        <v>12</v>
      </c>
      <c r="I8" t="s">
        <v>18</v>
      </c>
      <c r="J8" s="16">
        <v>2.3999988042565975E-2</v>
      </c>
      <c r="M8" s="1">
        <v>1</v>
      </c>
      <c r="N8" s="1">
        <v>7047.55</v>
      </c>
      <c r="O8" s="4">
        <f>N8/(1+$U$8)^(M8)</f>
        <v>6406.8660522432347</v>
      </c>
      <c r="P8" s="3">
        <v>60000</v>
      </c>
      <c r="Q8" s="3">
        <f>P8*$U$8</f>
        <v>5999.9751129409924</v>
      </c>
      <c r="R8" s="3">
        <f>N8-Q8</f>
        <v>1047.5748870590078</v>
      </c>
      <c r="S8" s="2" t="s">
        <v>12</v>
      </c>
      <c r="T8" t="s">
        <v>18</v>
      </c>
      <c r="U8" s="17">
        <v>9.9999585215683209E-2</v>
      </c>
    </row>
    <row r="9" spans="2:23" x14ac:dyDescent="0.25">
      <c r="B9" s="1">
        <v>2</v>
      </c>
      <c r="C9" s="1">
        <v>6600</v>
      </c>
      <c r="D9" s="4">
        <f>C9/(1+$J$8)^(B9)</f>
        <v>6294.2506352794671</v>
      </c>
      <c r="E9" s="12">
        <f>E8-G8</f>
        <v>136759.99832595923</v>
      </c>
      <c r="F9" s="12">
        <f>E9*$J$8</f>
        <v>3282.2383245243641</v>
      </c>
      <c r="G9" s="12">
        <f>C9-F9</f>
        <v>3317.7616754756359</v>
      </c>
      <c r="I9" t="s">
        <v>5</v>
      </c>
      <c r="J9" s="1">
        <v>30</v>
      </c>
      <c r="M9" s="1">
        <v>2</v>
      </c>
      <c r="N9" s="1">
        <v>7047.55</v>
      </c>
      <c r="O9" s="4">
        <f t="shared" ref="O9:O27" si="0">N9/(1+$U$8)^(M9)</f>
        <v>5824.4258801124952</v>
      </c>
      <c r="P9" s="3">
        <f>P8-R8</f>
        <v>58952.425112940989</v>
      </c>
      <c r="Q9" s="3">
        <f>P9*$U$8</f>
        <v>5895.2180587527255</v>
      </c>
      <c r="R9" s="3">
        <f>N9-Q9</f>
        <v>1152.3319412472747</v>
      </c>
      <c r="T9" t="s">
        <v>5</v>
      </c>
      <c r="U9" s="2">
        <v>20</v>
      </c>
    </row>
    <row r="10" spans="2:23" x14ac:dyDescent="0.25">
      <c r="B10" s="1">
        <v>3</v>
      </c>
      <c r="C10" s="1">
        <v>6600</v>
      </c>
      <c r="D10" s="4">
        <f t="shared" ref="D10:D37" si="1">C10/(1+$J$8)^(B10)</f>
        <v>6146.729207791579</v>
      </c>
      <c r="E10" s="12">
        <f t="shared" ref="E10:E36" si="2">E9-G9</f>
        <v>133442.2366504836</v>
      </c>
      <c r="F10" s="12">
        <f t="shared" ref="F10:F37" si="3">E10*$J$8</f>
        <v>3202.6120839848654</v>
      </c>
      <c r="G10" s="12">
        <f t="shared" ref="G10:G37" si="4">C10-F10</f>
        <v>3397.3879160151346</v>
      </c>
      <c r="M10" s="1">
        <v>3</v>
      </c>
      <c r="N10" s="1">
        <v>7047.55</v>
      </c>
      <c r="O10" s="4">
        <f t="shared" si="0"/>
        <v>5294.9346148803015</v>
      </c>
      <c r="P10" s="3">
        <f t="shared" ref="P10:P27" si="5">P9-R9</f>
        <v>57800.093171693712</v>
      </c>
      <c r="Q10" s="3">
        <f t="shared" ref="Q10:Q27" si="6">P10*$U$8</f>
        <v>5779.9853425972142</v>
      </c>
      <c r="R10" s="3">
        <f t="shared" ref="R10:R27" si="7">N10-Q10</f>
        <v>1267.564657402786</v>
      </c>
    </row>
    <row r="11" spans="2:23" x14ac:dyDescent="0.25">
      <c r="B11" s="1">
        <v>4</v>
      </c>
      <c r="C11" s="1">
        <v>6600</v>
      </c>
      <c r="D11" s="4">
        <f t="shared" si="1"/>
        <v>6002.6653120781775</v>
      </c>
      <c r="E11" s="12">
        <f t="shared" si="2"/>
        <v>130044.84873446845</v>
      </c>
      <c r="F11" s="12">
        <f t="shared" si="3"/>
        <v>3121.0748146245437</v>
      </c>
      <c r="G11" s="12">
        <f t="shared" si="4"/>
        <v>3478.9251853754563</v>
      </c>
      <c r="H11" s="61" t="s">
        <v>43</v>
      </c>
      <c r="I11" s="61"/>
      <c r="J11" s="61"/>
      <c r="K11" s="61"/>
      <c r="L11" s="61"/>
      <c r="M11" s="1">
        <v>4</v>
      </c>
      <c r="N11" s="1">
        <v>7047.55</v>
      </c>
      <c r="O11" s="4">
        <f t="shared" si="0"/>
        <v>4813.5787377066081</v>
      </c>
      <c r="P11" s="3">
        <f t="shared" si="5"/>
        <v>56532.528514290927</v>
      </c>
      <c r="Q11" s="3">
        <f t="shared" si="6"/>
        <v>5653.2294026228765</v>
      </c>
      <c r="R11" s="3">
        <f t="shared" si="7"/>
        <v>1394.3205973771237</v>
      </c>
    </row>
    <row r="12" spans="2:23" x14ac:dyDescent="0.25">
      <c r="B12" s="1">
        <v>5</v>
      </c>
      <c r="C12" s="1">
        <v>6600</v>
      </c>
      <c r="D12" s="4">
        <f t="shared" si="1"/>
        <v>5861.9779122777263</v>
      </c>
      <c r="E12" s="12">
        <f t="shared" si="2"/>
        <v>126565.923549093</v>
      </c>
      <c r="F12" s="12">
        <f t="shared" si="3"/>
        <v>3037.5806517745514</v>
      </c>
      <c r="G12" s="12">
        <f t="shared" si="4"/>
        <v>3562.4193482254486</v>
      </c>
      <c r="H12" s="61"/>
      <c r="I12" s="61"/>
      <c r="J12" s="61"/>
      <c r="K12" s="61"/>
      <c r="L12" s="61"/>
      <c r="M12" s="1">
        <v>5</v>
      </c>
      <c r="N12" s="1">
        <v>7047.55</v>
      </c>
      <c r="O12" s="4">
        <f t="shared" si="0"/>
        <v>4375.982320723132</v>
      </c>
      <c r="P12" s="3">
        <f t="shared" si="5"/>
        <v>55138.207916913801</v>
      </c>
      <c r="Q12" s="3">
        <f t="shared" si="6"/>
        <v>5513.7979212274804</v>
      </c>
      <c r="R12" s="3">
        <f t="shared" si="7"/>
        <v>1533.7520787725198</v>
      </c>
    </row>
    <row r="13" spans="2:23" x14ac:dyDescent="0.25">
      <c r="B13" s="1">
        <v>6</v>
      </c>
      <c r="C13" s="1">
        <v>6600</v>
      </c>
      <c r="D13" s="4">
        <f t="shared" si="1"/>
        <v>5724.5878718057711</v>
      </c>
      <c r="E13" s="12">
        <f t="shared" si="2"/>
        <v>123003.50420086755</v>
      </c>
      <c r="F13" s="12">
        <f t="shared" si="3"/>
        <v>2952.082630014535</v>
      </c>
      <c r="G13" s="12">
        <f t="shared" si="4"/>
        <v>3647.917369985465</v>
      </c>
      <c r="H13" s="61"/>
      <c r="I13" s="61"/>
      <c r="J13" s="61"/>
      <c r="K13" s="61"/>
      <c r="L13" s="61"/>
      <c r="M13" s="1">
        <v>6</v>
      </c>
      <c r="N13" s="1">
        <v>7047.55</v>
      </c>
      <c r="O13" s="4">
        <f t="shared" si="0"/>
        <v>3978.1672461859234</v>
      </c>
      <c r="P13" s="3">
        <f t="shared" si="5"/>
        <v>53604.455838141279</v>
      </c>
      <c r="Q13" s="3">
        <f t="shared" si="6"/>
        <v>5360.4233495265362</v>
      </c>
      <c r="R13" s="3">
        <f t="shared" si="7"/>
        <v>1687.126650473464</v>
      </c>
    </row>
    <row r="14" spans="2:23" x14ac:dyDescent="0.25">
      <c r="B14" s="1">
        <v>7</v>
      </c>
      <c r="C14" s="1">
        <v>6600</v>
      </c>
      <c r="D14" s="4">
        <f t="shared" si="1"/>
        <v>5590.4179088406499</v>
      </c>
      <c r="E14" s="12">
        <f t="shared" si="2"/>
        <v>119355.58683088209</v>
      </c>
      <c r="F14" s="12">
        <f t="shared" si="3"/>
        <v>2864.5326567546153</v>
      </c>
      <c r="G14" s="12">
        <f t="shared" si="4"/>
        <v>3735.4673432453847</v>
      </c>
      <c r="H14" s="61"/>
      <c r="I14" s="61"/>
      <c r="J14" s="61"/>
      <c r="K14" s="61"/>
      <c r="L14" s="61"/>
      <c r="M14" s="1">
        <v>7</v>
      </c>
      <c r="N14" s="1">
        <v>7047.55</v>
      </c>
      <c r="O14" s="4">
        <f t="shared" si="0"/>
        <v>3616.5170420549762</v>
      </c>
      <c r="P14" s="3">
        <f t="shared" si="5"/>
        <v>51917.329187667812</v>
      </c>
      <c r="Q14" s="3">
        <f t="shared" si="6"/>
        <v>5191.711384272865</v>
      </c>
      <c r="R14" s="3">
        <f t="shared" si="7"/>
        <v>1855.8386157271352</v>
      </c>
    </row>
    <row r="15" spans="2:23" x14ac:dyDescent="0.25">
      <c r="B15" s="1">
        <v>8</v>
      </c>
      <c r="C15" s="1">
        <v>6600</v>
      </c>
      <c r="D15" s="4">
        <f t="shared" si="1"/>
        <v>5459.392552852516</v>
      </c>
      <c r="E15" s="12">
        <f t="shared" si="2"/>
        <v>115620.11948763671</v>
      </c>
      <c r="F15" s="12">
        <f t="shared" si="3"/>
        <v>2774.8814851833304</v>
      </c>
      <c r="G15" s="12">
        <f t="shared" si="4"/>
        <v>3825.1185148166696</v>
      </c>
      <c r="H15" s="61"/>
      <c r="I15" s="61"/>
      <c r="J15" s="61"/>
      <c r="K15" s="61"/>
      <c r="L15" s="61"/>
      <c r="M15" s="1">
        <v>8</v>
      </c>
      <c r="N15" s="1">
        <v>7047.55</v>
      </c>
      <c r="O15" s="4">
        <f t="shared" si="0"/>
        <v>3287.7440052360243</v>
      </c>
      <c r="P15" s="3">
        <f t="shared" si="5"/>
        <v>50061.490571940674</v>
      </c>
      <c r="Q15" s="3">
        <f t="shared" si="6"/>
        <v>5006.128292472903</v>
      </c>
      <c r="R15" s="3">
        <f t="shared" si="7"/>
        <v>2041.4217075270972</v>
      </c>
    </row>
    <row r="16" spans="2:23" x14ac:dyDescent="0.25">
      <c r="B16" s="1">
        <v>9</v>
      </c>
      <c r="C16" s="1">
        <v>6600</v>
      </c>
      <c r="D16" s="4">
        <f t="shared" si="1"/>
        <v>5331.4381021512072</v>
      </c>
      <c r="E16" s="12">
        <f t="shared" si="2"/>
        <v>111795.00097282004</v>
      </c>
      <c r="F16" s="12">
        <f t="shared" si="3"/>
        <v>2683.0786865663326</v>
      </c>
      <c r="G16" s="12">
        <f t="shared" si="4"/>
        <v>3916.9213134336674</v>
      </c>
      <c r="H16" s="61"/>
      <c r="I16" s="61"/>
      <c r="J16" s="61"/>
      <c r="K16" s="61"/>
      <c r="L16" s="61"/>
      <c r="M16" s="1">
        <v>9</v>
      </c>
      <c r="N16" s="1">
        <v>7047.55</v>
      </c>
      <c r="O16" s="4">
        <f t="shared" si="0"/>
        <v>2988.8593136072664</v>
      </c>
      <c r="P16" s="3">
        <f t="shared" si="5"/>
        <v>48020.068864413581</v>
      </c>
      <c r="Q16" s="3">
        <f t="shared" si="6"/>
        <v>4801.9869684699015</v>
      </c>
      <c r="R16" s="3">
        <f t="shared" si="7"/>
        <v>2245.5630315300987</v>
      </c>
    </row>
    <row r="17" spans="2:18" x14ac:dyDescent="0.25">
      <c r="B17" s="1">
        <v>10</v>
      </c>
      <c r="C17" s="1">
        <v>6600</v>
      </c>
      <c r="D17" s="4">
        <f t="shared" si="1"/>
        <v>5206.482582429082</v>
      </c>
      <c r="E17" s="12">
        <f t="shared" si="2"/>
        <v>107878.07965938638</v>
      </c>
      <c r="F17" s="12">
        <f t="shared" si="3"/>
        <v>2589.0726218802529</v>
      </c>
      <c r="G17" s="12">
        <f t="shared" si="4"/>
        <v>4010.9273781197471</v>
      </c>
      <c r="H17" s="61"/>
      <c r="I17" s="61"/>
      <c r="J17" s="61"/>
      <c r="K17" s="61"/>
      <c r="L17" s="61"/>
      <c r="M17" s="1">
        <v>10</v>
      </c>
      <c r="N17" s="1">
        <v>7047.55</v>
      </c>
      <c r="O17" s="4">
        <f t="shared" si="0"/>
        <v>2717.1458551243213</v>
      </c>
      <c r="P17" s="3">
        <f t="shared" si="5"/>
        <v>45774.505832883486</v>
      </c>
      <c r="Q17" s="3">
        <f t="shared" si="6"/>
        <v>4577.4315967412203</v>
      </c>
      <c r="R17" s="3">
        <f t="shared" si="7"/>
        <v>2470.1184032587798</v>
      </c>
    </row>
    <row r="18" spans="2:18" x14ac:dyDescent="0.25">
      <c r="B18" s="1">
        <v>11</v>
      </c>
      <c r="C18" s="1">
        <v>6600</v>
      </c>
      <c r="D18" s="4">
        <f t="shared" si="1"/>
        <v>5084.455706275513</v>
      </c>
      <c r="E18" s="12">
        <f t="shared" si="2"/>
        <v>103867.15228126664</v>
      </c>
      <c r="F18" s="12">
        <f t="shared" si="3"/>
        <v>2492.8104127657784</v>
      </c>
      <c r="G18" s="12">
        <f t="shared" si="4"/>
        <v>4107.1895872342211</v>
      </c>
      <c r="H18" s="61"/>
      <c r="I18" s="61"/>
      <c r="J18" s="61"/>
      <c r="K18" s="61"/>
      <c r="L18" s="61"/>
      <c r="M18" s="1">
        <v>11</v>
      </c>
      <c r="N18" s="1">
        <v>7047.55</v>
      </c>
      <c r="O18" s="4">
        <f t="shared" si="0"/>
        <v>2470.1335269972442</v>
      </c>
      <c r="P18" s="3">
        <f t="shared" si="5"/>
        <v>43304.387429624709</v>
      </c>
      <c r="Q18" s="3">
        <f t="shared" si="6"/>
        <v>4330.4207809817171</v>
      </c>
      <c r="R18" s="3">
        <f t="shared" si="7"/>
        <v>2717.129219018283</v>
      </c>
    </row>
    <row r="19" spans="2:18" x14ac:dyDescent="0.25">
      <c r="B19" s="1">
        <v>12</v>
      </c>
      <c r="C19" s="1">
        <v>6600</v>
      </c>
      <c r="D19" s="4">
        <f t="shared" si="1"/>
        <v>4965.2888336402621</v>
      </c>
      <c r="E19" s="12">
        <f t="shared" si="2"/>
        <v>99759.962694032409</v>
      </c>
      <c r="F19" s="12">
        <f t="shared" si="3"/>
        <v>2394.2379117836053</v>
      </c>
      <c r="G19" s="12">
        <f t="shared" si="4"/>
        <v>4205.7620882163947</v>
      </c>
      <c r="H19" s="61"/>
      <c r="I19" s="61"/>
      <c r="J19" s="61"/>
      <c r="K19" s="61"/>
      <c r="L19" s="61"/>
      <c r="M19" s="1">
        <v>12</v>
      </c>
      <c r="N19" s="1">
        <v>7047.55</v>
      </c>
      <c r="O19" s="4">
        <f t="shared" si="0"/>
        <v>2245.5767803884314</v>
      </c>
      <c r="P19" s="3">
        <f t="shared" si="5"/>
        <v>40587.258210606422</v>
      </c>
      <c r="Q19" s="3">
        <f t="shared" si="6"/>
        <v>4058.7089861024747</v>
      </c>
      <c r="R19" s="3">
        <f t="shared" si="7"/>
        <v>2988.8410138975255</v>
      </c>
    </row>
    <row r="20" spans="2:18" x14ac:dyDescent="0.25">
      <c r="B20" s="1">
        <v>13</v>
      </c>
      <c r="C20" s="1">
        <v>6600</v>
      </c>
      <c r="D20" s="4">
        <f t="shared" si="1"/>
        <v>4848.9149332234792</v>
      </c>
      <c r="E20" s="12">
        <f t="shared" si="2"/>
        <v>95554.200605816019</v>
      </c>
      <c r="F20" s="12">
        <f t="shared" si="3"/>
        <v>2293.2996719565349</v>
      </c>
      <c r="G20" s="12">
        <f t="shared" si="4"/>
        <v>4306.7003280434656</v>
      </c>
      <c r="H20" s="61"/>
      <c r="I20" s="61"/>
      <c r="J20" s="61"/>
      <c r="K20" s="61"/>
      <c r="L20" s="61"/>
      <c r="M20" s="1">
        <v>13</v>
      </c>
      <c r="N20" s="1">
        <v>7047.55</v>
      </c>
      <c r="O20" s="4">
        <f t="shared" si="0"/>
        <v>2041.434206493931</v>
      </c>
      <c r="P20" s="3">
        <f t="shared" si="5"/>
        <v>37598.417196708899</v>
      </c>
      <c r="Q20" s="3">
        <f t="shared" si="6"/>
        <v>3759.8261244371006</v>
      </c>
      <c r="R20" s="3">
        <f t="shared" si="7"/>
        <v>3287.7238755628996</v>
      </c>
    </row>
    <row r="21" spans="2:18" x14ac:dyDescent="0.25">
      <c r="B21" s="1">
        <v>14</v>
      </c>
      <c r="C21" s="1">
        <v>6600</v>
      </c>
      <c r="D21" s="4">
        <f t="shared" si="1"/>
        <v>4735.2685447706453</v>
      </c>
      <c r="E21" s="12">
        <f t="shared" si="2"/>
        <v>91247.500277772546</v>
      </c>
      <c r="F21" s="12">
        <f t="shared" si="3"/>
        <v>2189.9389155805766</v>
      </c>
      <c r="G21" s="12">
        <f t="shared" si="4"/>
        <v>4410.0610844194234</v>
      </c>
      <c r="H21" s="61"/>
      <c r="I21" s="61"/>
      <c r="J21" s="61"/>
      <c r="K21" s="61"/>
      <c r="L21" s="61"/>
      <c r="M21" s="1">
        <v>14</v>
      </c>
      <c r="N21" s="1">
        <v>7047.55</v>
      </c>
      <c r="O21" s="4">
        <f t="shared" si="0"/>
        <v>1855.8499784285423</v>
      </c>
      <c r="P21" s="3">
        <f t="shared" si="5"/>
        <v>34310.693321145998</v>
      </c>
      <c r="Q21" s="3">
        <f t="shared" si="6"/>
        <v>3431.0551005771122</v>
      </c>
      <c r="R21" s="3">
        <f t="shared" si="7"/>
        <v>3616.494899422888</v>
      </c>
    </row>
    <row r="22" spans="2:18" x14ac:dyDescent="0.25">
      <c r="B22" s="1">
        <v>15</v>
      </c>
      <c r="C22" s="1">
        <v>6600</v>
      </c>
      <c r="D22" s="4">
        <f t="shared" si="1"/>
        <v>4624.2857422512088</v>
      </c>
      <c r="E22" s="12">
        <f t="shared" si="2"/>
        <v>86837.439193353115</v>
      </c>
      <c r="F22" s="12">
        <f t="shared" si="3"/>
        <v>2084.0975022875245</v>
      </c>
      <c r="G22" s="12">
        <f t="shared" si="4"/>
        <v>4515.9024977124755</v>
      </c>
      <c r="H22" s="61"/>
      <c r="I22" s="61"/>
      <c r="J22" s="61"/>
      <c r="K22" s="61"/>
      <c r="L22" s="61"/>
      <c r="M22" s="1">
        <v>15</v>
      </c>
      <c r="N22" s="1">
        <v>7047.55</v>
      </c>
      <c r="O22" s="4">
        <f t="shared" si="0"/>
        <v>1687.1369802059105</v>
      </c>
      <c r="P22" s="3">
        <f t="shared" si="5"/>
        <v>30694.198421723111</v>
      </c>
      <c r="Q22" s="3">
        <f t="shared" si="6"/>
        <v>3069.4071107001892</v>
      </c>
      <c r="R22" s="3">
        <f t="shared" si="7"/>
        <v>3978.142889299811</v>
      </c>
    </row>
    <row r="23" spans="2:18" x14ac:dyDescent="0.25">
      <c r="B23" s="1">
        <v>16</v>
      </c>
      <c r="C23" s="1">
        <v>6600</v>
      </c>
      <c r="D23" s="4">
        <f t="shared" si="1"/>
        <v>4515.9040979002293</v>
      </c>
      <c r="E23" s="12">
        <f t="shared" si="2"/>
        <v>82321.536695640636</v>
      </c>
      <c r="F23" s="12">
        <f t="shared" si="3"/>
        <v>1975.7158963410313</v>
      </c>
      <c r="G23" s="12">
        <f t="shared" si="4"/>
        <v>4624.2841036589689</v>
      </c>
      <c r="H23" s="61"/>
      <c r="I23" s="61"/>
      <c r="J23" s="61"/>
      <c r="K23" s="61"/>
      <c r="L23" s="61"/>
      <c r="M23" s="1">
        <v>16</v>
      </c>
      <c r="N23" s="1">
        <v>7047.55</v>
      </c>
      <c r="O23" s="4">
        <f t="shared" si="0"/>
        <v>1533.7614694419217</v>
      </c>
      <c r="P23" s="3">
        <f t="shared" si="5"/>
        <v>26716.055532423299</v>
      </c>
      <c r="Q23" s="3">
        <f t="shared" si="6"/>
        <v>2671.5944718414885</v>
      </c>
      <c r="R23" s="3">
        <f t="shared" si="7"/>
        <v>4375.9555281585117</v>
      </c>
    </row>
    <row r="24" spans="2:18" x14ac:dyDescent="0.25">
      <c r="B24" s="1">
        <v>17</v>
      </c>
      <c r="C24" s="1">
        <v>6600</v>
      </c>
      <c r="D24" s="4">
        <f t="shared" si="1"/>
        <v>4410.0626471027954</v>
      </c>
      <c r="E24" s="12">
        <f t="shared" si="2"/>
        <v>77697.252591981669</v>
      </c>
      <c r="F24" s="12">
        <f t="shared" si="3"/>
        <v>1864.7331331477883</v>
      </c>
      <c r="G24" s="12">
        <f t="shared" si="4"/>
        <v>4735.2668668522119</v>
      </c>
      <c r="H24" s="61"/>
      <c r="I24" s="61"/>
      <c r="J24" s="61"/>
      <c r="K24" s="61"/>
      <c r="L24" s="61"/>
      <c r="M24" s="1">
        <v>17</v>
      </c>
      <c r="N24" s="1">
        <v>7047.55</v>
      </c>
      <c r="O24" s="4">
        <f t="shared" si="0"/>
        <v>1394.3291343525264</v>
      </c>
      <c r="P24" s="3">
        <f t="shared" si="5"/>
        <v>22340.100004264787</v>
      </c>
      <c r="Q24" s="3">
        <f t="shared" si="6"/>
        <v>2234.0007341033615</v>
      </c>
      <c r="R24" s="3">
        <f t="shared" si="7"/>
        <v>4813.5492658966386</v>
      </c>
    </row>
    <row r="25" spans="2:18" x14ac:dyDescent="0.25">
      <c r="B25" s="1">
        <v>18</v>
      </c>
      <c r="C25" s="1">
        <v>6600</v>
      </c>
      <c r="D25" s="4">
        <f t="shared" si="1"/>
        <v>4306.7018541014641</v>
      </c>
      <c r="E25" s="12">
        <f t="shared" si="2"/>
        <v>72961.98572512946</v>
      </c>
      <c r="F25" s="12">
        <f t="shared" si="3"/>
        <v>1751.0867849649765</v>
      </c>
      <c r="G25" s="12">
        <f t="shared" si="4"/>
        <v>4848.9132150350233</v>
      </c>
      <c r="H25" s="61"/>
      <c r="I25" s="61"/>
      <c r="J25" s="61"/>
      <c r="K25" s="61"/>
      <c r="L25" s="61"/>
      <c r="M25" s="1">
        <v>18</v>
      </c>
      <c r="N25" s="1">
        <v>7047.55</v>
      </c>
      <c r="O25" s="4">
        <f t="shared" si="0"/>
        <v>1267.5724182924416</v>
      </c>
      <c r="P25" s="3">
        <f t="shared" si="5"/>
        <v>17526.550738368147</v>
      </c>
      <c r="Q25" s="3">
        <f t="shared" si="6"/>
        <v>1752.6478040984409</v>
      </c>
      <c r="R25" s="3">
        <f t="shared" si="7"/>
        <v>5294.902195901559</v>
      </c>
    </row>
    <row r="26" spans="2:18" x14ac:dyDescent="0.25">
      <c r="B26" s="1">
        <v>19</v>
      </c>
      <c r="C26" s="1">
        <v>6600</v>
      </c>
      <c r="D26" s="4">
        <f t="shared" si="1"/>
        <v>4205.7635785074272</v>
      </c>
      <c r="E26" s="12">
        <f t="shared" si="2"/>
        <v>68113.07251009444</v>
      </c>
      <c r="F26" s="12">
        <f t="shared" si="3"/>
        <v>1634.7129257846957</v>
      </c>
      <c r="G26" s="12">
        <f t="shared" si="4"/>
        <v>4965.2870742153045</v>
      </c>
      <c r="H26" s="61"/>
      <c r="I26" s="61"/>
      <c r="J26" s="61"/>
      <c r="K26" s="61"/>
      <c r="L26" s="61"/>
      <c r="M26" s="1">
        <v>19</v>
      </c>
      <c r="N26" s="1">
        <v>7047.55</v>
      </c>
      <c r="O26" s="4">
        <f t="shared" si="0"/>
        <v>1152.3389966041682</v>
      </c>
      <c r="P26" s="3">
        <f t="shared" si="5"/>
        <v>12231.648542466588</v>
      </c>
      <c r="Q26" s="3">
        <f t="shared" si="6"/>
        <v>1223.1597807506748</v>
      </c>
      <c r="R26" s="3">
        <f t="shared" si="7"/>
        <v>5824.3902192493251</v>
      </c>
    </row>
    <row r="27" spans="2:18" x14ac:dyDescent="0.25">
      <c r="B27" s="1">
        <v>20</v>
      </c>
      <c r="C27" s="1">
        <v>6600</v>
      </c>
      <c r="D27" s="4">
        <f t="shared" si="1"/>
        <v>4107.1910425965752</v>
      </c>
      <c r="E27" s="12">
        <f t="shared" si="2"/>
        <v>63147.785435879137</v>
      </c>
      <c r="F27" s="12">
        <f t="shared" si="3"/>
        <v>1515.546095375621</v>
      </c>
      <c r="G27" s="12">
        <f t="shared" si="4"/>
        <v>5084.453904624379</v>
      </c>
      <c r="M27" s="1">
        <v>20</v>
      </c>
      <c r="N27" s="1">
        <v>7047.55</v>
      </c>
      <c r="O27" s="4">
        <f t="shared" si="0"/>
        <v>1047.5813010222387</v>
      </c>
      <c r="P27" s="3">
        <f t="shared" si="5"/>
        <v>6407.2583232172628</v>
      </c>
      <c r="Q27" s="3">
        <f t="shared" si="6"/>
        <v>640.72317469146014</v>
      </c>
      <c r="R27" s="3">
        <f t="shared" si="7"/>
        <v>6406.8268253085398</v>
      </c>
    </row>
    <row r="28" spans="2:18" x14ac:dyDescent="0.25">
      <c r="B28" s="1">
        <v>21</v>
      </c>
      <c r="C28" s="1">
        <v>6600</v>
      </c>
      <c r="D28" s="4">
        <f t="shared" si="1"/>
        <v>4010.9287993720627</v>
      </c>
      <c r="E28" s="12">
        <f t="shared" si="2"/>
        <v>58063.331531254757</v>
      </c>
      <c r="F28" s="12">
        <f t="shared" si="3"/>
        <v>1393.5192624616582</v>
      </c>
      <c r="G28" s="12">
        <f t="shared" si="4"/>
        <v>5206.4807375383416</v>
      </c>
      <c r="O28" s="5">
        <f>SUM(O8:O27)</f>
        <v>59999.935860101636</v>
      </c>
      <c r="P28" s="5"/>
      <c r="Q28" s="5"/>
      <c r="R28" s="5"/>
    </row>
    <row r="29" spans="2:18" x14ac:dyDescent="0.25">
      <c r="B29" s="1">
        <v>22</v>
      </c>
      <c r="C29" s="1">
        <v>6600</v>
      </c>
      <c r="D29" s="4">
        <f t="shared" si="1"/>
        <v>3916.9227013753989</v>
      </c>
      <c r="E29" s="12">
        <f t="shared" si="2"/>
        <v>52856.850793716418</v>
      </c>
      <c r="F29" s="12">
        <f t="shared" si="3"/>
        <v>1268.5637870168878</v>
      </c>
      <c r="G29" s="12">
        <f t="shared" si="4"/>
        <v>5331.4362129831125</v>
      </c>
    </row>
    <row r="30" spans="2:18" x14ac:dyDescent="0.25">
      <c r="B30" s="1">
        <v>23</v>
      </c>
      <c r="C30" s="1">
        <v>6600</v>
      </c>
      <c r="D30" s="4">
        <f t="shared" si="1"/>
        <v>3825.1198702285333</v>
      </c>
      <c r="E30" s="12">
        <f t="shared" si="2"/>
        <v>47525.414580733304</v>
      </c>
      <c r="F30" s="12">
        <f t="shared" si="3"/>
        <v>1140.6093816555899</v>
      </c>
      <c r="G30" s="12">
        <f t="shared" si="4"/>
        <v>5459.3906183444105</v>
      </c>
    </row>
    <row r="31" spans="2:18" x14ac:dyDescent="0.25">
      <c r="B31" s="1">
        <v>24</v>
      </c>
      <c r="C31" s="1">
        <v>6600</v>
      </c>
      <c r="D31" s="4">
        <f t="shared" si="1"/>
        <v>3735.4686668897984</v>
      </c>
      <c r="E31" s="12">
        <f t="shared" si="2"/>
        <v>42066.023962388892</v>
      </c>
      <c r="F31" s="12">
        <f t="shared" si="3"/>
        <v>1009.5840720956272</v>
      </c>
      <c r="G31" s="12">
        <f t="shared" si="4"/>
        <v>5590.4159279043724</v>
      </c>
    </row>
    <row r="32" spans="2:18" x14ac:dyDescent="0.25">
      <c r="B32" s="1">
        <v>25</v>
      </c>
      <c r="C32" s="1">
        <v>6600</v>
      </c>
      <c r="D32" s="4">
        <f t="shared" si="1"/>
        <v>3647.9186626069782</v>
      </c>
      <c r="E32" s="12">
        <f t="shared" si="2"/>
        <v>36475.608034484518</v>
      </c>
      <c r="F32" s="12">
        <f t="shared" si="3"/>
        <v>875.41415667295178</v>
      </c>
      <c r="G32" s="12">
        <f t="shared" si="4"/>
        <v>5724.5858433270478</v>
      </c>
    </row>
    <row r="33" spans="2:7" x14ac:dyDescent="0.25">
      <c r="B33" s="1">
        <v>26</v>
      </c>
      <c r="C33" s="1">
        <v>6600</v>
      </c>
      <c r="D33" s="4">
        <f t="shared" si="1"/>
        <v>3562.4206105511603</v>
      </c>
      <c r="E33" s="12">
        <f t="shared" si="2"/>
        <v>30751.02219115747</v>
      </c>
      <c r="F33" s="12">
        <f t="shared" si="3"/>
        <v>738.02416488446022</v>
      </c>
      <c r="G33" s="12">
        <f t="shared" si="4"/>
        <v>5861.9758351155397</v>
      </c>
    </row>
    <row r="34" spans="2:7" x14ac:dyDescent="0.25">
      <c r="B34" s="1">
        <v>27</v>
      </c>
      <c r="C34" s="1">
        <v>6600</v>
      </c>
      <c r="D34" s="4">
        <f t="shared" si="1"/>
        <v>3478.9264181154231</v>
      </c>
      <c r="E34" s="12">
        <f t="shared" si="2"/>
        <v>24889.04635604193</v>
      </c>
      <c r="F34" s="12">
        <f t="shared" si="3"/>
        <v>597.33681493587653</v>
      </c>
      <c r="G34" s="12">
        <f t="shared" si="4"/>
        <v>6002.6631850641234</v>
      </c>
    </row>
    <row r="35" spans="2:7" x14ac:dyDescent="0.25">
      <c r="B35" s="1">
        <v>28</v>
      </c>
      <c r="C35" s="1">
        <v>6600</v>
      </c>
      <c r="D35" s="4">
        <f t="shared" si="1"/>
        <v>3397.3891198627734</v>
      </c>
      <c r="E35" s="12">
        <f t="shared" si="2"/>
        <v>18886.383170977806</v>
      </c>
      <c r="F35" s="12">
        <f t="shared" si="3"/>
        <v>453.27297027078663</v>
      </c>
      <c r="G35" s="12">
        <f t="shared" si="4"/>
        <v>6146.7270297292134</v>
      </c>
    </row>
    <row r="36" spans="2:7" x14ac:dyDescent="0.25">
      <c r="B36" s="1">
        <v>29</v>
      </c>
      <c r="C36" s="1">
        <v>6600</v>
      </c>
      <c r="D36" s="4">
        <f t="shared" si="1"/>
        <v>3317.7628511081093</v>
      </c>
      <c r="E36" s="12">
        <f t="shared" si="2"/>
        <v>12739.656141248593</v>
      </c>
      <c r="F36" s="12">
        <f t="shared" si="3"/>
        <v>305.75159505636844</v>
      </c>
      <c r="G36" s="12">
        <f t="shared" si="4"/>
        <v>6294.2484049436316</v>
      </c>
    </row>
    <row r="37" spans="2:7" x14ac:dyDescent="0.25">
      <c r="B37" s="1">
        <v>30</v>
      </c>
      <c r="C37" s="1">
        <v>6600</v>
      </c>
      <c r="D37" s="4">
        <f t="shared" si="1"/>
        <v>3240.0028221193656</v>
      </c>
      <c r="E37" s="12">
        <f>E36-G36</f>
        <v>6445.4077363049619</v>
      </c>
      <c r="F37" s="12">
        <f t="shared" si="3"/>
        <v>154.6897086007813</v>
      </c>
      <c r="G37" s="12">
        <f t="shared" si="4"/>
        <v>6445.3102913992188</v>
      </c>
    </row>
    <row r="38" spans="2:7" x14ac:dyDescent="0.25">
      <c r="D38" s="4">
        <f>SUM(D8:D37)</f>
        <v>139999.95216336843</v>
      </c>
      <c r="E38" s="12">
        <f>E37-G37</f>
        <v>9.7444905743031995E-2</v>
      </c>
      <c r="F38" s="2"/>
      <c r="G38" s="2"/>
    </row>
  </sheetData>
  <mergeCells count="2">
    <mergeCell ref="B2:W4"/>
    <mergeCell ref="H11:L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5"/>
  <sheetViews>
    <sheetView tabSelected="1" zoomScale="85" zoomScaleNormal="85" workbookViewId="0"/>
  </sheetViews>
  <sheetFormatPr defaultRowHeight="13.2" x14ac:dyDescent="0.25"/>
  <cols>
    <col min="6" max="6" width="8.77734375" style="1"/>
  </cols>
  <sheetData>
    <row r="2" spans="2:16" x14ac:dyDescent="0.25">
      <c r="B2" s="62" t="s">
        <v>22</v>
      </c>
      <c r="C2" s="63"/>
      <c r="D2" s="63"/>
      <c r="E2" s="63"/>
      <c r="F2" s="63"/>
      <c r="G2" s="63"/>
      <c r="H2" s="63"/>
      <c r="I2" s="63"/>
      <c r="J2" s="63"/>
      <c r="K2" s="63"/>
      <c r="L2" s="63"/>
      <c r="M2" s="63"/>
      <c r="N2" s="63"/>
      <c r="O2" s="63"/>
      <c r="P2" s="64"/>
    </row>
    <row r="3" spans="2:16" x14ac:dyDescent="0.25">
      <c r="B3" s="65"/>
      <c r="C3" s="66"/>
      <c r="D3" s="66"/>
      <c r="E3" s="66"/>
      <c r="F3" s="66"/>
      <c r="G3" s="66"/>
      <c r="H3" s="66"/>
      <c r="I3" s="66"/>
      <c r="J3" s="66"/>
      <c r="K3" s="66"/>
      <c r="L3" s="66"/>
      <c r="M3" s="66"/>
      <c r="N3" s="66"/>
      <c r="O3" s="66"/>
      <c r="P3" s="67"/>
    </row>
    <row r="5" spans="2:16" x14ac:dyDescent="0.25">
      <c r="B5" t="s">
        <v>11</v>
      </c>
      <c r="F5" s="13" t="s">
        <v>12</v>
      </c>
      <c r="G5">
        <f>SUM(G6:G125)</f>
        <v>833.3322990106866</v>
      </c>
    </row>
    <row r="6" spans="2:16" x14ac:dyDescent="0.25">
      <c r="B6" t="s">
        <v>2</v>
      </c>
      <c r="C6">
        <v>100</v>
      </c>
      <c r="F6" s="1">
        <v>1</v>
      </c>
      <c r="G6" s="1">
        <f>$C$6/(1+$C$7)^F6</f>
        <v>89.285714285714278</v>
      </c>
    </row>
    <row r="7" spans="2:16" x14ac:dyDescent="0.25">
      <c r="B7" t="s">
        <v>21</v>
      </c>
      <c r="C7">
        <v>0.12</v>
      </c>
      <c r="F7" s="1">
        <v>2</v>
      </c>
      <c r="G7" s="1">
        <f t="shared" ref="G7:G70" si="0">$C$6/(1+$C$7)^F7</f>
        <v>79.719387755102034</v>
      </c>
    </row>
    <row r="8" spans="2:16" x14ac:dyDescent="0.25">
      <c r="B8" t="s">
        <v>0</v>
      </c>
      <c r="C8" s="11">
        <f>C6/C7</f>
        <v>833.33333333333337</v>
      </c>
      <c r="F8" s="1">
        <v>3</v>
      </c>
      <c r="G8" s="1">
        <f t="shared" si="0"/>
        <v>71.178024781341094</v>
      </c>
    </row>
    <row r="9" spans="2:16" x14ac:dyDescent="0.25">
      <c r="F9" s="1">
        <v>4</v>
      </c>
      <c r="G9" s="1">
        <f t="shared" si="0"/>
        <v>63.551807840483114</v>
      </c>
    </row>
    <row r="10" spans="2:16" x14ac:dyDescent="0.25">
      <c r="F10" s="1">
        <v>5</v>
      </c>
      <c r="G10" s="1">
        <f t="shared" si="0"/>
        <v>56.742685571859923</v>
      </c>
    </row>
    <row r="11" spans="2:16" x14ac:dyDescent="0.25">
      <c r="F11" s="1">
        <v>6</v>
      </c>
      <c r="G11" s="1">
        <f t="shared" si="0"/>
        <v>50.663112117732069</v>
      </c>
    </row>
    <row r="12" spans="2:16" x14ac:dyDescent="0.25">
      <c r="F12" s="1">
        <v>7</v>
      </c>
      <c r="G12" s="1">
        <f t="shared" si="0"/>
        <v>45.234921533689345</v>
      </c>
    </row>
    <row r="13" spans="2:16" x14ac:dyDescent="0.25">
      <c r="F13" s="1">
        <v>8</v>
      </c>
      <c r="G13" s="1">
        <f t="shared" si="0"/>
        <v>40.388322797936915</v>
      </c>
    </row>
    <row r="14" spans="2:16" x14ac:dyDescent="0.25">
      <c r="F14" s="1">
        <v>9</v>
      </c>
      <c r="G14" s="1">
        <f t="shared" si="0"/>
        <v>36.061002498157954</v>
      </c>
    </row>
    <row r="15" spans="2:16" x14ac:dyDescent="0.25">
      <c r="F15" s="1">
        <v>10</v>
      </c>
      <c r="G15" s="1">
        <f t="shared" si="0"/>
        <v>32.197323659069603</v>
      </c>
    </row>
    <row r="16" spans="2:16" x14ac:dyDescent="0.25">
      <c r="F16" s="1">
        <v>11</v>
      </c>
      <c r="G16" s="1">
        <f t="shared" si="0"/>
        <v>28.747610409883567</v>
      </c>
    </row>
    <row r="17" spans="6:7" x14ac:dyDescent="0.25">
      <c r="F17" s="1">
        <v>12</v>
      </c>
      <c r="G17" s="1">
        <f t="shared" si="0"/>
        <v>25.667509294538903</v>
      </c>
    </row>
    <row r="18" spans="6:7" x14ac:dyDescent="0.25">
      <c r="F18" s="1">
        <v>13</v>
      </c>
      <c r="G18" s="1">
        <f t="shared" si="0"/>
        <v>22.917419012981156</v>
      </c>
    </row>
    <row r="19" spans="6:7" x14ac:dyDescent="0.25">
      <c r="F19" s="1">
        <v>14</v>
      </c>
      <c r="G19" s="1">
        <f t="shared" si="0"/>
        <v>20.461981261590317</v>
      </c>
    </row>
    <row r="20" spans="6:7" x14ac:dyDescent="0.25">
      <c r="F20" s="1">
        <v>15</v>
      </c>
      <c r="G20" s="1">
        <f t="shared" si="0"/>
        <v>18.269626126419929</v>
      </c>
    </row>
    <row r="21" spans="6:7" x14ac:dyDescent="0.25">
      <c r="F21" s="1">
        <v>16</v>
      </c>
      <c r="G21" s="1">
        <f t="shared" si="0"/>
        <v>16.312166184303504</v>
      </c>
    </row>
    <row r="22" spans="6:7" x14ac:dyDescent="0.25">
      <c r="F22" s="1">
        <v>17</v>
      </c>
      <c r="G22" s="1">
        <f t="shared" si="0"/>
        <v>14.564434093128128</v>
      </c>
    </row>
    <row r="23" spans="6:7" x14ac:dyDescent="0.25">
      <c r="F23" s="1">
        <v>18</v>
      </c>
      <c r="G23" s="1">
        <f t="shared" si="0"/>
        <v>13.003959011721541</v>
      </c>
    </row>
    <row r="24" spans="6:7" x14ac:dyDescent="0.25">
      <c r="F24" s="1">
        <v>19</v>
      </c>
      <c r="G24" s="1">
        <f t="shared" si="0"/>
        <v>11.61067768903709</v>
      </c>
    </row>
    <row r="25" spans="6:7" x14ac:dyDescent="0.25">
      <c r="F25" s="1">
        <v>20</v>
      </c>
      <c r="G25" s="1">
        <f t="shared" si="0"/>
        <v>10.36667650806883</v>
      </c>
    </row>
    <row r="26" spans="6:7" x14ac:dyDescent="0.25">
      <c r="F26" s="1">
        <v>21</v>
      </c>
      <c r="G26" s="1">
        <f t="shared" si="0"/>
        <v>9.2559611679185974</v>
      </c>
    </row>
    <row r="27" spans="6:7" x14ac:dyDescent="0.25">
      <c r="F27" s="1">
        <v>22</v>
      </c>
      <c r="G27" s="1">
        <f t="shared" si="0"/>
        <v>8.2642510427844602</v>
      </c>
    </row>
    <row r="28" spans="6:7" x14ac:dyDescent="0.25">
      <c r="F28" s="1">
        <v>23</v>
      </c>
      <c r="G28" s="1">
        <f t="shared" si="0"/>
        <v>7.3787955739146982</v>
      </c>
    </row>
    <row r="29" spans="6:7" x14ac:dyDescent="0.25">
      <c r="F29" s="1">
        <v>24</v>
      </c>
      <c r="G29" s="1">
        <f t="shared" si="0"/>
        <v>6.5882103338524081</v>
      </c>
    </row>
    <row r="30" spans="6:7" x14ac:dyDescent="0.25">
      <c r="F30" s="1">
        <v>25</v>
      </c>
      <c r="G30" s="1">
        <f t="shared" si="0"/>
        <v>5.8823306552253634</v>
      </c>
    </row>
    <row r="31" spans="6:7" x14ac:dyDescent="0.25">
      <c r="F31" s="1">
        <v>26</v>
      </c>
      <c r="G31" s="1">
        <f t="shared" si="0"/>
        <v>5.2520809421655033</v>
      </c>
    </row>
    <row r="32" spans="6:7" x14ac:dyDescent="0.25">
      <c r="F32" s="1">
        <v>27</v>
      </c>
      <c r="G32" s="1">
        <f t="shared" si="0"/>
        <v>4.6893579840763415</v>
      </c>
    </row>
    <row r="33" spans="6:7" x14ac:dyDescent="0.25">
      <c r="F33" s="1">
        <v>28</v>
      </c>
      <c r="G33" s="1">
        <f t="shared" si="0"/>
        <v>4.1869267714967338</v>
      </c>
    </row>
    <row r="34" spans="6:7" x14ac:dyDescent="0.25">
      <c r="F34" s="1">
        <v>29</v>
      </c>
      <c r="G34" s="1">
        <f t="shared" si="0"/>
        <v>3.7383274745506543</v>
      </c>
    </row>
    <row r="35" spans="6:7" x14ac:dyDescent="0.25">
      <c r="F35" s="1">
        <v>30</v>
      </c>
      <c r="G35" s="1">
        <f t="shared" si="0"/>
        <v>3.3377923879916556</v>
      </c>
    </row>
    <row r="36" spans="6:7" x14ac:dyDescent="0.25">
      <c r="F36" s="1">
        <v>31</v>
      </c>
      <c r="G36" s="1">
        <f t="shared" si="0"/>
        <v>2.9801717749925496</v>
      </c>
    </row>
    <row r="37" spans="6:7" x14ac:dyDescent="0.25">
      <c r="F37" s="1">
        <v>32</v>
      </c>
      <c r="G37" s="1">
        <f t="shared" si="0"/>
        <v>2.6608676562433473</v>
      </c>
    </row>
    <row r="38" spans="6:7" x14ac:dyDescent="0.25">
      <c r="F38" s="1">
        <v>33</v>
      </c>
      <c r="G38" s="1">
        <f t="shared" si="0"/>
        <v>2.3757746930744168</v>
      </c>
    </row>
    <row r="39" spans="6:7" x14ac:dyDescent="0.25">
      <c r="F39" s="1">
        <v>34</v>
      </c>
      <c r="G39" s="1">
        <f t="shared" si="0"/>
        <v>2.1212274045307291</v>
      </c>
    </row>
    <row r="40" spans="6:7" x14ac:dyDescent="0.25">
      <c r="F40" s="1">
        <v>35</v>
      </c>
      <c r="G40" s="1">
        <f t="shared" si="0"/>
        <v>1.8939530397595796</v>
      </c>
    </row>
    <row r="41" spans="6:7" x14ac:dyDescent="0.25">
      <c r="F41" s="1">
        <v>36</v>
      </c>
      <c r="G41" s="1">
        <f t="shared" si="0"/>
        <v>1.691029499785339</v>
      </c>
    </row>
    <row r="42" spans="6:7" x14ac:dyDescent="0.25">
      <c r="F42" s="1">
        <v>37</v>
      </c>
      <c r="G42" s="1">
        <f t="shared" si="0"/>
        <v>1.5098477676654811</v>
      </c>
    </row>
    <row r="43" spans="6:7" x14ac:dyDescent="0.25">
      <c r="F43" s="1">
        <v>38</v>
      </c>
      <c r="G43" s="1">
        <f t="shared" si="0"/>
        <v>1.3480783639870366</v>
      </c>
    </row>
    <row r="44" spans="6:7" x14ac:dyDescent="0.25">
      <c r="F44" s="1">
        <v>39</v>
      </c>
      <c r="G44" s="1">
        <f t="shared" si="0"/>
        <v>1.203641396416997</v>
      </c>
    </row>
    <row r="45" spans="6:7" x14ac:dyDescent="0.25">
      <c r="F45" s="1">
        <v>40</v>
      </c>
      <c r="G45" s="1">
        <f t="shared" si="0"/>
        <v>1.0746798182294615</v>
      </c>
    </row>
    <row r="46" spans="6:7" x14ac:dyDescent="0.25">
      <c r="F46" s="1">
        <v>41</v>
      </c>
      <c r="G46" s="1">
        <f t="shared" si="0"/>
        <v>0.9595355519905906</v>
      </c>
    </row>
    <row r="47" spans="6:7" x14ac:dyDescent="0.25">
      <c r="F47" s="1">
        <v>42</v>
      </c>
      <c r="G47" s="1">
        <f t="shared" si="0"/>
        <v>0.85672817142016999</v>
      </c>
    </row>
    <row r="48" spans="6:7" x14ac:dyDescent="0.25">
      <c r="F48" s="1">
        <v>43</v>
      </c>
      <c r="G48" s="1">
        <f t="shared" si="0"/>
        <v>0.76493586733943741</v>
      </c>
    </row>
    <row r="49" spans="6:7" x14ac:dyDescent="0.25">
      <c r="F49" s="1">
        <v>44</v>
      </c>
      <c r="G49" s="1">
        <f t="shared" si="0"/>
        <v>0.68297845298164062</v>
      </c>
    </row>
    <row r="50" spans="6:7" x14ac:dyDescent="0.25">
      <c r="F50" s="1">
        <v>45</v>
      </c>
      <c r="G50" s="1">
        <f t="shared" si="0"/>
        <v>0.60980219016217896</v>
      </c>
    </row>
    <row r="51" spans="6:7" x14ac:dyDescent="0.25">
      <c r="F51" s="1">
        <v>46</v>
      </c>
      <c r="G51" s="1">
        <f t="shared" si="0"/>
        <v>0.54446624121623122</v>
      </c>
    </row>
    <row r="52" spans="6:7" x14ac:dyDescent="0.25">
      <c r="F52" s="1">
        <v>47</v>
      </c>
      <c r="G52" s="1">
        <f t="shared" si="0"/>
        <v>0.48613057251449221</v>
      </c>
    </row>
    <row r="53" spans="6:7" x14ac:dyDescent="0.25">
      <c r="F53" s="1">
        <v>48</v>
      </c>
      <c r="G53" s="1">
        <f t="shared" si="0"/>
        <v>0.43404515403079652</v>
      </c>
    </row>
    <row r="54" spans="6:7" x14ac:dyDescent="0.25">
      <c r="F54" s="1">
        <v>49</v>
      </c>
      <c r="G54" s="1">
        <f t="shared" si="0"/>
        <v>0.38754031609892542</v>
      </c>
    </row>
    <row r="55" spans="6:7" x14ac:dyDescent="0.25">
      <c r="F55" s="1">
        <v>50</v>
      </c>
      <c r="G55" s="1">
        <f t="shared" si="0"/>
        <v>0.34601813937404052</v>
      </c>
    </row>
    <row r="56" spans="6:7" x14ac:dyDescent="0.25">
      <c r="F56" s="1">
        <v>51</v>
      </c>
      <c r="G56" s="1">
        <f t="shared" si="0"/>
        <v>0.30894476729825043</v>
      </c>
    </row>
    <row r="57" spans="6:7" x14ac:dyDescent="0.25">
      <c r="F57" s="1">
        <v>52</v>
      </c>
      <c r="G57" s="1">
        <f t="shared" si="0"/>
        <v>0.27584354223058077</v>
      </c>
    </row>
    <row r="58" spans="6:7" x14ac:dyDescent="0.25">
      <c r="F58" s="1">
        <v>53</v>
      </c>
      <c r="G58" s="1">
        <f t="shared" si="0"/>
        <v>0.24628887699158994</v>
      </c>
    </row>
    <row r="59" spans="6:7" x14ac:dyDescent="0.25">
      <c r="F59" s="1">
        <v>54</v>
      </c>
      <c r="G59" s="1">
        <f t="shared" si="0"/>
        <v>0.21990078302820529</v>
      </c>
    </row>
    <row r="60" spans="6:7" x14ac:dyDescent="0.25">
      <c r="F60" s="1">
        <v>55</v>
      </c>
      <c r="G60" s="1">
        <f t="shared" si="0"/>
        <v>0.19633998484661186</v>
      </c>
    </row>
    <row r="61" spans="6:7" x14ac:dyDescent="0.25">
      <c r="F61" s="1">
        <v>56</v>
      </c>
      <c r="G61" s="1">
        <f t="shared" si="0"/>
        <v>0.17530355789876059</v>
      </c>
    </row>
    <row r="62" spans="6:7" x14ac:dyDescent="0.25">
      <c r="F62" s="1">
        <v>57</v>
      </c>
      <c r="G62" s="1">
        <f t="shared" si="0"/>
        <v>0.15652103383817906</v>
      </c>
    </row>
    <row r="63" spans="6:7" x14ac:dyDescent="0.25">
      <c r="F63" s="1">
        <v>58</v>
      </c>
      <c r="G63" s="1">
        <f t="shared" si="0"/>
        <v>0.13975092306980275</v>
      </c>
    </row>
    <row r="64" spans="6:7" x14ac:dyDescent="0.25">
      <c r="F64" s="1">
        <v>59</v>
      </c>
      <c r="G64" s="1">
        <f t="shared" si="0"/>
        <v>0.12477760988375242</v>
      </c>
    </row>
    <row r="65" spans="6:7" x14ac:dyDescent="0.25">
      <c r="F65" s="1">
        <v>60</v>
      </c>
      <c r="G65" s="1">
        <f t="shared" si="0"/>
        <v>0.11140858025335038</v>
      </c>
    </row>
    <row r="66" spans="6:7" x14ac:dyDescent="0.25">
      <c r="F66" s="1">
        <v>61</v>
      </c>
      <c r="G66" s="1">
        <f t="shared" si="0"/>
        <v>9.9471946654777113E-2</v>
      </c>
    </row>
    <row r="67" spans="6:7" x14ac:dyDescent="0.25">
      <c r="F67" s="1">
        <v>62</v>
      </c>
      <c r="G67" s="1">
        <f t="shared" si="0"/>
        <v>8.881423808462241E-2</v>
      </c>
    </row>
    <row r="68" spans="6:7" x14ac:dyDescent="0.25">
      <c r="F68" s="1">
        <v>63</v>
      </c>
      <c r="G68" s="1">
        <f t="shared" si="0"/>
        <v>7.9298426861270019E-2</v>
      </c>
    </row>
    <row r="69" spans="6:7" x14ac:dyDescent="0.25">
      <c r="F69" s="1">
        <v>64</v>
      </c>
      <c r="G69" s="1">
        <f t="shared" si="0"/>
        <v>7.080216684041965E-2</v>
      </c>
    </row>
    <row r="70" spans="6:7" x14ac:dyDescent="0.25">
      <c r="F70" s="1">
        <v>65</v>
      </c>
      <c r="G70" s="1">
        <f t="shared" si="0"/>
        <v>6.3216220393231826E-2</v>
      </c>
    </row>
    <row r="71" spans="6:7" x14ac:dyDescent="0.25">
      <c r="F71" s="1">
        <v>66</v>
      </c>
      <c r="G71" s="1">
        <f t="shared" ref="G71:G125" si="1">$C$6/(1+$C$7)^F71</f>
        <v>5.6443053922528408E-2</v>
      </c>
    </row>
    <row r="72" spans="6:7" x14ac:dyDescent="0.25">
      <c r="F72" s="1">
        <v>67</v>
      </c>
      <c r="G72" s="1">
        <f t="shared" si="1"/>
        <v>5.0395583859400357E-2</v>
      </c>
    </row>
    <row r="73" spans="6:7" x14ac:dyDescent="0.25">
      <c r="F73" s="1">
        <v>68</v>
      </c>
      <c r="G73" s="1">
        <f t="shared" si="1"/>
        <v>4.4996057017321754E-2</v>
      </c>
    </row>
    <row r="74" spans="6:7" x14ac:dyDescent="0.25">
      <c r="F74" s="1">
        <v>69</v>
      </c>
      <c r="G74" s="1">
        <f t="shared" si="1"/>
        <v>4.017505090832299E-2</v>
      </c>
    </row>
    <row r="75" spans="6:7" x14ac:dyDescent="0.25">
      <c r="F75" s="1">
        <v>70</v>
      </c>
      <c r="G75" s="1">
        <f t="shared" si="1"/>
        <v>3.5870581168145524E-2</v>
      </c>
    </row>
    <row r="76" spans="6:7" x14ac:dyDescent="0.25">
      <c r="F76" s="1">
        <v>71</v>
      </c>
      <c r="G76" s="1">
        <f t="shared" si="1"/>
        <v>3.2027304614415643E-2</v>
      </c>
    </row>
    <row r="77" spans="6:7" x14ac:dyDescent="0.25">
      <c r="F77" s="1">
        <v>72</v>
      </c>
      <c r="G77" s="1">
        <f t="shared" si="1"/>
        <v>2.8595807691442536E-2</v>
      </c>
    </row>
    <row r="78" spans="6:7" x14ac:dyDescent="0.25">
      <c r="F78" s="1">
        <v>73</v>
      </c>
      <c r="G78" s="1">
        <f t="shared" si="1"/>
        <v>2.5531971153073693E-2</v>
      </c>
    </row>
    <row r="79" spans="6:7" x14ac:dyDescent="0.25">
      <c r="F79" s="1">
        <v>74</v>
      </c>
      <c r="G79" s="1">
        <f t="shared" si="1"/>
        <v>2.2796402815244365E-2</v>
      </c>
    </row>
    <row r="80" spans="6:7" x14ac:dyDescent="0.25">
      <c r="F80" s="1">
        <v>75</v>
      </c>
      <c r="G80" s="1">
        <f t="shared" si="1"/>
        <v>2.0353931085039609E-2</v>
      </c>
    </row>
    <row r="81" spans="6:7" x14ac:dyDescent="0.25">
      <c r="F81" s="1">
        <v>76</v>
      </c>
      <c r="G81" s="1">
        <f t="shared" si="1"/>
        <v>1.8173152754499655E-2</v>
      </c>
    </row>
    <row r="82" spans="6:7" x14ac:dyDescent="0.25">
      <c r="F82" s="1">
        <v>77</v>
      </c>
      <c r="G82" s="1">
        <f t="shared" si="1"/>
        <v>1.6226029245088973E-2</v>
      </c>
    </row>
    <row r="83" spans="6:7" x14ac:dyDescent="0.25">
      <c r="F83" s="1">
        <v>78</v>
      </c>
      <c r="G83" s="1">
        <f t="shared" si="1"/>
        <v>1.4487526111686582E-2</v>
      </c>
    </row>
    <row r="84" spans="6:7" x14ac:dyDescent="0.25">
      <c r="F84" s="1">
        <v>79</v>
      </c>
      <c r="G84" s="1">
        <f t="shared" si="1"/>
        <v>1.2935291171148734E-2</v>
      </c>
    </row>
    <row r="85" spans="6:7" x14ac:dyDescent="0.25">
      <c r="F85" s="1">
        <v>80</v>
      </c>
      <c r="G85" s="1">
        <f t="shared" si="1"/>
        <v>1.1549367117097083E-2</v>
      </c>
    </row>
    <row r="86" spans="6:7" x14ac:dyDescent="0.25">
      <c r="F86" s="1">
        <v>81</v>
      </c>
      <c r="G86" s="1">
        <f t="shared" si="1"/>
        <v>1.0311934925979538E-2</v>
      </c>
    </row>
    <row r="87" spans="6:7" x14ac:dyDescent="0.25">
      <c r="F87" s="1">
        <v>82</v>
      </c>
      <c r="G87" s="1">
        <f t="shared" si="1"/>
        <v>9.2070847553388721E-3</v>
      </c>
    </row>
    <row r="88" spans="6:7" x14ac:dyDescent="0.25">
      <c r="F88" s="1">
        <v>83</v>
      </c>
      <c r="G88" s="1">
        <f t="shared" si="1"/>
        <v>8.2206113886954205E-3</v>
      </c>
    </row>
    <row r="89" spans="6:7" x14ac:dyDescent="0.25">
      <c r="F89" s="1">
        <v>84</v>
      </c>
      <c r="G89" s="1">
        <f t="shared" si="1"/>
        <v>7.3398315970494826E-3</v>
      </c>
    </row>
    <row r="90" spans="6:7" x14ac:dyDescent="0.25">
      <c r="F90" s="1">
        <v>85</v>
      </c>
      <c r="G90" s="1">
        <f t="shared" si="1"/>
        <v>6.5534210687941807E-3</v>
      </c>
    </row>
    <row r="91" spans="6:7" x14ac:dyDescent="0.25">
      <c r="F91" s="1">
        <v>86</v>
      </c>
      <c r="G91" s="1">
        <f t="shared" si="1"/>
        <v>5.8512688114233744E-3</v>
      </c>
    </row>
    <row r="92" spans="6:7" x14ac:dyDescent="0.25">
      <c r="F92" s="1">
        <v>87</v>
      </c>
      <c r="G92" s="1">
        <f t="shared" si="1"/>
        <v>5.2243471530565846E-3</v>
      </c>
    </row>
    <row r="93" spans="6:7" x14ac:dyDescent="0.25">
      <c r="F93" s="1">
        <v>88</v>
      </c>
      <c r="G93" s="1">
        <f t="shared" si="1"/>
        <v>4.6645956723719503E-3</v>
      </c>
    </row>
    <row r="94" spans="6:7" x14ac:dyDescent="0.25">
      <c r="F94" s="1">
        <v>89</v>
      </c>
      <c r="G94" s="1">
        <f t="shared" si="1"/>
        <v>4.1648175646178121E-3</v>
      </c>
    </row>
    <row r="95" spans="6:7" x14ac:dyDescent="0.25">
      <c r="F95" s="1">
        <v>90</v>
      </c>
      <c r="G95" s="1">
        <f t="shared" si="1"/>
        <v>3.7185871112659038E-3</v>
      </c>
    </row>
    <row r="96" spans="6:7" x14ac:dyDescent="0.25">
      <c r="F96" s="1">
        <v>91</v>
      </c>
      <c r="G96" s="1">
        <f t="shared" si="1"/>
        <v>3.3201670636302705E-3</v>
      </c>
    </row>
    <row r="97" spans="6:7" x14ac:dyDescent="0.25">
      <c r="F97" s="1">
        <v>92</v>
      </c>
      <c r="G97" s="1">
        <f t="shared" si="1"/>
        <v>2.9644348782413127E-3</v>
      </c>
    </row>
    <row r="98" spans="6:7" x14ac:dyDescent="0.25">
      <c r="F98" s="1">
        <v>93</v>
      </c>
      <c r="G98" s="1">
        <f t="shared" si="1"/>
        <v>2.6468168555726008E-3</v>
      </c>
    </row>
    <row r="99" spans="6:7" x14ac:dyDescent="0.25">
      <c r="F99" s="1">
        <v>94</v>
      </c>
      <c r="G99" s="1">
        <f t="shared" si="1"/>
        <v>2.3632293353326793E-3</v>
      </c>
    </row>
    <row r="100" spans="6:7" x14ac:dyDescent="0.25">
      <c r="F100" s="1">
        <v>95</v>
      </c>
      <c r="G100" s="1">
        <f t="shared" si="1"/>
        <v>2.1100261922613207E-3</v>
      </c>
    </row>
    <row r="101" spans="6:7" x14ac:dyDescent="0.25">
      <c r="F101" s="1">
        <v>96</v>
      </c>
      <c r="G101" s="1">
        <f t="shared" si="1"/>
        <v>1.8839519573761786E-3</v>
      </c>
    </row>
    <row r="102" spans="6:7" x14ac:dyDescent="0.25">
      <c r="F102" s="1">
        <v>97</v>
      </c>
      <c r="G102" s="1">
        <f t="shared" si="1"/>
        <v>1.6820999619430164E-3</v>
      </c>
    </row>
    <row r="103" spans="6:7" x14ac:dyDescent="0.25">
      <c r="F103" s="1">
        <v>98</v>
      </c>
      <c r="G103" s="1">
        <f t="shared" si="1"/>
        <v>1.5018749660205505E-3</v>
      </c>
    </row>
    <row r="104" spans="6:7" x14ac:dyDescent="0.25">
      <c r="F104" s="1">
        <v>99</v>
      </c>
      <c r="G104" s="1">
        <f t="shared" si="1"/>
        <v>1.3409597910897771E-3</v>
      </c>
    </row>
    <row r="105" spans="6:7" x14ac:dyDescent="0.25">
      <c r="F105" s="1">
        <v>100</v>
      </c>
      <c r="G105" s="1">
        <f t="shared" si="1"/>
        <v>1.1972855277587295E-3</v>
      </c>
    </row>
    <row r="106" spans="6:7" x14ac:dyDescent="0.25">
      <c r="F106" s="1">
        <v>101</v>
      </c>
      <c r="G106" s="1">
        <f t="shared" si="1"/>
        <v>1.0690049354988654E-3</v>
      </c>
    </row>
    <row r="107" spans="6:7" x14ac:dyDescent="0.25">
      <c r="F107" s="1">
        <v>102</v>
      </c>
      <c r="G107" s="1">
        <f t="shared" si="1"/>
        <v>9.5446869240970128E-4</v>
      </c>
    </row>
    <row r="108" spans="6:7" x14ac:dyDescent="0.25">
      <c r="F108" s="1">
        <v>103</v>
      </c>
      <c r="G108" s="1">
        <f t="shared" si="1"/>
        <v>8.5220418965151906E-4</v>
      </c>
    </row>
    <row r="109" spans="6:7" x14ac:dyDescent="0.25">
      <c r="F109" s="1">
        <v>104</v>
      </c>
      <c r="G109" s="1">
        <f t="shared" si="1"/>
        <v>7.6089659790314177E-4</v>
      </c>
    </row>
    <row r="110" spans="6:7" x14ac:dyDescent="0.25">
      <c r="F110" s="1">
        <v>105</v>
      </c>
      <c r="G110" s="1">
        <f t="shared" si="1"/>
        <v>6.7937196241351955E-4</v>
      </c>
    </row>
    <row r="111" spans="6:7" x14ac:dyDescent="0.25">
      <c r="F111" s="1">
        <v>106</v>
      </c>
      <c r="G111" s="1">
        <f t="shared" si="1"/>
        <v>6.0658210929778516E-4</v>
      </c>
    </row>
    <row r="112" spans="6:7" x14ac:dyDescent="0.25">
      <c r="F112" s="1">
        <v>107</v>
      </c>
      <c r="G112" s="1">
        <f t="shared" si="1"/>
        <v>5.4159116901587954E-4</v>
      </c>
    </row>
    <row r="113" spans="6:7" x14ac:dyDescent="0.25">
      <c r="F113" s="1">
        <v>108</v>
      </c>
      <c r="G113" s="1">
        <f t="shared" si="1"/>
        <v>4.8356354376417822E-4</v>
      </c>
    </row>
    <row r="114" spans="6:7" x14ac:dyDescent="0.25">
      <c r="F114" s="1">
        <v>109</v>
      </c>
      <c r="G114" s="1">
        <f t="shared" si="1"/>
        <v>4.3175316407515906E-4</v>
      </c>
    </row>
    <row r="115" spans="6:7" x14ac:dyDescent="0.25">
      <c r="F115" s="1">
        <v>110</v>
      </c>
      <c r="G115" s="1">
        <f t="shared" si="1"/>
        <v>3.8549389649567771E-4</v>
      </c>
    </row>
    <row r="116" spans="6:7" x14ac:dyDescent="0.25">
      <c r="F116" s="1">
        <v>111</v>
      </c>
      <c r="G116" s="1">
        <f t="shared" si="1"/>
        <v>3.4419097901399799E-4</v>
      </c>
    </row>
    <row r="117" spans="6:7" x14ac:dyDescent="0.25">
      <c r="F117" s="1">
        <v>112</v>
      </c>
      <c r="G117" s="1">
        <f t="shared" si="1"/>
        <v>3.07313374119641E-4</v>
      </c>
    </row>
    <row r="118" spans="6:7" x14ac:dyDescent="0.25">
      <c r="F118" s="1">
        <v>113</v>
      </c>
      <c r="G118" s="1">
        <f t="shared" si="1"/>
        <v>2.7438694117825084E-4</v>
      </c>
    </row>
    <row r="119" spans="6:7" x14ac:dyDescent="0.25">
      <c r="F119" s="1">
        <v>114</v>
      </c>
      <c r="G119" s="1">
        <f t="shared" si="1"/>
        <v>2.4498834033772395E-4</v>
      </c>
    </row>
    <row r="120" spans="6:7" x14ac:dyDescent="0.25">
      <c r="F120" s="1">
        <v>115</v>
      </c>
      <c r="G120" s="1">
        <f t="shared" si="1"/>
        <v>2.187395895872535E-4</v>
      </c>
    </row>
    <row r="121" spans="6:7" x14ac:dyDescent="0.25">
      <c r="F121" s="1">
        <v>116</v>
      </c>
      <c r="G121" s="1">
        <f t="shared" si="1"/>
        <v>1.953032049886192E-4</v>
      </c>
    </row>
    <row r="122" spans="6:7" x14ac:dyDescent="0.25">
      <c r="F122" s="1">
        <v>117</v>
      </c>
      <c r="G122" s="1">
        <f t="shared" si="1"/>
        <v>1.743778615969814E-4</v>
      </c>
    </row>
    <row r="123" spans="6:7" x14ac:dyDescent="0.25">
      <c r="F123" s="1">
        <v>118</v>
      </c>
      <c r="G123" s="1">
        <f t="shared" si="1"/>
        <v>1.5569451928301912E-4</v>
      </c>
    </row>
    <row r="124" spans="6:7" x14ac:dyDescent="0.25">
      <c r="F124" s="1">
        <v>119</v>
      </c>
      <c r="G124" s="1">
        <f t="shared" si="1"/>
        <v>1.3901296364555278E-4</v>
      </c>
    </row>
    <row r="125" spans="6:7" x14ac:dyDescent="0.25">
      <c r="F125" s="1">
        <v>120</v>
      </c>
      <c r="G125" s="1">
        <f t="shared" si="1"/>
        <v>1.2411871754067214E-4</v>
      </c>
    </row>
  </sheetData>
  <mergeCells count="1">
    <mergeCell ref="B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6"/>
  <sheetViews>
    <sheetView zoomScale="115" zoomScaleNormal="115" workbookViewId="0"/>
  </sheetViews>
  <sheetFormatPr defaultRowHeight="13.2" x14ac:dyDescent="0.25"/>
  <sheetData>
    <row r="3" spans="1:18" x14ac:dyDescent="0.25">
      <c r="B3" s="35" t="s">
        <v>34</v>
      </c>
      <c r="C3" s="35"/>
      <c r="D3" s="35"/>
      <c r="E3" s="35"/>
      <c r="F3" s="35"/>
      <c r="G3" s="35"/>
      <c r="H3" s="35"/>
      <c r="I3" s="35"/>
      <c r="J3" s="18"/>
      <c r="K3" s="18"/>
      <c r="L3" s="18"/>
      <c r="M3" s="18"/>
      <c r="N3" s="18"/>
      <c r="O3" s="18"/>
      <c r="P3" s="18"/>
      <c r="Q3" s="18"/>
      <c r="R3" s="18"/>
    </row>
    <row r="4" spans="1:18" x14ac:dyDescent="0.25">
      <c r="B4" s="35"/>
      <c r="C4" s="35"/>
      <c r="D4" s="35"/>
      <c r="E4" s="35"/>
      <c r="F4" s="35"/>
      <c r="G4" s="35"/>
      <c r="H4" s="35"/>
      <c r="I4" s="35"/>
      <c r="J4" s="18"/>
      <c r="K4" s="18"/>
      <c r="L4" s="18"/>
      <c r="M4" s="18"/>
      <c r="N4" s="18"/>
      <c r="O4" s="18"/>
      <c r="P4" s="18"/>
      <c r="Q4" s="18"/>
      <c r="R4" s="18"/>
    </row>
    <row r="5" spans="1:18" ht="12.6" customHeight="1" x14ac:dyDescent="0.25">
      <c r="B5" s="35" t="s">
        <v>35</v>
      </c>
      <c r="C5" s="35"/>
      <c r="D5" s="35"/>
      <c r="E5" s="35"/>
      <c r="F5" s="35"/>
      <c r="G5" s="35"/>
      <c r="H5" s="35"/>
      <c r="I5" s="35"/>
      <c r="J5" s="18"/>
      <c r="K5" s="18"/>
      <c r="L5" s="18"/>
      <c r="M5" s="18"/>
      <c r="N5" s="18"/>
      <c r="O5" s="18"/>
      <c r="P5" s="18"/>
      <c r="Q5" s="18"/>
      <c r="R5" s="18"/>
    </row>
    <row r="6" spans="1:18" ht="12.6" customHeight="1" x14ac:dyDescent="0.25"/>
    <row r="7" spans="1:18" ht="12.6" customHeight="1" x14ac:dyDescent="0.25">
      <c r="B7" s="7">
        <v>0</v>
      </c>
      <c r="C7" s="7">
        <v>1</v>
      </c>
      <c r="D7" s="7">
        <v>2</v>
      </c>
      <c r="E7" s="7">
        <v>3</v>
      </c>
      <c r="F7" s="7">
        <v>4</v>
      </c>
      <c r="G7" s="26"/>
      <c r="H7" s="26"/>
      <c r="I7" s="26"/>
      <c r="J7" s="27"/>
      <c r="K7" s="27"/>
      <c r="L7" s="23"/>
      <c r="M7" s="23"/>
      <c r="N7" s="23"/>
      <c r="O7" s="23"/>
      <c r="P7" s="23"/>
      <c r="Q7" s="23"/>
      <c r="R7" s="24"/>
    </row>
    <row r="8" spans="1:18" ht="12.6" customHeight="1" x14ac:dyDescent="0.25">
      <c r="B8" s="14">
        <f>B11</f>
        <v>200</v>
      </c>
      <c r="C8" s="14">
        <f>$B$8*(1+$B$14)^C7</f>
        <v>221.33639932884316</v>
      </c>
      <c r="D8" s="14">
        <f t="shared" ref="D8:F8" si="0">$B$8*(1+$B$14)^D7</f>
        <v>244.94900833928565</v>
      </c>
      <c r="E8" s="14">
        <f t="shared" si="0"/>
        <v>271.08065762494135</v>
      </c>
      <c r="F8" s="14">
        <f t="shared" si="0"/>
        <v>300.00008343199715</v>
      </c>
      <c r="G8" s="28"/>
      <c r="H8" s="32"/>
      <c r="I8" s="32"/>
      <c r="J8" s="29"/>
      <c r="K8" s="29"/>
      <c r="L8" s="25"/>
      <c r="M8" s="25"/>
      <c r="N8" s="25"/>
      <c r="O8" s="25"/>
      <c r="P8" s="25"/>
      <c r="Q8" s="25"/>
      <c r="R8" s="24"/>
    </row>
    <row r="9" spans="1:18" ht="12.6" customHeight="1" x14ac:dyDescent="0.25">
      <c r="B9" s="1"/>
      <c r="C9" s="1"/>
      <c r="D9" s="1"/>
      <c r="E9" s="1"/>
      <c r="F9" s="1"/>
      <c r="G9" s="28"/>
      <c r="H9" s="28"/>
      <c r="I9" s="30"/>
      <c r="J9" s="30"/>
      <c r="K9" s="30"/>
      <c r="L9" s="24"/>
      <c r="M9" s="24"/>
      <c r="N9" s="24"/>
      <c r="O9" s="24"/>
      <c r="P9" s="24"/>
      <c r="Q9" s="25"/>
      <c r="R9" s="24"/>
    </row>
    <row r="10" spans="1:18" ht="12.6" customHeight="1" x14ac:dyDescent="0.25">
      <c r="G10" s="28"/>
      <c r="H10" s="28"/>
      <c r="I10" s="28"/>
      <c r="J10" s="28"/>
      <c r="K10" s="28"/>
    </row>
    <row r="11" spans="1:18" ht="12.6" customHeight="1" x14ac:dyDescent="0.25">
      <c r="A11" t="s">
        <v>0</v>
      </c>
      <c r="B11" s="1">
        <v>200</v>
      </c>
      <c r="G11" s="28"/>
      <c r="H11" s="33"/>
      <c r="I11" s="28"/>
      <c r="J11" s="28"/>
      <c r="K11" s="28"/>
    </row>
    <row r="12" spans="1:18" ht="12.6" customHeight="1" x14ac:dyDescent="0.25">
      <c r="A12" t="s">
        <v>1</v>
      </c>
      <c r="B12" s="1">
        <v>300</v>
      </c>
      <c r="G12" s="28"/>
      <c r="H12" s="33"/>
      <c r="I12" s="28"/>
      <c r="J12" s="28"/>
      <c r="K12" s="28"/>
    </row>
    <row r="13" spans="1:18" ht="12.6" customHeight="1" x14ac:dyDescent="0.25">
      <c r="A13" t="s">
        <v>3</v>
      </c>
      <c r="B13" s="1">
        <v>4</v>
      </c>
      <c r="G13" s="28"/>
      <c r="H13" s="31"/>
      <c r="I13" s="28"/>
      <c r="J13" s="28"/>
      <c r="K13" s="28"/>
    </row>
    <row r="14" spans="1:18" x14ac:dyDescent="0.25">
      <c r="A14" s="20" t="s">
        <v>32</v>
      </c>
      <c r="B14" s="21">
        <v>0.10668199664421575</v>
      </c>
      <c r="C14" s="20" t="s">
        <v>8</v>
      </c>
      <c r="G14" s="28"/>
      <c r="H14" s="33"/>
      <c r="I14" s="28"/>
      <c r="J14" s="28"/>
      <c r="K14" s="28"/>
    </row>
    <row r="15" spans="1:18" x14ac:dyDescent="0.25">
      <c r="A15" s="20" t="s">
        <v>32</v>
      </c>
      <c r="B15" s="22">
        <f>(B12/B11)^(1/B13)-1</f>
        <v>0.1066819197003217</v>
      </c>
      <c r="C15" s="20" t="s">
        <v>9</v>
      </c>
      <c r="G15" s="28"/>
      <c r="H15" s="33"/>
      <c r="I15" s="28"/>
      <c r="J15" s="28"/>
      <c r="K15" s="28"/>
    </row>
    <row r="16" spans="1:18" x14ac:dyDescent="0.25">
      <c r="G16" s="28"/>
      <c r="H16" s="28"/>
      <c r="I16" s="28"/>
      <c r="J16" s="28"/>
      <c r="K16" s="28"/>
    </row>
  </sheetData>
  <mergeCells count="2">
    <mergeCell ref="B3:I4"/>
    <mergeCell ref="B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workbookViewId="0"/>
  </sheetViews>
  <sheetFormatPr defaultRowHeight="13.2" x14ac:dyDescent="0.25"/>
  <cols>
    <col min="5" max="5" width="5.77734375" bestFit="1" customWidth="1"/>
    <col min="6" max="14" width="4.44140625" bestFit="1" customWidth="1"/>
  </cols>
  <sheetData>
    <row r="2" spans="2:14" ht="13.2" customHeight="1" x14ac:dyDescent="0.25">
      <c r="B2" s="36" t="s">
        <v>38</v>
      </c>
      <c r="C2" s="37"/>
      <c r="D2" s="37"/>
      <c r="E2" s="37"/>
      <c r="F2" s="37"/>
      <c r="G2" s="37"/>
      <c r="H2" s="37"/>
      <c r="I2" s="37"/>
      <c r="J2" s="37"/>
      <c r="K2" s="37"/>
      <c r="L2" s="37"/>
      <c r="M2" s="37"/>
      <c r="N2" s="38"/>
    </row>
    <row r="3" spans="2:14" x14ac:dyDescent="0.25">
      <c r="B3" s="39"/>
      <c r="C3" s="35"/>
      <c r="D3" s="35"/>
      <c r="E3" s="35"/>
      <c r="F3" s="35"/>
      <c r="G3" s="35"/>
      <c r="H3" s="35"/>
      <c r="I3" s="35"/>
      <c r="J3" s="35"/>
      <c r="K3" s="35"/>
      <c r="L3" s="35"/>
      <c r="M3" s="35"/>
      <c r="N3" s="40"/>
    </row>
    <row r="4" spans="2:14" x14ac:dyDescent="0.25">
      <c r="B4" s="39"/>
      <c r="C4" s="35"/>
      <c r="D4" s="35"/>
      <c r="E4" s="35"/>
      <c r="F4" s="35"/>
      <c r="G4" s="35"/>
      <c r="H4" s="35"/>
      <c r="I4" s="35"/>
      <c r="J4" s="35"/>
      <c r="K4" s="35"/>
      <c r="L4" s="35"/>
      <c r="M4" s="35"/>
      <c r="N4" s="40"/>
    </row>
    <row r="5" spans="2:14" x14ac:dyDescent="0.25">
      <c r="B5" s="39"/>
      <c r="C5" s="35"/>
      <c r="D5" s="35"/>
      <c r="E5" s="35"/>
      <c r="F5" s="35"/>
      <c r="G5" s="35"/>
      <c r="H5" s="35"/>
      <c r="I5" s="35"/>
      <c r="J5" s="35"/>
      <c r="K5" s="35"/>
      <c r="L5" s="35"/>
      <c r="M5" s="35"/>
      <c r="N5" s="40"/>
    </row>
    <row r="6" spans="2:14" x14ac:dyDescent="0.25">
      <c r="B6" s="41"/>
      <c r="C6" s="42"/>
      <c r="D6" s="42"/>
      <c r="E6" s="42"/>
      <c r="F6" s="42"/>
      <c r="G6" s="42"/>
      <c r="H6" s="42"/>
      <c r="I6" s="42"/>
      <c r="J6" s="42"/>
      <c r="K6" s="42"/>
      <c r="L6" s="42"/>
      <c r="M6" s="42"/>
      <c r="N6" s="43"/>
    </row>
    <row r="9" spans="2:14" x14ac:dyDescent="0.25">
      <c r="B9" t="s">
        <v>0</v>
      </c>
      <c r="C9" s="1">
        <v>0.5</v>
      </c>
    </row>
    <row r="10" spans="2:14" x14ac:dyDescent="0.25">
      <c r="B10" t="s">
        <v>1</v>
      </c>
      <c r="C10" s="1">
        <v>1</v>
      </c>
    </row>
    <row r="11" spans="2:14" x14ac:dyDescent="0.25">
      <c r="B11" t="s">
        <v>6</v>
      </c>
      <c r="C11" s="1">
        <v>0.23</v>
      </c>
    </row>
    <row r="12" spans="2:14" x14ac:dyDescent="0.25">
      <c r="B12" t="s">
        <v>5</v>
      </c>
      <c r="C12" s="5">
        <f>LN(C10/C9)/LN(1+C11)</f>
        <v>3.3483079086876564</v>
      </c>
    </row>
    <row r="13" spans="2:14" x14ac:dyDescent="0.25">
      <c r="B13" t="s">
        <v>36</v>
      </c>
      <c r="C13" s="5">
        <f>0.35*12+3*12</f>
        <v>40.200000000000003</v>
      </c>
    </row>
    <row r="14" spans="2:14" x14ac:dyDescent="0.25">
      <c r="C14" s="1"/>
    </row>
    <row r="15" spans="2:14" x14ac:dyDescent="0.25">
      <c r="B15" t="s">
        <v>0</v>
      </c>
      <c r="C15" s="1">
        <v>0.5</v>
      </c>
    </row>
    <row r="16" spans="2:14" x14ac:dyDescent="0.25">
      <c r="B16" t="s">
        <v>1</v>
      </c>
      <c r="C16" s="1">
        <v>1</v>
      </c>
    </row>
    <row r="17" spans="2:3" x14ac:dyDescent="0.25">
      <c r="B17" t="s">
        <v>6</v>
      </c>
      <c r="C17" s="1">
        <v>4800</v>
      </c>
    </row>
    <row r="18" spans="2:3" x14ac:dyDescent="0.25">
      <c r="B18" t="s">
        <v>5</v>
      </c>
      <c r="C18" s="5">
        <f>LN(C16/C15)/LN(1+C17)</f>
        <v>8.1772037867674438E-2</v>
      </c>
    </row>
    <row r="19" spans="2:3" x14ac:dyDescent="0.25">
      <c r="B19" t="s">
        <v>37</v>
      </c>
      <c r="C19" s="1">
        <f>0.08*365</f>
        <v>29.2</v>
      </c>
    </row>
  </sheetData>
  <mergeCells count="1">
    <mergeCell ref="B2:N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workbookViewId="0"/>
  </sheetViews>
  <sheetFormatPr defaultRowHeight="13.2" x14ac:dyDescent="0.25"/>
  <sheetData>
    <row r="2" spans="1:15" ht="13.8" thickBot="1" x14ac:dyDescent="0.3"/>
    <row r="3" spans="1:15" x14ac:dyDescent="0.25">
      <c r="B3" s="44" t="s">
        <v>39</v>
      </c>
      <c r="C3" s="45"/>
      <c r="D3" s="45"/>
      <c r="E3" s="45"/>
      <c r="F3" s="45"/>
      <c r="G3" s="45"/>
      <c r="H3" s="45"/>
      <c r="I3" s="45"/>
      <c r="J3" s="45"/>
      <c r="K3" s="45"/>
      <c r="L3" s="45"/>
      <c r="M3" s="45"/>
      <c r="N3" s="45"/>
      <c r="O3" s="46"/>
    </row>
    <row r="4" spans="1:15" ht="13.8" thickBot="1" x14ac:dyDescent="0.3">
      <c r="B4" s="47"/>
      <c r="C4" s="48"/>
      <c r="D4" s="48"/>
      <c r="E4" s="48"/>
      <c r="F4" s="48"/>
      <c r="G4" s="48"/>
      <c r="H4" s="48"/>
      <c r="I4" s="48"/>
      <c r="J4" s="48"/>
      <c r="K4" s="48"/>
      <c r="L4" s="48"/>
      <c r="M4" s="48"/>
      <c r="N4" s="48"/>
      <c r="O4" s="49"/>
    </row>
    <row r="6" spans="1:15" x14ac:dyDescent="0.25">
      <c r="C6" s="1">
        <v>0</v>
      </c>
      <c r="D6" s="1">
        <v>1</v>
      </c>
      <c r="E6" s="1">
        <v>2</v>
      </c>
      <c r="F6" s="1">
        <v>3</v>
      </c>
      <c r="G6" s="1">
        <v>4</v>
      </c>
      <c r="H6" s="1"/>
      <c r="I6" s="1"/>
    </row>
    <row r="7" spans="1:15" x14ac:dyDescent="0.25">
      <c r="B7">
        <v>4</v>
      </c>
      <c r="C7" s="1"/>
      <c r="D7" s="1">
        <v>500</v>
      </c>
      <c r="E7" s="1">
        <v>500</v>
      </c>
      <c r="F7" s="1">
        <v>500</v>
      </c>
      <c r="G7" s="1">
        <v>500</v>
      </c>
      <c r="H7" s="1"/>
      <c r="I7" s="1"/>
    </row>
    <row r="8" spans="1:15" x14ac:dyDescent="0.25">
      <c r="A8" t="s">
        <v>7</v>
      </c>
      <c r="B8" s="1">
        <v>7.0000000000000007E-2</v>
      </c>
      <c r="C8" s="1"/>
      <c r="D8" s="14">
        <f>D7/(1+$B$8)^D6</f>
        <v>467.28971962616822</v>
      </c>
      <c r="E8" s="14">
        <f>E7/(1+$B$8)^E6</f>
        <v>436.7193641366058</v>
      </c>
      <c r="F8" s="14">
        <f>F7/(1+$B$8)^F6</f>
        <v>408.14893844542598</v>
      </c>
      <c r="G8" s="14">
        <f>G7/(1+$B$8)^G6</f>
        <v>381.4476060237626</v>
      </c>
      <c r="H8" s="14"/>
      <c r="I8" s="14"/>
    </row>
    <row r="9" spans="1:15" x14ac:dyDescent="0.25">
      <c r="A9" t="s">
        <v>0</v>
      </c>
      <c r="B9" s="11">
        <f>SUM(D8:G8)</f>
        <v>1693.6056282319626</v>
      </c>
      <c r="C9" t="s">
        <v>12</v>
      </c>
    </row>
    <row r="11" spans="1:15" x14ac:dyDescent="0.25">
      <c r="A11" t="s">
        <v>0</v>
      </c>
      <c r="B11" s="11">
        <f>D7*(1/B8 - 1/(B8*(1+B8)^B7))</f>
        <v>1693.6056282319632</v>
      </c>
      <c r="C11" t="s">
        <v>11</v>
      </c>
    </row>
  </sheetData>
  <mergeCells count="1">
    <mergeCell ref="B3: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8"/>
  <sheetViews>
    <sheetView zoomScaleNormal="100" workbookViewId="0"/>
  </sheetViews>
  <sheetFormatPr defaultRowHeight="13.2" x14ac:dyDescent="0.25"/>
  <cols>
    <col min="2" max="2" width="2.88671875" bestFit="1" customWidth="1"/>
    <col min="3" max="3" width="6" style="1" bestFit="1" customWidth="1"/>
    <col min="4" max="4" width="11.88671875" bestFit="1" customWidth="1"/>
    <col min="5" max="5" width="11.44140625" bestFit="1" customWidth="1"/>
    <col min="6" max="6" width="6.77734375" bestFit="1" customWidth="1"/>
    <col min="7" max="7" width="8.21875" bestFit="1" customWidth="1"/>
    <col min="8" max="8" width="18.6640625" bestFit="1" customWidth="1"/>
    <col min="10" max="10" width="9.44140625" bestFit="1" customWidth="1"/>
    <col min="13" max="13" width="2.88671875" bestFit="1" customWidth="1"/>
    <col min="14" max="14" width="7.88671875" bestFit="1" customWidth="1"/>
    <col min="15" max="15" width="8.44140625" bestFit="1" customWidth="1"/>
    <col min="16" max="16" width="11.44140625" bestFit="1" customWidth="1"/>
    <col min="17" max="17" width="7.44140625" bestFit="1" customWidth="1"/>
    <col min="18" max="18" width="8.21875" bestFit="1" customWidth="1"/>
    <col min="19" max="19" width="18.6640625" bestFit="1" customWidth="1"/>
    <col min="20" max="20" width="6.77734375" bestFit="1" customWidth="1"/>
    <col min="21" max="21" width="7.109375" bestFit="1" customWidth="1"/>
  </cols>
  <sheetData>
    <row r="1" spans="2:23" ht="13.8" thickBot="1" x14ac:dyDescent="0.3"/>
    <row r="2" spans="2:23" x14ac:dyDescent="0.25">
      <c r="B2" s="44" t="s">
        <v>40</v>
      </c>
      <c r="C2" s="45"/>
      <c r="D2" s="45"/>
      <c r="E2" s="45"/>
      <c r="F2" s="45"/>
      <c r="G2" s="45"/>
      <c r="H2" s="45"/>
      <c r="I2" s="45"/>
      <c r="J2" s="45"/>
      <c r="K2" s="45"/>
      <c r="L2" s="45"/>
      <c r="M2" s="45"/>
      <c r="N2" s="45"/>
      <c r="O2" s="45"/>
      <c r="P2" s="45"/>
      <c r="Q2" s="45"/>
      <c r="R2" s="45"/>
      <c r="S2" s="45"/>
      <c r="T2" s="45"/>
      <c r="U2" s="45"/>
      <c r="V2" s="45"/>
      <c r="W2" s="46"/>
    </row>
    <row r="3" spans="2:23" x14ac:dyDescent="0.25">
      <c r="B3" s="50"/>
      <c r="C3" s="35"/>
      <c r="D3" s="35"/>
      <c r="E3" s="35"/>
      <c r="F3" s="35"/>
      <c r="G3" s="35"/>
      <c r="H3" s="35"/>
      <c r="I3" s="35"/>
      <c r="J3" s="35"/>
      <c r="K3" s="35"/>
      <c r="L3" s="35"/>
      <c r="M3" s="35"/>
      <c r="N3" s="35"/>
      <c r="O3" s="35"/>
      <c r="P3" s="35"/>
      <c r="Q3" s="35"/>
      <c r="R3" s="35"/>
      <c r="S3" s="35"/>
      <c r="T3" s="35"/>
      <c r="U3" s="35"/>
      <c r="V3" s="35"/>
      <c r="W3" s="51"/>
    </row>
    <row r="4" spans="2:23" ht="13.8" thickBot="1" x14ac:dyDescent="0.3">
      <c r="B4" s="47"/>
      <c r="C4" s="48"/>
      <c r="D4" s="48"/>
      <c r="E4" s="48"/>
      <c r="F4" s="48"/>
      <c r="G4" s="48"/>
      <c r="H4" s="48"/>
      <c r="I4" s="48"/>
      <c r="J4" s="48"/>
      <c r="K4" s="48"/>
      <c r="L4" s="48"/>
      <c r="M4" s="48"/>
      <c r="N4" s="48"/>
      <c r="O4" s="48"/>
      <c r="P4" s="48"/>
      <c r="Q4" s="48"/>
      <c r="R4" s="48"/>
      <c r="S4" s="48"/>
      <c r="T4" s="48"/>
      <c r="U4" s="48"/>
      <c r="V4" s="48"/>
      <c r="W4" s="49"/>
    </row>
    <row r="6" spans="2:23" x14ac:dyDescent="0.25">
      <c r="B6" s="6"/>
      <c r="C6" s="7"/>
      <c r="D6" s="6"/>
      <c r="E6" s="6" t="s">
        <v>19</v>
      </c>
      <c r="F6" s="6" t="s">
        <v>18</v>
      </c>
      <c r="G6" s="6" t="s">
        <v>20</v>
      </c>
      <c r="I6" t="s">
        <v>2</v>
      </c>
      <c r="J6" s="1">
        <v>9600</v>
      </c>
    </row>
    <row r="7" spans="2:23" x14ac:dyDescent="0.25">
      <c r="B7" s="1">
        <v>0</v>
      </c>
      <c r="I7" t="s">
        <v>0</v>
      </c>
      <c r="J7" s="1">
        <v>240000</v>
      </c>
    </row>
    <row r="8" spans="2:23" x14ac:dyDescent="0.25">
      <c r="B8" s="1">
        <v>1</v>
      </c>
      <c r="C8" s="1">
        <f>$J$6</f>
        <v>9600</v>
      </c>
      <c r="D8" s="4">
        <f t="shared" ref="D8:D37" si="0">C8/(1+$J$9)^(B8)</f>
        <v>9484.3776340480345</v>
      </c>
      <c r="E8" s="12">
        <f>J7</f>
        <v>240000</v>
      </c>
      <c r="F8" s="12">
        <f>E8*$J$9</f>
        <v>2925.7974428236935</v>
      </c>
      <c r="G8" s="12">
        <f>C8-F8</f>
        <v>6674.2025571763061</v>
      </c>
      <c r="H8" s="2" t="s">
        <v>12</v>
      </c>
      <c r="I8" t="s">
        <v>1</v>
      </c>
      <c r="J8" s="1">
        <f>SUM(C8:C37)</f>
        <v>288000</v>
      </c>
      <c r="K8" s="17">
        <f>(J8/J7)^(1/30)-1</f>
        <v>6.095889999946591E-3</v>
      </c>
    </row>
    <row r="9" spans="2:23" x14ac:dyDescent="0.25">
      <c r="B9" s="1">
        <v>2</v>
      </c>
      <c r="C9" s="1">
        <f t="shared" ref="C9:C37" si="1">$J$6</f>
        <v>9600</v>
      </c>
      <c r="D9" s="4">
        <f t="shared" si="0"/>
        <v>9370.1478234615188</v>
      </c>
      <c r="E9" s="12">
        <f>E8-G8</f>
        <v>233325.79744282371</v>
      </c>
      <c r="F9" s="12">
        <f t="shared" ref="F9:F37" si="2">E9*$J$9</f>
        <v>2844.4334229292194</v>
      </c>
      <c r="G9" s="12">
        <f t="shared" ref="G9:G37" si="3">C9-F9</f>
        <v>6755.5665770707801</v>
      </c>
      <c r="I9" t="s">
        <v>18</v>
      </c>
      <c r="J9" s="34">
        <v>1.2190822678432056E-2</v>
      </c>
    </row>
    <row r="10" spans="2:23" x14ac:dyDescent="0.25">
      <c r="B10" s="1">
        <v>3</v>
      </c>
      <c r="C10" s="1">
        <f t="shared" si="1"/>
        <v>9600</v>
      </c>
      <c r="D10" s="4">
        <f t="shared" si="0"/>
        <v>9257.2937963085733</v>
      </c>
      <c r="E10" s="12">
        <f t="shared" ref="E10:E37" si="4">E9-G9</f>
        <v>226570.23086575294</v>
      </c>
      <c r="F10" s="12">
        <f t="shared" si="2"/>
        <v>2762.0775086958074</v>
      </c>
      <c r="G10" s="12">
        <f t="shared" si="3"/>
        <v>6837.9224913041926</v>
      </c>
      <c r="I10" t="s">
        <v>5</v>
      </c>
      <c r="J10" s="1">
        <v>30</v>
      </c>
    </row>
    <row r="11" spans="2:23" x14ac:dyDescent="0.25">
      <c r="B11" s="1">
        <v>4</v>
      </c>
      <c r="C11" s="1">
        <f t="shared" si="1"/>
        <v>9600</v>
      </c>
      <c r="D11" s="4">
        <f t="shared" si="0"/>
        <v>9145.7989826584017</v>
      </c>
      <c r="E11" s="12">
        <f t="shared" si="4"/>
        <v>219732.30837444874</v>
      </c>
      <c r="F11" s="12">
        <f t="shared" si="2"/>
        <v>2678.7176081154557</v>
      </c>
      <c r="G11" s="12">
        <f t="shared" si="3"/>
        <v>6921.2823918845443</v>
      </c>
      <c r="J11" s="4">
        <f>SUM(D8:D37)-J7</f>
        <v>1.2622749985894188E-2</v>
      </c>
    </row>
    <row r="12" spans="2:23" x14ac:dyDescent="0.25">
      <c r="B12" s="1">
        <v>5</v>
      </c>
      <c r="C12" s="1">
        <f t="shared" si="1"/>
        <v>9600</v>
      </c>
      <c r="D12" s="4">
        <f t="shared" si="0"/>
        <v>9035.6470121483962</v>
      </c>
      <c r="E12" s="12">
        <f t="shared" si="4"/>
        <v>212811.0259825642</v>
      </c>
      <c r="F12" s="12">
        <f t="shared" si="2"/>
        <v>2594.3414817686371</v>
      </c>
      <c r="G12" s="12">
        <f t="shared" si="3"/>
        <v>7005.6585182313629</v>
      </c>
    </row>
    <row r="13" spans="2:23" x14ac:dyDescent="0.25">
      <c r="B13" s="1">
        <v>6</v>
      </c>
      <c r="C13" s="1">
        <f t="shared" si="1"/>
        <v>9600</v>
      </c>
      <c r="D13" s="4">
        <f t="shared" si="0"/>
        <v>8926.8217115805419</v>
      </c>
      <c r="E13" s="12">
        <f t="shared" si="4"/>
        <v>205805.36746433284</v>
      </c>
      <c r="F13" s="12">
        <f t="shared" si="2"/>
        <v>2508.9367410272316</v>
      </c>
      <c r="G13" s="12">
        <f t="shared" si="3"/>
        <v>7091.0632589727684</v>
      </c>
    </row>
    <row r="14" spans="2:23" x14ac:dyDescent="0.25">
      <c r="B14" s="1">
        <v>7</v>
      </c>
      <c r="C14" s="1">
        <f t="shared" si="1"/>
        <v>9600</v>
      </c>
      <c r="D14" s="4">
        <f t="shared" si="0"/>
        <v>8819.307102546758</v>
      </c>
      <c r="E14" s="12">
        <f t="shared" si="4"/>
        <v>198714.30420536007</v>
      </c>
      <c r="F14" s="12">
        <f t="shared" si="2"/>
        <v>2422.4908462355497</v>
      </c>
      <c r="G14" s="12">
        <f t="shared" si="3"/>
        <v>7177.5091537644503</v>
      </c>
    </row>
    <row r="15" spans="2:23" x14ac:dyDescent="0.25">
      <c r="B15" s="1">
        <v>8</v>
      </c>
      <c r="C15" s="1">
        <f t="shared" si="1"/>
        <v>9600</v>
      </c>
      <c r="D15" s="4">
        <f t="shared" si="0"/>
        <v>8713.0873990828586</v>
      </c>
      <c r="E15" s="12">
        <f t="shared" si="4"/>
        <v>191536.7950515956</v>
      </c>
      <c r="F15" s="12">
        <f t="shared" si="2"/>
        <v>2334.9911048691843</v>
      </c>
      <c r="G15" s="12">
        <f t="shared" si="3"/>
        <v>7265.0088951308153</v>
      </c>
    </row>
    <row r="16" spans="2:23" x14ac:dyDescent="0.25">
      <c r="B16" s="1">
        <v>9</v>
      </c>
      <c r="C16" s="1">
        <f t="shared" si="1"/>
        <v>9600</v>
      </c>
      <c r="D16" s="4">
        <f t="shared" si="0"/>
        <v>8608.1470053507528</v>
      </c>
      <c r="E16" s="12">
        <f t="shared" si="4"/>
        <v>184271.78615646478</v>
      </c>
      <c r="F16" s="12">
        <f t="shared" si="2"/>
        <v>2246.4246696714131</v>
      </c>
      <c r="G16" s="12">
        <f t="shared" si="3"/>
        <v>7353.5753303285874</v>
      </c>
    </row>
    <row r="17" spans="2:7" x14ac:dyDescent="0.25">
      <c r="B17" s="1">
        <v>10</v>
      </c>
      <c r="C17" s="1">
        <f t="shared" si="1"/>
        <v>9600</v>
      </c>
      <c r="D17" s="4">
        <f t="shared" si="0"/>
        <v>8504.4705133485677</v>
      </c>
      <c r="E17" s="12">
        <f t="shared" si="4"/>
        <v>176918.2108261362</v>
      </c>
      <c r="F17" s="12">
        <f t="shared" si="2"/>
        <v>2156.7785367668848</v>
      </c>
      <c r="G17" s="12">
        <f t="shared" si="3"/>
        <v>7443.2214632331152</v>
      </c>
    </row>
    <row r="18" spans="2:7" x14ac:dyDescent="0.25">
      <c r="B18" s="1">
        <v>11</v>
      </c>
      <c r="C18" s="1">
        <f t="shared" si="1"/>
        <v>9600</v>
      </c>
      <c r="D18" s="4">
        <f t="shared" si="0"/>
        <v>8402.0427006483496</v>
      </c>
      <c r="E18" s="12">
        <f t="shared" si="4"/>
        <v>169474.98936290308</v>
      </c>
      <c r="F18" s="12">
        <f t="shared" si="2"/>
        <v>2066.0395437523102</v>
      </c>
      <c r="G18" s="12">
        <f t="shared" si="3"/>
        <v>7533.9604562476898</v>
      </c>
    </row>
    <row r="19" spans="2:7" x14ac:dyDescent="0.25">
      <c r="B19" s="1">
        <v>12</v>
      </c>
      <c r="C19" s="1">
        <f t="shared" si="1"/>
        <v>9600</v>
      </c>
      <c r="D19" s="4">
        <f t="shared" si="0"/>
        <v>8300.8485281610156</v>
      </c>
      <c r="E19" s="12">
        <f t="shared" si="4"/>
        <v>161941.02890665538</v>
      </c>
      <c r="F19" s="12">
        <f t="shared" si="2"/>
        <v>1974.1943677638756</v>
      </c>
      <c r="G19" s="12">
        <f t="shared" si="3"/>
        <v>7625.8056322361244</v>
      </c>
    </row>
    <row r="20" spans="2:7" x14ac:dyDescent="0.25">
      <c r="B20" s="1">
        <v>13</v>
      </c>
      <c r="C20" s="1">
        <f t="shared" si="1"/>
        <v>9600</v>
      </c>
      <c r="D20" s="4">
        <f t="shared" si="0"/>
        <v>8200.8731379282181</v>
      </c>
      <c r="E20" s="12">
        <f t="shared" si="4"/>
        <v>154315.22327441926</v>
      </c>
      <c r="F20" s="12">
        <f t="shared" si="2"/>
        <v>1881.2295235210966</v>
      </c>
      <c r="G20" s="12">
        <f t="shared" si="3"/>
        <v>7718.7704764789032</v>
      </c>
    </row>
    <row r="21" spans="2:7" x14ac:dyDescent="0.25">
      <c r="B21" s="1">
        <v>14</v>
      </c>
      <c r="C21" s="1">
        <f t="shared" si="1"/>
        <v>9600</v>
      </c>
      <c r="D21" s="4">
        <f t="shared" si="0"/>
        <v>8102.1018509408013</v>
      </c>
      <c r="E21" s="12">
        <f t="shared" si="4"/>
        <v>146596.45279794035</v>
      </c>
      <c r="F21" s="12">
        <f t="shared" si="2"/>
        <v>1787.1313613468255</v>
      </c>
      <c r="G21" s="12">
        <f t="shared" si="3"/>
        <v>7812.8686386531745</v>
      </c>
    </row>
    <row r="22" spans="2:7" x14ac:dyDescent="0.25">
      <c r="B22" s="1">
        <v>15</v>
      </c>
      <c r="C22" s="1">
        <f t="shared" si="1"/>
        <v>9600</v>
      </c>
      <c r="D22" s="4">
        <f t="shared" si="0"/>
        <v>8004.5201649835535</v>
      </c>
      <c r="E22" s="12">
        <f t="shared" si="4"/>
        <v>138783.58415928719</v>
      </c>
      <c r="F22" s="12">
        <f t="shared" si="2"/>
        <v>1691.8860651631221</v>
      </c>
      <c r="G22" s="12">
        <f t="shared" si="3"/>
        <v>7908.1139348368779</v>
      </c>
    </row>
    <row r="23" spans="2:7" x14ac:dyDescent="0.25">
      <c r="B23" s="1">
        <v>16</v>
      </c>
      <c r="C23" s="1">
        <f t="shared" si="1"/>
        <v>9600</v>
      </c>
      <c r="D23" s="4">
        <f t="shared" si="0"/>
        <v>7908.1137525058866</v>
      </c>
      <c r="E23" s="12">
        <f t="shared" si="4"/>
        <v>130875.47022445031</v>
      </c>
      <c r="F23" s="12">
        <f t="shared" si="2"/>
        <v>1595.4796504626881</v>
      </c>
      <c r="G23" s="12">
        <f t="shared" si="3"/>
        <v>8004.5203495373116</v>
      </c>
    </row>
    <row r="24" spans="2:7" x14ac:dyDescent="0.25">
      <c r="B24" s="1">
        <v>17</v>
      </c>
      <c r="C24" s="1">
        <f t="shared" si="1"/>
        <v>9600</v>
      </c>
      <c r="D24" s="4">
        <f t="shared" si="0"/>
        <v>7812.8684585181772</v>
      </c>
      <c r="E24" s="12">
        <f t="shared" si="4"/>
        <v>122870.949874913</v>
      </c>
      <c r="F24" s="12">
        <f t="shared" si="2"/>
        <v>1497.8979622555778</v>
      </c>
      <c r="G24" s="12">
        <f t="shared" si="3"/>
        <v>8102.102037744422</v>
      </c>
    </row>
    <row r="25" spans="2:7" x14ac:dyDescent="0.25">
      <c r="B25" s="1">
        <v>18</v>
      </c>
      <c r="C25" s="1">
        <f t="shared" si="1"/>
        <v>9600</v>
      </c>
      <c r="D25" s="4">
        <f t="shared" si="0"/>
        <v>7718.770298513452</v>
      </c>
      <c r="E25" s="12">
        <f t="shared" si="4"/>
        <v>114768.84783716858</v>
      </c>
      <c r="F25" s="12">
        <f t="shared" si="2"/>
        <v>1399.1266729908725</v>
      </c>
      <c r="G25" s="12">
        <f t="shared" si="3"/>
        <v>8200.873327009127</v>
      </c>
    </row>
    <row r="26" spans="2:7" x14ac:dyDescent="0.25">
      <c r="B26" s="1">
        <v>19</v>
      </c>
      <c r="C26" s="1">
        <f t="shared" si="1"/>
        <v>9600</v>
      </c>
      <c r="D26" s="4">
        <f t="shared" si="0"/>
        <v>7625.8054564140884</v>
      </c>
      <c r="E26" s="12">
        <f t="shared" si="4"/>
        <v>106567.97451015945</v>
      </c>
      <c r="F26" s="12">
        <f t="shared" si="2"/>
        <v>1299.1512804530209</v>
      </c>
      <c r="G26" s="12">
        <f t="shared" si="3"/>
        <v>8300.8487195469788</v>
      </c>
    </row>
    <row r="27" spans="2:7" x14ac:dyDescent="0.25">
      <c r="B27" s="1">
        <v>20</v>
      </c>
      <c r="C27" s="1">
        <f t="shared" si="1"/>
        <v>9600</v>
      </c>
      <c r="D27" s="4">
        <f t="shared" si="0"/>
        <v>7533.9602825432539</v>
      </c>
      <c r="E27" s="12">
        <f t="shared" si="4"/>
        <v>98267.125790612467</v>
      </c>
      <c r="F27" s="12">
        <f t="shared" si="2"/>
        <v>1197.957105632534</v>
      </c>
      <c r="G27" s="12">
        <f t="shared" si="3"/>
        <v>8402.0428943674669</v>
      </c>
    </row>
    <row r="28" spans="2:7" x14ac:dyDescent="0.25">
      <c r="B28" s="1">
        <v>21</v>
      </c>
      <c r="C28" s="1">
        <f t="shared" si="1"/>
        <v>9600</v>
      </c>
      <c r="D28" s="4">
        <f t="shared" si="0"/>
        <v>7443.2212916207764</v>
      </c>
      <c r="E28" s="12">
        <f t="shared" si="4"/>
        <v>89865.082896245003</v>
      </c>
      <c r="F28" s="12">
        <f t="shared" si="2"/>
        <v>1095.5292905707201</v>
      </c>
      <c r="G28" s="12">
        <f t="shared" si="3"/>
        <v>8504.4707094292789</v>
      </c>
    </row>
    <row r="29" spans="2:7" x14ac:dyDescent="0.25">
      <c r="B29" s="1">
        <v>22</v>
      </c>
      <c r="C29" s="1">
        <f t="shared" si="1"/>
        <v>9600</v>
      </c>
      <c r="D29" s="4">
        <f t="shared" si="0"/>
        <v>7353.5751607831471</v>
      </c>
      <c r="E29" s="12">
        <f t="shared" si="4"/>
        <v>81360.612186815721</v>
      </c>
      <c r="F29" s="12">
        <f t="shared" si="2"/>
        <v>991.85279617814854</v>
      </c>
      <c r="G29" s="12">
        <f t="shared" si="3"/>
        <v>8608.1472038218508</v>
      </c>
    </row>
    <row r="30" spans="2:7" x14ac:dyDescent="0.25">
      <c r="B30" s="1">
        <v>23</v>
      </c>
      <c r="C30" s="1">
        <f t="shared" si="1"/>
        <v>9600</v>
      </c>
      <c r="D30" s="4">
        <f t="shared" si="0"/>
        <v>7265.0087276273816</v>
      </c>
      <c r="E30" s="12">
        <f t="shared" si="4"/>
        <v>72752.464982993872</v>
      </c>
      <c r="F30" s="12">
        <f t="shared" si="2"/>
        <v>886.91240002651568</v>
      </c>
      <c r="G30" s="12">
        <f t="shared" si="3"/>
        <v>8713.0875999734835</v>
      </c>
    </row>
    <row r="31" spans="2:7" x14ac:dyDescent="0.25">
      <c r="B31" s="1">
        <v>24</v>
      </c>
      <c r="C31" s="1">
        <f t="shared" si="1"/>
        <v>9600</v>
      </c>
      <c r="D31" s="4">
        <f t="shared" si="0"/>
        <v>7177.5089882784278</v>
      </c>
      <c r="E31" s="12">
        <f t="shared" si="4"/>
        <v>64039.377383020386</v>
      </c>
      <c r="F31" s="12">
        <f t="shared" si="2"/>
        <v>780.6926941135938</v>
      </c>
      <c r="G31" s="12">
        <f t="shared" si="3"/>
        <v>8819.3073058864065</v>
      </c>
    </row>
    <row r="32" spans="2:7" x14ac:dyDescent="0.25">
      <c r="B32" s="1">
        <v>25</v>
      </c>
      <c r="C32" s="1">
        <f t="shared" si="1"/>
        <v>9600</v>
      </c>
      <c r="D32" s="4">
        <f t="shared" si="0"/>
        <v>7091.0630954798589</v>
      </c>
      <c r="E32" s="12">
        <f t="shared" si="4"/>
        <v>55220.070077133976</v>
      </c>
      <c r="F32" s="12">
        <f t="shared" si="2"/>
        <v>673.17808260093227</v>
      </c>
      <c r="G32" s="12">
        <f t="shared" si="3"/>
        <v>8926.8219173990674</v>
      </c>
    </row>
    <row r="33" spans="2:7" x14ac:dyDescent="0.25">
      <c r="B33" s="1">
        <v>26</v>
      </c>
      <c r="C33" s="1">
        <f t="shared" si="1"/>
        <v>9600</v>
      </c>
      <c r="D33" s="4">
        <f t="shared" si="0"/>
        <v>7005.6583567075631</v>
      </c>
      <c r="E33" s="12">
        <f t="shared" si="4"/>
        <v>46293.248159734911</v>
      </c>
      <c r="F33" s="12">
        <f t="shared" si="2"/>
        <v>564.35277952397939</v>
      </c>
      <c r="G33" s="12">
        <f t="shared" si="3"/>
        <v>9035.6472204760212</v>
      </c>
    </row>
    <row r="34" spans="2:7" x14ac:dyDescent="0.25">
      <c r="B34" s="1">
        <v>27</v>
      </c>
      <c r="C34" s="1">
        <f t="shared" si="1"/>
        <v>9600</v>
      </c>
      <c r="D34" s="4">
        <f t="shared" si="0"/>
        <v>6921.2822323061364</v>
      </c>
      <c r="E34" s="12">
        <f t="shared" si="4"/>
        <v>37257.600939258889</v>
      </c>
      <c r="F34" s="12">
        <f t="shared" si="2"/>
        <v>454.20080647428875</v>
      </c>
      <c r="G34" s="12">
        <f t="shared" si="3"/>
        <v>9145.7991935257105</v>
      </c>
    </row>
    <row r="35" spans="2:7" x14ac:dyDescent="0.25">
      <c r="B35" s="1">
        <v>28</v>
      </c>
      <c r="C35" s="1">
        <f t="shared" si="1"/>
        <v>9600</v>
      </c>
      <c r="D35" s="4">
        <f t="shared" si="0"/>
        <v>6837.9223336477471</v>
      </c>
      <c r="E35" s="12">
        <f t="shared" si="4"/>
        <v>28111.801745733181</v>
      </c>
      <c r="F35" s="12">
        <f t="shared" si="2"/>
        <v>342.70599025346991</v>
      </c>
      <c r="G35" s="12">
        <f t="shared" si="3"/>
        <v>9257.2940097465307</v>
      </c>
    </row>
    <row r="36" spans="2:7" x14ac:dyDescent="0.25">
      <c r="B36" s="1">
        <v>29</v>
      </c>
      <c r="C36" s="1">
        <f t="shared" si="1"/>
        <v>9600</v>
      </c>
      <c r="D36" s="4">
        <f t="shared" si="0"/>
        <v>6755.5664213131495</v>
      </c>
      <c r="E36" s="12">
        <f t="shared" si="4"/>
        <v>18854.507735986648</v>
      </c>
      <c r="F36" s="12">
        <f t="shared" si="2"/>
        <v>229.85196049853866</v>
      </c>
      <c r="G36" s="12">
        <f t="shared" si="3"/>
        <v>9370.1480395014605</v>
      </c>
    </row>
    <row r="37" spans="2:7" x14ac:dyDescent="0.25">
      <c r="B37" s="1">
        <v>30</v>
      </c>
      <c r="C37" s="1">
        <f t="shared" si="1"/>
        <v>9600</v>
      </c>
      <c r="D37" s="4">
        <f t="shared" si="0"/>
        <v>6674.2024032946192</v>
      </c>
      <c r="E37" s="12">
        <f t="shared" si="4"/>
        <v>9484.3596964851877</v>
      </c>
      <c r="F37" s="12">
        <f t="shared" si="2"/>
        <v>115.62214727831859</v>
      </c>
      <c r="G37" s="12">
        <f t="shared" si="3"/>
        <v>9484.3778527216818</v>
      </c>
    </row>
    <row r="38" spans="2:7" x14ac:dyDescent="0.25">
      <c r="E38" s="2"/>
      <c r="F38" s="2"/>
      <c r="G38" s="2"/>
    </row>
  </sheetData>
  <mergeCells count="1">
    <mergeCell ref="B2:W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
  <sheetViews>
    <sheetView workbookViewId="0"/>
  </sheetViews>
  <sheetFormatPr defaultRowHeight="13.2" x14ac:dyDescent="0.25"/>
  <cols>
    <col min="2" max="2" width="18.33203125" bestFit="1" customWidth="1"/>
    <col min="5" max="5" width="12.77734375" bestFit="1" customWidth="1"/>
  </cols>
  <sheetData>
    <row r="2" spans="2:16" x14ac:dyDescent="0.25">
      <c r="B2" s="36" t="s">
        <v>42</v>
      </c>
      <c r="C2" s="37"/>
      <c r="D2" s="37"/>
      <c r="E2" s="37"/>
      <c r="F2" s="37"/>
      <c r="G2" s="37"/>
      <c r="H2" s="37"/>
      <c r="I2" s="37"/>
      <c r="J2" s="37"/>
      <c r="K2" s="37"/>
      <c r="L2" s="37"/>
      <c r="M2" s="37"/>
      <c r="N2" s="37"/>
      <c r="O2" s="37"/>
      <c r="P2" s="38"/>
    </row>
    <row r="3" spans="2:16" x14ac:dyDescent="0.25">
      <c r="B3" s="39"/>
      <c r="C3" s="35"/>
      <c r="D3" s="35"/>
      <c r="E3" s="35"/>
      <c r="F3" s="35"/>
      <c r="G3" s="35"/>
      <c r="H3" s="35"/>
      <c r="I3" s="35"/>
      <c r="J3" s="35"/>
      <c r="K3" s="35"/>
      <c r="L3" s="35"/>
      <c r="M3" s="35"/>
      <c r="N3" s="35"/>
      <c r="O3" s="35"/>
      <c r="P3" s="40"/>
    </row>
    <row r="4" spans="2:16" x14ac:dyDescent="0.25">
      <c r="B4" s="41"/>
      <c r="C4" s="42"/>
      <c r="D4" s="42"/>
      <c r="E4" s="42"/>
      <c r="F4" s="42"/>
      <c r="G4" s="42"/>
      <c r="H4" s="42"/>
      <c r="I4" s="42"/>
      <c r="J4" s="42"/>
      <c r="K4" s="42"/>
      <c r="L4" s="42"/>
      <c r="M4" s="42"/>
      <c r="N4" s="42"/>
      <c r="O4" s="42"/>
      <c r="P4" s="43"/>
    </row>
    <row r="6" spans="2:16" x14ac:dyDescent="0.25">
      <c r="B6" t="s">
        <v>24</v>
      </c>
      <c r="E6" t="s">
        <v>27</v>
      </c>
    </row>
    <row r="7" spans="2:16" x14ac:dyDescent="0.25">
      <c r="B7" t="s">
        <v>25</v>
      </c>
      <c r="C7">
        <v>0.06</v>
      </c>
      <c r="E7" t="s">
        <v>25</v>
      </c>
      <c r="F7" s="8">
        <f>((F9+1)^(1/4)-1)*4</f>
        <v>6.0300499999998536E-2</v>
      </c>
    </row>
    <row r="8" spans="2:16" x14ac:dyDescent="0.25">
      <c r="B8" t="s">
        <v>41</v>
      </c>
      <c r="C8">
        <v>12</v>
      </c>
      <c r="E8" t="s">
        <v>26</v>
      </c>
      <c r="F8">
        <v>3</v>
      </c>
    </row>
    <row r="9" spans="2:16" x14ac:dyDescent="0.25">
      <c r="B9" t="s">
        <v>23</v>
      </c>
      <c r="C9" s="8">
        <f>(1+C7/C8)^C8-1</f>
        <v>6.1677811864497611E-2</v>
      </c>
      <c r="E9" t="s">
        <v>23</v>
      </c>
      <c r="F9" s="8">
        <f>C9</f>
        <v>6.1677811864497611E-2</v>
      </c>
    </row>
  </sheetData>
  <mergeCells count="1">
    <mergeCell ref="B2: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
  <sheetViews>
    <sheetView zoomScale="85" zoomScaleNormal="85" workbookViewId="0"/>
  </sheetViews>
  <sheetFormatPr defaultRowHeight="13.2" x14ac:dyDescent="0.25"/>
  <cols>
    <col min="9" max="9" width="19.33203125" bestFit="1" customWidth="1"/>
  </cols>
  <sheetData>
    <row r="1" spans="2:18" ht="13.8" thickBot="1" x14ac:dyDescent="0.3"/>
    <row r="2" spans="2:18" x14ac:dyDescent="0.25">
      <c r="B2" s="44" t="s">
        <v>28</v>
      </c>
      <c r="C2" s="45"/>
      <c r="D2" s="45"/>
      <c r="E2" s="45"/>
      <c r="F2" s="45"/>
      <c r="G2" s="45"/>
      <c r="H2" s="45"/>
      <c r="I2" s="45"/>
      <c r="J2" s="45"/>
      <c r="K2" s="45"/>
      <c r="L2" s="45"/>
      <c r="M2" s="45"/>
      <c r="N2" s="45"/>
      <c r="O2" s="45"/>
      <c r="P2" s="45"/>
      <c r="Q2" s="45"/>
      <c r="R2" s="46"/>
    </row>
    <row r="3" spans="2:18" x14ac:dyDescent="0.25">
      <c r="B3" s="50"/>
      <c r="C3" s="35"/>
      <c r="D3" s="35"/>
      <c r="E3" s="35"/>
      <c r="F3" s="35"/>
      <c r="G3" s="35"/>
      <c r="H3" s="35"/>
      <c r="I3" s="35"/>
      <c r="J3" s="35"/>
      <c r="K3" s="35"/>
      <c r="L3" s="35"/>
      <c r="M3" s="35"/>
      <c r="N3" s="35"/>
      <c r="O3" s="35"/>
      <c r="P3" s="35"/>
      <c r="Q3" s="35"/>
      <c r="R3" s="51"/>
    </row>
    <row r="4" spans="2:18" ht="13.8" thickBot="1" x14ac:dyDescent="0.3">
      <c r="B4" s="47"/>
      <c r="C4" s="48"/>
      <c r="D4" s="48"/>
      <c r="E4" s="48"/>
      <c r="F4" s="48"/>
      <c r="G4" s="48"/>
      <c r="H4" s="48"/>
      <c r="I4" s="48"/>
      <c r="J4" s="48"/>
      <c r="K4" s="48"/>
      <c r="L4" s="48"/>
      <c r="M4" s="48"/>
      <c r="N4" s="48"/>
      <c r="O4" s="48"/>
      <c r="P4" s="48"/>
      <c r="Q4" s="48"/>
      <c r="R4" s="49"/>
    </row>
    <row r="7" spans="2:18" x14ac:dyDescent="0.25">
      <c r="B7" s="7">
        <v>0</v>
      </c>
      <c r="C7" s="7">
        <v>1</v>
      </c>
      <c r="D7" s="7">
        <v>2</v>
      </c>
      <c r="E7" s="7">
        <v>3</v>
      </c>
      <c r="F7" s="7">
        <v>4</v>
      </c>
      <c r="G7" s="7">
        <v>5</v>
      </c>
      <c r="H7" s="7">
        <v>6</v>
      </c>
    </row>
    <row r="8" spans="2:18" x14ac:dyDescent="0.25">
      <c r="B8" s="14">
        <v>1000</v>
      </c>
      <c r="C8" s="14">
        <f>$B$8*(1+$B$9)^C7</f>
        <v>1080</v>
      </c>
      <c r="D8" s="14">
        <f>C8*(1+$B$9)</f>
        <v>1166.4000000000001</v>
      </c>
      <c r="E8" s="14">
        <f t="shared" ref="E8:H8" si="0">D8*(1+$B$9)</f>
        <v>1259.7120000000002</v>
      </c>
      <c r="F8" s="14">
        <f t="shared" si="0"/>
        <v>1360.4889600000004</v>
      </c>
      <c r="G8" s="14">
        <f t="shared" si="0"/>
        <v>1469.3280768000004</v>
      </c>
      <c r="H8" s="14">
        <f t="shared" si="0"/>
        <v>1586.8743229440006</v>
      </c>
      <c r="I8" t="s">
        <v>8</v>
      </c>
    </row>
    <row r="9" spans="2:18" x14ac:dyDescent="0.25">
      <c r="B9" s="1">
        <v>0.08</v>
      </c>
      <c r="C9" s="1"/>
      <c r="D9" s="1"/>
      <c r="E9" s="1"/>
      <c r="F9" s="1"/>
      <c r="G9" s="1"/>
      <c r="H9" s="14">
        <f>1000*(1+B9)^6</f>
        <v>1586.8743229440006</v>
      </c>
      <c r="I9" t="s">
        <v>9</v>
      </c>
    </row>
    <row r="10" spans="2:18" x14ac:dyDescent="0.25">
      <c r="B10" s="1"/>
      <c r="C10" s="1"/>
      <c r="D10" s="1"/>
      <c r="E10" s="1"/>
      <c r="F10" s="1"/>
      <c r="G10" s="1"/>
      <c r="H10" s="1"/>
    </row>
    <row r="11" spans="2:18" x14ac:dyDescent="0.25">
      <c r="B11" s="1"/>
      <c r="C11" s="1"/>
      <c r="D11" s="1"/>
      <c r="E11" s="1"/>
      <c r="F11" s="1"/>
      <c r="G11" s="1"/>
      <c r="H11" s="1"/>
    </row>
    <row r="12" spans="2:18" x14ac:dyDescent="0.25">
      <c r="B12" s="1"/>
      <c r="C12" s="1"/>
      <c r="D12" s="1"/>
      <c r="E12" s="1"/>
      <c r="F12" s="1"/>
      <c r="G12" s="1"/>
      <c r="H12" s="1"/>
    </row>
    <row r="13" spans="2:18" x14ac:dyDescent="0.25">
      <c r="B13" s="1"/>
      <c r="C13" s="1"/>
      <c r="D13" s="1"/>
      <c r="E13" s="1"/>
      <c r="F13" s="1"/>
      <c r="G13" s="1"/>
      <c r="H13" s="1"/>
    </row>
  </sheetData>
  <mergeCells count="1">
    <mergeCell ref="B2:R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9"/>
  <sheetViews>
    <sheetView workbookViewId="0"/>
  </sheetViews>
  <sheetFormatPr defaultRowHeight="13.2" x14ac:dyDescent="0.25"/>
  <cols>
    <col min="2" max="14" width="6.44140625" bestFit="1" customWidth="1"/>
  </cols>
  <sheetData>
    <row r="1" spans="2:18" ht="13.8" thickBot="1" x14ac:dyDescent="0.3"/>
    <row r="2" spans="2:18" x14ac:dyDescent="0.25">
      <c r="B2" s="52" t="s">
        <v>10</v>
      </c>
      <c r="C2" s="53"/>
      <c r="D2" s="53"/>
      <c r="E2" s="53"/>
      <c r="F2" s="53"/>
      <c r="G2" s="53"/>
      <c r="H2" s="53"/>
      <c r="I2" s="53"/>
      <c r="J2" s="53"/>
      <c r="K2" s="53"/>
      <c r="L2" s="53"/>
      <c r="M2" s="53"/>
      <c r="N2" s="53"/>
      <c r="O2" s="53"/>
      <c r="P2" s="53"/>
      <c r="Q2" s="53"/>
      <c r="R2" s="54"/>
    </row>
    <row r="3" spans="2:18" x14ac:dyDescent="0.25">
      <c r="B3" s="55"/>
      <c r="C3" s="56"/>
      <c r="D3" s="56"/>
      <c r="E3" s="56"/>
      <c r="F3" s="56"/>
      <c r="G3" s="56"/>
      <c r="H3" s="56"/>
      <c r="I3" s="56"/>
      <c r="J3" s="56"/>
      <c r="K3" s="56"/>
      <c r="L3" s="56"/>
      <c r="M3" s="56"/>
      <c r="N3" s="56"/>
      <c r="O3" s="56"/>
      <c r="P3" s="56"/>
      <c r="Q3" s="56"/>
      <c r="R3" s="57"/>
    </row>
    <row r="4" spans="2:18" ht="13.8" thickBot="1" x14ac:dyDescent="0.3">
      <c r="B4" s="58"/>
      <c r="C4" s="59"/>
      <c r="D4" s="59"/>
      <c r="E4" s="59"/>
      <c r="F4" s="59"/>
      <c r="G4" s="59"/>
      <c r="H4" s="59"/>
      <c r="I4" s="59"/>
      <c r="J4" s="59"/>
      <c r="K4" s="59"/>
      <c r="L4" s="59"/>
      <c r="M4" s="59"/>
      <c r="N4" s="59"/>
      <c r="O4" s="59"/>
      <c r="P4" s="59"/>
      <c r="Q4" s="59"/>
      <c r="R4" s="60"/>
    </row>
    <row r="6" spans="2:18" x14ac:dyDescent="0.25">
      <c r="B6" s="7">
        <v>0</v>
      </c>
      <c r="C6" s="7">
        <v>0.5</v>
      </c>
      <c r="D6" s="7">
        <v>1</v>
      </c>
      <c r="E6" s="7">
        <f>D6+0.5</f>
        <v>1.5</v>
      </c>
      <c r="F6" s="7">
        <f t="shared" ref="F6:N6" si="0">E6+0.5</f>
        <v>2</v>
      </c>
      <c r="G6" s="7">
        <f t="shared" si="0"/>
        <v>2.5</v>
      </c>
      <c r="H6" s="7">
        <f t="shared" si="0"/>
        <v>3</v>
      </c>
      <c r="I6" s="7">
        <f t="shared" si="0"/>
        <v>3.5</v>
      </c>
      <c r="J6" s="7">
        <f t="shared" si="0"/>
        <v>4</v>
      </c>
      <c r="K6" s="7">
        <f t="shared" si="0"/>
        <v>4.5</v>
      </c>
      <c r="L6" s="7">
        <f t="shared" si="0"/>
        <v>5</v>
      </c>
      <c r="M6" s="7">
        <f t="shared" si="0"/>
        <v>5.5</v>
      </c>
      <c r="N6" s="7">
        <f t="shared" si="0"/>
        <v>6</v>
      </c>
      <c r="O6" s="10"/>
    </row>
    <row r="7" spans="2:18" x14ac:dyDescent="0.25">
      <c r="B7" s="15">
        <v>0</v>
      </c>
      <c r="C7" s="15">
        <v>1</v>
      </c>
      <c r="D7" s="15">
        <v>2</v>
      </c>
      <c r="E7" s="15">
        <v>3</v>
      </c>
      <c r="F7" s="15">
        <v>4</v>
      </c>
      <c r="G7" s="15">
        <v>5</v>
      </c>
      <c r="H7" s="15">
        <v>6</v>
      </c>
      <c r="I7" s="15">
        <v>7</v>
      </c>
      <c r="J7" s="15">
        <v>8</v>
      </c>
      <c r="K7" s="15">
        <v>9</v>
      </c>
      <c r="L7" s="15">
        <v>10</v>
      </c>
      <c r="M7" s="15">
        <v>11</v>
      </c>
      <c r="N7" s="15">
        <v>12</v>
      </c>
      <c r="O7" s="10"/>
    </row>
    <row r="8" spans="2:18" x14ac:dyDescent="0.25">
      <c r="B8" s="14">
        <v>1000</v>
      </c>
      <c r="C8" s="14">
        <f>$B$8*(1+$B$9/2)^C7</f>
        <v>1040</v>
      </c>
      <c r="D8" s="14">
        <f t="shared" ref="D8:N8" si="1">$B$8*(1+$B$9/2)^D7</f>
        <v>1081.6000000000001</v>
      </c>
      <c r="E8" s="14">
        <f t="shared" si="1"/>
        <v>1124.864</v>
      </c>
      <c r="F8" s="14">
        <f t="shared" si="1"/>
        <v>1169.8585600000001</v>
      </c>
      <c r="G8" s="14">
        <f t="shared" si="1"/>
        <v>1216.6529024000004</v>
      </c>
      <c r="H8" s="14">
        <f t="shared" si="1"/>
        <v>1265.3190184960004</v>
      </c>
      <c r="I8" s="14">
        <f t="shared" si="1"/>
        <v>1315.9317792358402</v>
      </c>
      <c r="J8" s="14">
        <f t="shared" si="1"/>
        <v>1368.5690504052741</v>
      </c>
      <c r="K8" s="14">
        <f t="shared" si="1"/>
        <v>1423.3118124214852</v>
      </c>
      <c r="L8" s="14">
        <f t="shared" si="1"/>
        <v>1480.2442849183446</v>
      </c>
      <c r="M8" s="14">
        <f t="shared" si="1"/>
        <v>1539.4540563150783</v>
      </c>
      <c r="N8" s="14">
        <f t="shared" si="1"/>
        <v>1601.0322185676816</v>
      </c>
      <c r="O8" t="s">
        <v>8</v>
      </c>
    </row>
    <row r="9" spans="2:18" x14ac:dyDescent="0.25">
      <c r="B9" s="1">
        <v>0.08</v>
      </c>
      <c r="C9" s="1"/>
      <c r="D9" s="1"/>
      <c r="E9" s="1"/>
      <c r="F9" s="1"/>
      <c r="G9" s="1"/>
      <c r="N9" s="14">
        <f>1000*(1+B9/2)^12</f>
        <v>1601.0322185676816</v>
      </c>
      <c r="O9" t="s">
        <v>9</v>
      </c>
    </row>
  </sheetData>
  <mergeCells count="1">
    <mergeCell ref="B2:R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115" zoomScaleNormal="115" workbookViewId="0"/>
  </sheetViews>
  <sheetFormatPr defaultRowHeight="13.2" x14ac:dyDescent="0.25"/>
  <sheetData>
    <row r="1" spans="1:10" ht="13.8" thickBot="1" x14ac:dyDescent="0.3"/>
    <row r="2" spans="1:10" x14ac:dyDescent="0.25">
      <c r="B2" s="44" t="s">
        <v>33</v>
      </c>
      <c r="C2" s="45"/>
      <c r="D2" s="45"/>
      <c r="E2" s="45"/>
      <c r="F2" s="45"/>
      <c r="G2" s="45"/>
      <c r="H2" s="45"/>
      <c r="I2" s="45"/>
      <c r="J2" s="46"/>
    </row>
    <row r="3" spans="1:10" ht="13.8" thickBot="1" x14ac:dyDescent="0.3">
      <c r="B3" s="47"/>
      <c r="C3" s="48"/>
      <c r="D3" s="48"/>
      <c r="E3" s="48"/>
      <c r="F3" s="48"/>
      <c r="G3" s="48"/>
      <c r="H3" s="48"/>
      <c r="I3" s="48"/>
      <c r="J3" s="49"/>
    </row>
    <row r="5" spans="1:10" x14ac:dyDescent="0.25">
      <c r="A5" t="s">
        <v>11</v>
      </c>
      <c r="F5" t="s">
        <v>12</v>
      </c>
    </row>
    <row r="6" spans="1:10" x14ac:dyDescent="0.25">
      <c r="B6" s="1">
        <v>0</v>
      </c>
      <c r="C6" s="1">
        <v>1</v>
      </c>
      <c r="D6" s="1">
        <v>2</v>
      </c>
      <c r="G6" s="1">
        <v>0</v>
      </c>
      <c r="H6" s="1">
        <v>1</v>
      </c>
      <c r="I6" s="1">
        <v>2</v>
      </c>
    </row>
    <row r="7" spans="1:10" x14ac:dyDescent="0.25">
      <c r="A7" t="s">
        <v>0</v>
      </c>
      <c r="B7" s="1">
        <v>500</v>
      </c>
      <c r="C7" s="1">
        <f>$B$7*(1+$B$8)^C6</f>
        <v>547.72255750516604</v>
      </c>
      <c r="D7" s="1">
        <f>$B$7*(1+$B$8)^D6</f>
        <v>599.99999999999989</v>
      </c>
      <c r="F7" t="s">
        <v>0</v>
      </c>
      <c r="G7" s="1">
        <v>500</v>
      </c>
      <c r="H7" s="1">
        <f>$G$7*(1+$G$8)^H6</f>
        <v>547.72272133216768</v>
      </c>
      <c r="I7" s="1">
        <f>$G$7*(1+$G$8)^I6</f>
        <v>600.0003589270309</v>
      </c>
    </row>
    <row r="8" spans="1:10" x14ac:dyDescent="0.25">
      <c r="A8" t="s">
        <v>4</v>
      </c>
      <c r="B8" s="9">
        <f>(B9/B7)^0.5 - 1</f>
        <v>9.5445115010332149E-2</v>
      </c>
      <c r="C8" s="1"/>
      <c r="D8" s="1"/>
      <c r="F8" t="s">
        <v>4</v>
      </c>
      <c r="G8" s="9">
        <v>9.544544266433537E-2</v>
      </c>
      <c r="H8" s="1"/>
      <c r="I8" s="1"/>
    </row>
    <row r="9" spans="1:10" x14ac:dyDescent="0.25">
      <c r="A9" t="s">
        <v>1</v>
      </c>
      <c r="B9" s="1">
        <v>600</v>
      </c>
      <c r="F9" t="s">
        <v>1</v>
      </c>
      <c r="G9" s="1">
        <v>600</v>
      </c>
    </row>
  </sheetData>
  <mergeCells count="1">
    <mergeCell ref="B2: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13</vt:i4>
      </vt:variant>
    </vt:vector>
  </HeadingPairs>
  <TitlesOfParts>
    <vt:vector size="13" baseType="lpstr">
      <vt:lpstr>P4.17(S)</vt:lpstr>
      <vt:lpstr>P4.18(S)</vt:lpstr>
      <vt:lpstr>P4.19(S)</vt:lpstr>
      <vt:lpstr>P4.21(S)</vt:lpstr>
      <vt:lpstr>P4.22(S)</vt:lpstr>
      <vt:lpstr>P4.24(S)</vt:lpstr>
      <vt:lpstr>P4.1</vt:lpstr>
      <vt:lpstr>P4.2</vt:lpstr>
      <vt:lpstr>P4.3</vt:lpstr>
      <vt:lpstr>P4.4</vt:lpstr>
      <vt:lpstr>P4.9</vt:lpstr>
      <vt:lpstr>P4.10</vt:lpstr>
      <vt:lpstr>P4.12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Používateľ systému Windows</cp:lastModifiedBy>
  <dcterms:created xsi:type="dcterms:W3CDTF">2018-10-03T13:13:18Z</dcterms:created>
  <dcterms:modified xsi:type="dcterms:W3CDTF">2019-10-24T06:17:49Z</dcterms:modified>
</cp:coreProperties>
</file>