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\Excel Základ\"/>
    </mc:Choice>
  </mc:AlternateContent>
  <xr:revisionPtr revIDLastSave="0" documentId="13_ncr:1_{C7147808-D662-449E-9DDC-EE21A28C6D76}" xr6:coauthVersionLast="33" xr6:coauthVersionMax="33" xr10:uidLastSave="{00000000-0000-0000-0000-000000000000}"/>
  <bookViews>
    <workbookView xWindow="480" yWindow="60" windowWidth="19020" windowHeight="9096" xr2:uid="{00000000-000D-0000-FFFF-FFFF00000000}"/>
  </bookViews>
  <sheets>
    <sheet name="Úvod" sheetId="3" r:id="rId1"/>
    <sheet name="Informace" sheetId="6" r:id="rId2"/>
    <sheet name="Inzenyrske - soustaty" sheetId="1" r:id="rId3"/>
    <sheet name="Inzenyrske (2)" sheetId="4" r:id="rId4"/>
    <sheet name="Poznámky" sheetId="5" r:id="rId5"/>
  </sheets>
  <calcPr calcId="179017"/>
</workbook>
</file>

<file path=xl/calcChain.xml><?xml version="1.0" encoding="utf-8"?>
<calcChain xmlns="http://schemas.openxmlformats.org/spreadsheetml/2006/main">
  <c r="B30" i="6" l="1"/>
  <c r="B27" i="6"/>
  <c r="B26" i="6"/>
  <c r="B25" i="6"/>
  <c r="B23" i="6"/>
  <c r="B19" i="6"/>
  <c r="B114" i="4" l="1"/>
  <c r="B109" i="4"/>
  <c r="B108" i="4"/>
  <c r="B103" i="4"/>
  <c r="B102" i="4"/>
  <c r="B97" i="4"/>
  <c r="B96" i="4"/>
  <c r="B95" i="4"/>
  <c r="B90" i="4"/>
  <c r="B89" i="4"/>
  <c r="B84" i="4"/>
  <c r="B83" i="4"/>
  <c r="B82" i="4"/>
  <c r="B81" i="4"/>
  <c r="B80" i="4"/>
  <c r="B79" i="4"/>
  <c r="B74" i="4"/>
  <c r="B73" i="4"/>
  <c r="B68" i="4"/>
  <c r="B67" i="4"/>
  <c r="B66" i="4"/>
  <c r="B61" i="4"/>
  <c r="B60" i="4"/>
  <c r="B55" i="4"/>
  <c r="B54" i="4"/>
  <c r="B49" i="4"/>
  <c r="B48" i="4"/>
  <c r="B43" i="4"/>
  <c r="B42" i="4"/>
  <c r="B37" i="4"/>
  <c r="B36" i="4"/>
  <c r="B35" i="4"/>
  <c r="B30" i="4"/>
  <c r="B29" i="4"/>
  <c r="B24" i="4"/>
  <c r="B23" i="4"/>
  <c r="B22" i="4"/>
  <c r="B21" i="4"/>
  <c r="B20" i="4"/>
  <c r="B15" i="4"/>
  <c r="B14" i="4"/>
  <c r="B10" i="4"/>
  <c r="B9" i="4"/>
  <c r="B8" i="4"/>
  <c r="B7" i="4"/>
  <c r="G105" i="1" l="1"/>
  <c r="G104" i="1"/>
  <c r="G97" i="1"/>
  <c r="G93" i="1"/>
  <c r="G92" i="1"/>
  <c r="G86" i="1" l="1"/>
  <c r="G85" i="1"/>
  <c r="G82" i="1"/>
  <c r="G83" i="1"/>
  <c r="G84" i="1"/>
  <c r="G81" i="1"/>
  <c r="G73" i="1"/>
  <c r="G72" i="1"/>
  <c r="G71" i="1"/>
  <c r="G65" i="1"/>
  <c r="G64" i="1"/>
  <c r="G63" i="1"/>
  <c r="G62" i="1"/>
  <c r="G61" i="1"/>
  <c r="G56" i="1"/>
  <c r="G55" i="1"/>
  <c r="G54" i="1"/>
  <c r="G53" i="1"/>
  <c r="G52" i="1"/>
  <c r="G51" i="1"/>
  <c r="G50" i="1"/>
  <c r="G49" i="1"/>
  <c r="G42" i="1"/>
  <c r="G41" i="1"/>
  <c r="G40" i="1"/>
  <c r="G34" i="1"/>
  <c r="G33" i="1"/>
  <c r="G32" i="1"/>
  <c r="G35" i="1"/>
  <c r="G31" i="1"/>
  <c r="G26" i="1"/>
  <c r="G25" i="1"/>
  <c r="G24" i="1"/>
  <c r="G23" i="1"/>
  <c r="G18" i="1"/>
  <c r="G17" i="1"/>
  <c r="G16" i="1"/>
  <c r="G10" i="1"/>
  <c r="G9" i="1"/>
  <c r="G8" i="1"/>
</calcChain>
</file>

<file path=xl/sharedStrings.xml><?xml version="1.0" encoding="utf-8"?>
<sst xmlns="http://schemas.openxmlformats.org/spreadsheetml/2006/main" count="166" uniqueCount="152">
  <si>
    <t>Inženýrské - konstrukce  - funkce Excel</t>
  </si>
  <si>
    <t>BIN2DEC (BIN2DEC)</t>
  </si>
  <si>
    <t>BIN2HEX (BIN2HEX)</t>
  </si>
  <si>
    <t>BIN2OCT (BIN2OCT)</t>
  </si>
  <si>
    <t>COMPLEX (COMPLEX)</t>
  </si>
  <si>
    <t>DEC2BIN (DEC2BIN)</t>
  </si>
  <si>
    <t>DEC2HEX (DEC2HEX)</t>
  </si>
  <si>
    <t>DEC2OCT (DEC2OCT)</t>
  </si>
  <si>
    <t>HEX2BIN (HEX2BIN)</t>
  </si>
  <si>
    <t>HEX2DEC (HEX2DEC)</t>
  </si>
  <si>
    <t>HEX2OCT (HEX2OCT)</t>
  </si>
  <si>
    <t>IMABS (IMABS)</t>
  </si>
  <si>
    <t>IMAGINARY (IMAGINARY)</t>
  </si>
  <si>
    <t>IMARGUMENT (IMARGUMENT)</t>
  </si>
  <si>
    <t>IMCONJUGATE (IMCONJUGATE)</t>
  </si>
  <si>
    <t>IMCOS (IMCOS)</t>
  </si>
  <si>
    <t>IMDIV (IMDIV)</t>
  </si>
  <si>
    <t>IMEXP (IMEXP)</t>
  </si>
  <si>
    <t>IMLN (IMLN)</t>
  </si>
  <si>
    <t>IMLOG10 (IMLOG10)</t>
  </si>
  <si>
    <t>IMLOG2 (IMLOG2)</t>
  </si>
  <si>
    <t>IMPOWER (IMPOWER)</t>
  </si>
  <si>
    <t>IMPRODUCT (IMPRODUCT)</t>
  </si>
  <si>
    <t>IMREAL (IMREAL)</t>
  </si>
  <si>
    <t>IMSQRT (IMSQRT)</t>
  </si>
  <si>
    <t>IMSUB (IMSUB)</t>
  </si>
  <si>
    <t>IMSUM (IMSUM)</t>
  </si>
  <si>
    <t>OCT2BIN</t>
  </si>
  <si>
    <t>OCT2DEC</t>
  </si>
  <si>
    <t>OCT2HEX</t>
  </si>
  <si>
    <t>=BIN2DEC(10110000)</t>
  </si>
  <si>
    <t>=BIN2DEC(1111111111)</t>
  </si>
  <si>
    <t>=BIN2DEC(1000000000)</t>
  </si>
  <si>
    <t>=BIN2HEX(1111111111)</t>
  </si>
  <si>
    <t>=BIN2HEX(11)</t>
  </si>
  <si>
    <t>=BIN2OCT(1111111111)</t>
  </si>
  <si>
    <t>=BIN2OCT(1111111111;3)</t>
  </si>
  <si>
    <t>=BIN2OCT(111)</t>
  </si>
  <si>
    <t>=BIN2OCT(111;3)</t>
  </si>
  <si>
    <t>=COMPLEX(3;4)</t>
  </si>
  <si>
    <t>=COMPLEX(1;2;"j")</t>
  </si>
  <si>
    <t>=COMPLEX(0;1)</t>
  </si>
  <si>
    <t xml:space="preserve">=COMPLEX(0;1;"k") </t>
  </si>
  <si>
    <t>=DEC2BIN(10)</t>
  </si>
  <si>
    <t>=DEC2BIN(999999999)</t>
  </si>
  <si>
    <t>=DEC2BIN(511)</t>
  </si>
  <si>
    <t>=DEC2BIN(-512)</t>
  </si>
  <si>
    <t>=DEC2BIN(-513)</t>
  </si>
  <si>
    <t>=DEC2HEX(555)</t>
  </si>
  <si>
    <t>=DEC2HEX(555;4)</t>
  </si>
  <si>
    <t>=DEC2HEX(555;7)</t>
  </si>
  <si>
    <t xml:space="preserve">=DEC2OCT(99) </t>
  </si>
  <si>
    <t>=DEC2OCT(99;3)</t>
  </si>
  <si>
    <t>=DEC2OCT(99;4)</t>
  </si>
  <si>
    <t>=DEC2OCT(99,9;3)</t>
  </si>
  <si>
    <t>=DEC2OCT(-99)</t>
  </si>
  <si>
    <t>=DEC2OCT(-99;3)</t>
  </si>
  <si>
    <t>=DEC2OCT(-99;4)</t>
  </si>
  <si>
    <t>=DEC2OCT(-99,9;3)</t>
  </si>
  <si>
    <t>=HEX2BIN("F")</t>
  </si>
  <si>
    <t xml:space="preserve">=HEX2BIN("F";5) </t>
  </si>
  <si>
    <t>=HEX2BIN("F";10)</t>
  </si>
  <si>
    <t>=HEX2BIN("F";15)</t>
  </si>
  <si>
    <t>=HEX2BIN(F;5)</t>
  </si>
  <si>
    <t>=HEX2DEC("FF")</t>
  </si>
  <si>
    <t>=HEX2DEC("FFFFFFFFFF")</t>
  </si>
  <si>
    <t>=HEX2DEC("FFFFFFFFF")</t>
  </si>
  <si>
    <t>=HEX2OCT("FF")</t>
  </si>
  <si>
    <t>=HEX2OCT("FF";4)</t>
  </si>
  <si>
    <t>=HEX2OCT("FF";7)</t>
  </si>
  <si>
    <t>=HEX2OCT("FF";2)</t>
  </si>
  <si>
    <t>=HEX2OCT(10)</t>
  </si>
  <si>
    <t>=HEX2OCT(FF)</t>
  </si>
  <si>
    <t>=IMABS("1+i")</t>
  </si>
  <si>
    <t>=IMABS("2+3i")</t>
  </si>
  <si>
    <t>=IMAGINARY("0-j")</t>
  </si>
  <si>
    <t>=IMAGINARY("0-i")</t>
  </si>
  <si>
    <t>=IMAGINARY("3+4i")</t>
  </si>
  <si>
    <t>=IMAGINARY(4)</t>
  </si>
  <si>
    <t>=IMAGINARY("-5i")</t>
  </si>
  <si>
    <t>=IMARGUMENT("1+i")</t>
  </si>
  <si>
    <t>=IMARGUMENT("3+4i")</t>
  </si>
  <si>
    <t>=IMCONJUGATE("1+i")</t>
  </si>
  <si>
    <t>=IMCONJUGATE("1-i")</t>
  </si>
  <si>
    <t>=IMCONJUGATE("6-8i")</t>
  </si>
  <si>
    <t>=IMCOS("1+i")</t>
  </si>
  <si>
    <t>=IMCOS("5+i")</t>
  </si>
  <si>
    <t>=IMDIV("10+10i";"2+2i")</t>
  </si>
  <si>
    <t>=IMDIV("15+10i";"2+2i")</t>
  </si>
  <si>
    <t>=IMEXP("1+i")</t>
  </si>
  <si>
    <t>=IMEXP("3+i")</t>
  </si>
  <si>
    <t>=IMLN("1+i")</t>
  </si>
  <si>
    <t>=IMLN("3+i")</t>
  </si>
  <si>
    <t>=IMLOG10("3+3i")</t>
  </si>
  <si>
    <t>=IMLOG10("1+i")</t>
  </si>
  <si>
    <t>=IMLOG10("1+5i")</t>
  </si>
  <si>
    <t>=IMLOG2("2+3i")</t>
  </si>
  <si>
    <t>=IMLOG2("1+i")</t>
  </si>
  <si>
    <t>=IMPOWER("2+4i";2)</t>
  </si>
  <si>
    <t>=IMPOWER("2+3i";5)</t>
  </si>
  <si>
    <t>=IMPOWER("2";2)</t>
  </si>
  <si>
    <t>=IMPOWER(2;2)</t>
  </si>
  <si>
    <t>=IMPOWER("2+3i";"2+3i")</t>
  </si>
  <si>
    <t>=IMPOWER(A;2)</t>
  </si>
  <si>
    <t>=IMPRODUCT("3+4i";"5-3i")</t>
  </si>
  <si>
    <t>=IMPRODUCT("1+i";"1-i")</t>
  </si>
  <si>
    <t>=IMREAL("6-9i")</t>
  </si>
  <si>
    <t>=IMREAL("6-6j")</t>
  </si>
  <si>
    <t>=IMREAL("3-9i")</t>
  </si>
  <si>
    <t>=IMSQRT("1+i")</t>
  </si>
  <si>
    <t>=IMSQRT("0+8i")</t>
  </si>
  <si>
    <t>=IMSUB("13+4i";"5+3i")</t>
  </si>
  <si>
    <t>=IMSUB("13+4i";"13+4i")</t>
  </si>
  <si>
    <t>=IMSUM("3+4i";"5-3i")</t>
  </si>
  <si>
    <t>=OCT2BIN(77)</t>
  </si>
  <si>
    <t>=OCT2BIN(77;8)</t>
  </si>
  <si>
    <t>=OCT2DEC(77)</t>
  </si>
  <si>
    <t>=OCT2HEX(77)</t>
  </si>
  <si>
    <t>=OCT2HEX(77;4)</t>
  </si>
  <si>
    <t>http://office.lasakovi.com</t>
  </si>
  <si>
    <t>F</t>
  </si>
  <si>
    <t>AA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</si>
  <si>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</si>
  <si>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</si>
  <si>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</si>
  <si>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</si>
  <si>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</si>
  <si>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</si>
  <si>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Desitková soustava</t>
  </si>
  <si>
    <t>Binární soustava</t>
  </si>
  <si>
    <t>Šestnáctková soustava</t>
  </si>
  <si>
    <t>Osmičková</t>
  </si>
  <si>
    <t>http://office.lasakovi.com/</t>
  </si>
  <si>
    <t>Inženýrské - převody číselných soustav</t>
  </si>
  <si>
    <t>Inženýrské - komplexní čísla</t>
  </si>
  <si>
    <t>http://office.lasakovi.com/excel/funkce/konstrukce-funkce-excel/</t>
  </si>
  <si>
    <t>Funkce JE.******</t>
  </si>
  <si>
    <t>JE.ČÍSLO - ISNUMBER - Jde o číslo?</t>
  </si>
  <si>
    <t>JE.CHYBA - ISERR - Jde o chybu?</t>
  </si>
  <si>
    <t>JE.CHYBHODN - ISERROR - Jde o chybovou hodnotu?</t>
  </si>
  <si>
    <t>JE.LOGHODN - ISLOGICAL - Jde o logickou hodnotu?</t>
  </si>
  <si>
    <t>JE.NEDEF - ISNA -</t>
  </si>
  <si>
    <t>JE.NETEXT - ISNONTEXT - Jde o netext?</t>
  </si>
  <si>
    <t>JE.ODKAZ - ISREF - Jde o odkaz?</t>
  </si>
  <si>
    <t>JE.PRÁZDNÉ - ISBLANK - Jde o prázdnou?</t>
  </si>
  <si>
    <t>JE.TEXT - ISTEXT - Jde o text?</t>
  </si>
  <si>
    <t>HODNOTY</t>
  </si>
  <si>
    <t>aaa</t>
  </si>
  <si>
    <t>10</t>
  </si>
  <si>
    <t xml:space="preserve">  </t>
  </si>
  <si>
    <t>NEPRAVDA</t>
  </si>
  <si>
    <t>Informace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</si>
</sst>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charset val="238"/>
      <scheme val="minor"/>
    </font>
    <font>
      <b/>
      <sz val="16"/>
      <color theme="0" tint="-4.9989318521683403E-2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0" tint="-4.9989318521683403E-2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quotePrefix="1"/>
    <xf numFmtId="0" fontId="0" fillId="0" borderId="1" xfId="0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0" fillId="4" borderId="0" xfId="0" applyFont="1" applyFill="1" applyBorder="1"/>
    <xf numFmtId="0" fontId="0" fillId="4" borderId="0" xfId="0" applyFill="1" applyBorder="1"/>
    <xf numFmtId="0" fontId="6" fillId="4" borderId="0" xfId="0" applyFont="1" applyFill="1" applyBorder="1"/>
    <xf numFmtId="0" fontId="0" fillId="4" borderId="6" xfId="0" applyFill="1" applyBorder="1"/>
    <xf numFmtId="0" fontId="11" fillId="4" borderId="5" xfId="0" applyFont="1" applyFill="1" applyBorder="1"/>
    <xf numFmtId="0" fontId="11" fillId="4" borderId="0" xfId="0" applyFont="1" applyFill="1" applyBorder="1"/>
    <xf numFmtId="0" fontId="12" fillId="4" borderId="0" xfId="0" applyFont="1" applyFill="1" applyBorder="1"/>
    <xf numFmtId="0" fontId="11" fillId="4" borderId="6" xfId="0" applyFont="1" applyFill="1" applyBorder="1"/>
    <xf numFmtId="0" fontId="11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9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19" fillId="7" borderId="5" xfId="0" applyFont="1" applyFill="1" applyBorder="1"/>
    <xf numFmtId="0" fontId="20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19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3" fillId="7" borderId="5" xfId="1" applyFill="1" applyBorder="1" applyAlignment="1">
      <alignment vertical="center"/>
    </xf>
    <xf numFmtId="0" fontId="3" fillId="7" borderId="7" xfId="1" applyFill="1" applyBorder="1"/>
    <xf numFmtId="0" fontId="0" fillId="7" borderId="8" xfId="0" applyFill="1" applyBorder="1"/>
    <xf numFmtId="0" fontId="3" fillId="7" borderId="8" xfId="1" applyFill="1" applyBorder="1"/>
    <xf numFmtId="0" fontId="0" fillId="7" borderId="9" xfId="0" applyFill="1" applyBorder="1"/>
    <xf numFmtId="0" fontId="0" fillId="0" borderId="10" xfId="0" applyBorder="1"/>
    <xf numFmtId="0" fontId="3" fillId="0" borderId="0" xfId="1"/>
    <xf numFmtId="0" fontId="21" fillId="0" borderId="0" xfId="0" applyFont="1"/>
    <xf numFmtId="0" fontId="21" fillId="0" borderId="0" xfId="0" quotePrefix="1" applyFont="1"/>
    <xf numFmtId="0" fontId="6" fillId="7" borderId="1" xfId="0" applyFont="1" applyFill="1" applyBorder="1"/>
    <xf numFmtId="0" fontId="0" fillId="0" borderId="11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1" applyAlignment="1">
      <alignment horizontal="center"/>
    </xf>
    <xf numFmtId="0" fontId="22" fillId="8" borderId="0" xfId="0" applyFont="1" applyFill="1" applyAlignment="1">
      <alignment horizontal="center" vertical="center"/>
    </xf>
    <xf numFmtId="0" fontId="6" fillId="0" borderId="1" xfId="0" applyFont="1" applyBorder="1"/>
    <xf numFmtId="49" fontId="0" fillId="0" borderId="1" xfId="0" applyNumberFormat="1" applyBorder="1"/>
    <xf numFmtId="9" fontId="0" fillId="0" borderId="1" xfId="0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2">
    <cellStyle name="Hypertextový odkaz" xfId="1" builtinId="8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B24FA1-97EC-4366-80D5-6D3358BD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301E656-9132-47A4-B453-8DB4F611A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9D6A89-E88C-4C69-B1DC-BDBAEA0D2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8B43C3-3244-4273-9AF6-13E660C19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100D75-40A8-432D-ABFC-B8ECDAFB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EA52A1-D254-4339-9DFC-2EFD3E758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F79ABB-023C-4559-A45A-F4D70EA40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88A83-4D78-4792-91CA-9161DFB51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6C7BD6-9DC2-46D2-A1D5-E54AA86DD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3466F-BEBB-4AC9-8520-9AE775C57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73919-3E86-4678-801E-17552843F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180975</xdr:rowOff>
    </xdr:from>
    <xdr:to>
      <xdr:col>9</xdr:col>
      <xdr:colOff>391146</xdr:colOff>
      <xdr:row>15</xdr:row>
      <xdr:rowOff>27610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218A4B-8D44-422E-84D5-9575394D0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670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C3" sqref="C3:J3"/>
    </sheetView>
  </sheetViews>
  <sheetFormatPr defaultColWidth="0" defaultRowHeight="14.4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3"/>
    <row r="2" spans="3:16" ht="54" customHeight="1" x14ac:dyDescent="0.3">
      <c r="C2" s="57" t="s">
        <v>122</v>
      </c>
      <c r="D2" s="57"/>
      <c r="E2" s="57"/>
      <c r="F2" s="57"/>
      <c r="G2" s="57"/>
      <c r="H2" s="57"/>
      <c r="I2" s="57"/>
      <c r="J2" s="57"/>
      <c r="K2" s="3"/>
      <c r="L2" s="4"/>
    </row>
    <row r="3" spans="3:16" ht="31.5" customHeight="1" x14ac:dyDescent="0.3">
      <c r="C3" s="58"/>
      <c r="D3" s="58"/>
      <c r="E3" s="58"/>
      <c r="F3" s="58"/>
      <c r="G3" s="58"/>
      <c r="H3" s="58"/>
      <c r="I3" s="58"/>
      <c r="J3" s="58"/>
    </row>
    <row r="4" spans="3:16" ht="17.25" customHeight="1" thickBot="1" x14ac:dyDescent="0.35">
      <c r="C4" s="5"/>
      <c r="D4" s="5"/>
      <c r="E4" s="5"/>
      <c r="F4" s="5"/>
      <c r="G4" s="5"/>
      <c r="H4" s="5"/>
      <c r="I4" s="5"/>
      <c r="J4" s="5"/>
    </row>
    <row r="5" spans="3:16" ht="11.25" customHeight="1" thickTop="1" x14ac:dyDescent="0.3">
      <c r="C5" s="6"/>
      <c r="D5" s="7"/>
      <c r="E5" s="7"/>
      <c r="F5" s="7"/>
      <c r="G5" s="7"/>
      <c r="H5" s="7"/>
      <c r="I5" s="7"/>
      <c r="J5" s="8"/>
    </row>
    <row r="6" spans="3:16" ht="27.75" customHeight="1" x14ac:dyDescent="0.45">
      <c r="C6" s="9"/>
      <c r="D6" s="10" t="s">
        <v>123</v>
      </c>
      <c r="E6" s="11"/>
      <c r="F6" s="11"/>
      <c r="G6" s="12"/>
      <c r="H6" s="11"/>
      <c r="I6" s="11"/>
      <c r="J6" s="13"/>
    </row>
    <row r="7" spans="3:16" s="18" customFormat="1" ht="20.25" customHeight="1" x14ac:dyDescent="0.3">
      <c r="C7" s="14"/>
      <c r="D7" s="15"/>
      <c r="E7" s="15" t="s">
        <v>133</v>
      </c>
      <c r="F7" s="15"/>
      <c r="G7" s="16"/>
      <c r="H7" s="15"/>
      <c r="I7" s="15"/>
      <c r="J7" s="17"/>
    </row>
    <row r="8" spans="3:16" s="18" customFormat="1" ht="20.25" customHeight="1" x14ac:dyDescent="0.3">
      <c r="C8" s="14"/>
      <c r="D8" s="15"/>
      <c r="E8" s="15" t="s">
        <v>134</v>
      </c>
      <c r="F8" s="15"/>
      <c r="G8" s="15"/>
      <c r="H8" s="15"/>
      <c r="I8" s="15"/>
      <c r="J8" s="17"/>
    </row>
    <row r="9" spans="3:16" s="18" customFormat="1" ht="20.25" customHeight="1" x14ac:dyDescent="0.3">
      <c r="C9" s="14"/>
      <c r="D9" s="15"/>
      <c r="E9" s="15" t="s">
        <v>151</v>
      </c>
      <c r="F9" s="15"/>
      <c r="G9" s="15"/>
      <c r="H9" s="15"/>
      <c r="I9" s="15"/>
      <c r="J9" s="17"/>
    </row>
    <row r="10" spans="3:16" ht="15" thickBot="1" x14ac:dyDescent="0.35">
      <c r="C10" s="19"/>
      <c r="D10" s="20"/>
      <c r="E10" s="20"/>
      <c r="F10" s="20"/>
      <c r="G10" s="20"/>
      <c r="H10" s="20"/>
      <c r="I10" s="20"/>
      <c r="J10" s="21"/>
    </row>
    <row r="11" spans="3:16" ht="15.6" thickTop="1" thickBot="1" x14ac:dyDescent="0.35"/>
    <row r="12" spans="3:16" ht="15.75" customHeight="1" thickTop="1" x14ac:dyDescent="0.3">
      <c r="C12" s="22"/>
      <c r="D12" s="23"/>
      <c r="E12" s="23"/>
      <c r="F12" s="23"/>
      <c r="G12" s="23"/>
      <c r="H12" s="23"/>
      <c r="I12" s="23"/>
      <c r="J12" s="24"/>
    </row>
    <row r="13" spans="3:16" ht="22.5" customHeight="1" x14ac:dyDescent="0.3">
      <c r="C13" s="59" t="s">
        <v>124</v>
      </c>
      <c r="D13" s="60"/>
      <c r="E13" s="60"/>
      <c r="F13" s="60"/>
      <c r="G13" s="60"/>
      <c r="H13" s="25"/>
      <c r="I13" s="25"/>
      <c r="J13" s="26"/>
      <c r="P13" s="1"/>
    </row>
    <row r="14" spans="3:16" ht="22.5" customHeight="1" x14ac:dyDescent="0.3">
      <c r="C14" s="59"/>
      <c r="D14" s="60"/>
      <c r="E14" s="60"/>
      <c r="F14" s="60"/>
      <c r="G14" s="60"/>
      <c r="H14" s="25"/>
      <c r="I14" s="25"/>
      <c r="J14" s="26"/>
      <c r="P14" s="1"/>
    </row>
    <row r="15" spans="3:16" ht="13.5" customHeight="1" x14ac:dyDescent="0.3">
      <c r="C15" s="27"/>
      <c r="D15" s="28"/>
      <c r="E15" s="28"/>
      <c r="F15" s="28"/>
      <c r="G15" s="28"/>
      <c r="H15" s="25"/>
      <c r="I15" s="25"/>
      <c r="J15" s="26"/>
      <c r="P15" s="1"/>
    </row>
    <row r="16" spans="3:16" ht="18" customHeight="1" x14ac:dyDescent="0.3">
      <c r="C16" s="29"/>
      <c r="D16" s="61" t="s">
        <v>125</v>
      </c>
      <c r="E16" s="61"/>
      <c r="F16" s="61"/>
      <c r="G16" s="61"/>
      <c r="H16" s="30"/>
      <c r="I16" s="30"/>
      <c r="J16" s="31"/>
    </row>
    <row r="17" spans="1:12" ht="36.75" customHeight="1" x14ac:dyDescent="0.3">
      <c r="C17" s="29"/>
      <c r="D17" s="61"/>
      <c r="E17" s="61"/>
      <c r="F17" s="61"/>
      <c r="G17" s="61"/>
      <c r="H17" s="62">
        <v>5002722</v>
      </c>
      <c r="I17" s="62"/>
      <c r="J17" s="63"/>
    </row>
    <row r="18" spans="1:12" ht="12" customHeight="1" thickBot="1" x14ac:dyDescent="0.35">
      <c r="C18" s="32"/>
      <c r="D18" s="33"/>
      <c r="E18" s="33"/>
      <c r="F18" s="33"/>
      <c r="G18" s="33"/>
      <c r="H18" s="33"/>
      <c r="I18" s="33"/>
      <c r="J18" s="34"/>
    </row>
    <row r="19" spans="1:12" ht="15.6" thickTop="1" thickBot="1" x14ac:dyDescent="0.35"/>
    <row r="20" spans="1:12" ht="10.5" customHeight="1" thickTop="1" x14ac:dyDescent="0.3">
      <c r="C20" s="35"/>
      <c r="D20" s="36"/>
      <c r="E20" s="36"/>
      <c r="F20" s="36"/>
      <c r="G20" s="36"/>
      <c r="H20" s="36"/>
      <c r="I20" s="36"/>
      <c r="J20" s="37"/>
    </row>
    <row r="21" spans="1:12" ht="27" customHeight="1" x14ac:dyDescent="0.45">
      <c r="C21" s="38"/>
      <c r="D21" s="39" t="s">
        <v>126</v>
      </c>
      <c r="E21" s="40"/>
      <c r="F21" s="40"/>
      <c r="G21" s="40"/>
      <c r="H21" s="40"/>
      <c r="I21" s="40"/>
      <c r="J21" s="41"/>
    </row>
    <row r="22" spans="1:12" s="42" customFormat="1" ht="19.5" customHeight="1" x14ac:dyDescent="0.3">
      <c r="C22" s="43"/>
      <c r="D22" s="44"/>
      <c r="E22" s="44" t="s">
        <v>135</v>
      </c>
      <c r="F22" s="44"/>
      <c r="G22" s="44"/>
      <c r="H22" s="44"/>
      <c r="I22" s="44"/>
      <c r="J22" s="45"/>
    </row>
    <row r="23" spans="1:12" s="42" customFormat="1" ht="19.5" customHeight="1" x14ac:dyDescent="0.3">
      <c r="C23" s="46"/>
      <c r="D23" s="44"/>
      <c r="E23" s="44"/>
      <c r="F23" s="44"/>
      <c r="G23" s="44"/>
      <c r="H23" s="44"/>
      <c r="I23" s="44"/>
      <c r="J23" s="45"/>
    </row>
    <row r="24" spans="1:12" s="42" customFormat="1" ht="19.5" customHeight="1" x14ac:dyDescent="0.3">
      <c r="C24" s="46"/>
      <c r="D24" s="44"/>
      <c r="E24" s="44"/>
      <c r="F24" s="44"/>
      <c r="G24" s="44"/>
      <c r="H24" s="44"/>
      <c r="I24" s="44"/>
      <c r="J24" s="45"/>
    </row>
    <row r="25" spans="1:12" ht="15" thickBot="1" x14ac:dyDescent="0.35">
      <c r="C25" s="47"/>
      <c r="D25" s="48"/>
      <c r="E25" s="49"/>
      <c r="F25" s="48"/>
      <c r="G25" s="48"/>
      <c r="H25" s="48"/>
      <c r="I25" s="48"/>
      <c r="J25" s="50"/>
    </row>
    <row r="26" spans="1:12" ht="15" thickTop="1" x14ac:dyDescent="0.3">
      <c r="A26" s="51"/>
      <c r="C26" s="52"/>
    </row>
    <row r="27" spans="1:12" x14ac:dyDescent="0.3">
      <c r="B27" s="56" t="s">
        <v>127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15" hidden="1" customHeight="1" x14ac:dyDescent="0.3"/>
    <row r="29" spans="1:12" ht="15" hidden="1" customHeight="1" x14ac:dyDescent="0.3"/>
    <row r="30" spans="1:12" ht="15" hidden="1" customHeight="1" x14ac:dyDescent="0.3"/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</sheetData>
  <mergeCells count="6">
    <mergeCell ref="B27:L27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57CD-5CDC-4632-9198-7C10C4A76E5E}">
  <dimension ref="A1:O30"/>
  <sheetViews>
    <sheetView workbookViewId="0">
      <selection activeCell="E22" sqref="E22"/>
    </sheetView>
  </sheetViews>
  <sheetFormatPr defaultRowHeight="14.4" x14ac:dyDescent="0.3"/>
  <cols>
    <col min="2" max="2" width="16" customWidth="1"/>
    <col min="3" max="3" width="10.5546875" customWidth="1"/>
  </cols>
  <sheetData>
    <row r="1" spans="1:15" ht="18" x14ac:dyDescent="0.3">
      <c r="A1" s="70" t="s">
        <v>136</v>
      </c>
      <c r="B1" s="70"/>
      <c r="C1" s="70"/>
      <c r="D1" s="70"/>
      <c r="E1" s="70"/>
      <c r="F1" s="70"/>
      <c r="G1" s="70"/>
    </row>
    <row r="3" spans="1:15" x14ac:dyDescent="0.3">
      <c r="C3" t="s">
        <v>137</v>
      </c>
    </row>
    <row r="4" spans="1:15" x14ac:dyDescent="0.3">
      <c r="C4" t="s">
        <v>138</v>
      </c>
    </row>
    <row r="5" spans="1:15" x14ac:dyDescent="0.3">
      <c r="C5" t="s">
        <v>139</v>
      </c>
    </row>
    <row r="6" spans="1:15" x14ac:dyDescent="0.3">
      <c r="C6" t="s">
        <v>140</v>
      </c>
    </row>
    <row r="7" spans="1:15" x14ac:dyDescent="0.3">
      <c r="C7" t="s">
        <v>141</v>
      </c>
    </row>
    <row r="8" spans="1:15" x14ac:dyDescent="0.3">
      <c r="C8" t="s">
        <v>142</v>
      </c>
    </row>
    <row r="9" spans="1:15" x14ac:dyDescent="0.3">
      <c r="C9" t="s">
        <v>143</v>
      </c>
    </row>
    <row r="10" spans="1:15" x14ac:dyDescent="0.3">
      <c r="C10" t="s">
        <v>144</v>
      </c>
    </row>
    <row r="11" spans="1:15" x14ac:dyDescent="0.3">
      <c r="C11" t="s">
        <v>145</v>
      </c>
    </row>
    <row r="13" spans="1:15" x14ac:dyDescent="0.3">
      <c r="B13" s="71" t="s">
        <v>146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3">
      <c r="B14" s="7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3">
      <c r="B15" s="2">
        <v>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">
      <c r="B16" s="2">
        <v>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x14ac:dyDescent="0.3">
      <c r="B17" s="2">
        <v>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x14ac:dyDescent="0.3">
      <c r="B18" s="2" t="s">
        <v>147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x14ac:dyDescent="0.3">
      <c r="B19" s="2">
        <f>1+2</f>
        <v>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5" x14ac:dyDescent="0.3">
      <c r="B20" s="72" t="s">
        <v>148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 x14ac:dyDescent="0.3">
      <c r="B21" s="73">
        <v>0.15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5" x14ac:dyDescent="0.3">
      <c r="B22" s="74" t="s">
        <v>149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x14ac:dyDescent="0.3">
      <c r="B23" s="2" t="str">
        <f>IF(TRUE,"","")</f>
        <v/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15" x14ac:dyDescent="0.3">
      <c r="B24" s="75">
        <v>42401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5" x14ac:dyDescent="0.3">
      <c r="B25" s="2">
        <f>1+3</f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15" x14ac:dyDescent="0.3">
      <c r="B26" s="2" t="e">
        <f>1/0</f>
        <v>#DIV/0!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5" x14ac:dyDescent="0.3">
      <c r="B27" s="2">
        <f>B16</f>
        <v>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x14ac:dyDescent="0.3">
      <c r="B28" s="2" t="b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5" x14ac:dyDescent="0.3">
      <c r="B29" s="72" t="s">
        <v>150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15" x14ac:dyDescent="0.3">
      <c r="B30" s="2" t="e">
        <f>#REF!+1</f>
        <v>#REF!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1"/>
  <sheetViews>
    <sheetView workbookViewId="0">
      <selection sqref="A1:E1"/>
    </sheetView>
  </sheetViews>
  <sheetFormatPr defaultRowHeight="14.4" x14ac:dyDescent="0.3"/>
  <cols>
    <col min="2" max="2" width="19.5546875" customWidth="1"/>
    <col min="3" max="3" width="28.33203125" customWidth="1"/>
    <col min="4" max="4" width="21.33203125" customWidth="1"/>
    <col min="7" max="7" width="14.109375" style="53" customWidth="1"/>
    <col min="8" max="8" width="28.6640625" style="53" customWidth="1"/>
  </cols>
  <sheetData>
    <row r="1" spans="1:8" ht="29.25" customHeight="1" x14ac:dyDescent="0.3">
      <c r="A1" s="68" t="s">
        <v>0</v>
      </c>
      <c r="B1" s="68"/>
      <c r="C1" s="68"/>
      <c r="D1" s="68"/>
      <c r="E1" s="68"/>
    </row>
    <row r="2" spans="1:8" x14ac:dyDescent="0.3">
      <c r="A2" s="69" t="s">
        <v>119</v>
      </c>
      <c r="B2" s="64"/>
      <c r="C2" s="64"/>
      <c r="D2" s="64"/>
      <c r="E2" s="64"/>
    </row>
    <row r="5" spans="1:8" ht="22.5" customHeight="1" x14ac:dyDescent="0.3">
      <c r="A5" s="65" t="s">
        <v>1</v>
      </c>
      <c r="B5" s="65"/>
      <c r="C5" s="65"/>
      <c r="D5" s="65"/>
      <c r="E5" s="65"/>
    </row>
    <row r="7" spans="1:8" ht="17.25" customHeight="1" x14ac:dyDescent="0.3">
      <c r="B7" s="55" t="s">
        <v>129</v>
      </c>
      <c r="C7" s="55" t="s">
        <v>128</v>
      </c>
    </row>
    <row r="8" spans="1:8" ht="17.25" customHeight="1" x14ac:dyDescent="0.3">
      <c r="B8" s="2">
        <v>10110000</v>
      </c>
      <c r="C8" s="2"/>
      <c r="G8" s="53">
        <f>BIN2DEC(10110000)</f>
        <v>176</v>
      </c>
      <c r="H8" s="54" t="s">
        <v>30</v>
      </c>
    </row>
    <row r="9" spans="1:8" ht="17.25" customHeight="1" x14ac:dyDescent="0.3">
      <c r="B9" s="2">
        <v>11111</v>
      </c>
      <c r="C9" s="2"/>
      <c r="G9" s="53">
        <f>BIN2DEC(1111111111)</f>
        <v>-1</v>
      </c>
      <c r="H9" s="54" t="s">
        <v>31</v>
      </c>
    </row>
    <row r="10" spans="1:8" ht="17.25" customHeight="1" x14ac:dyDescent="0.3">
      <c r="B10" s="2">
        <v>100000</v>
      </c>
      <c r="C10" s="2"/>
      <c r="G10" s="53">
        <f>BIN2DEC(1000000000)</f>
        <v>-512</v>
      </c>
      <c r="H10" s="54" t="s">
        <v>32</v>
      </c>
    </row>
    <row r="13" spans="1:8" ht="22.5" customHeight="1" x14ac:dyDescent="0.3">
      <c r="A13" s="65" t="s">
        <v>2</v>
      </c>
      <c r="B13" s="65"/>
      <c r="C13" s="65"/>
      <c r="D13" s="65"/>
      <c r="E13" s="65"/>
    </row>
    <row r="15" spans="1:8" x14ac:dyDescent="0.3">
      <c r="B15" s="55" t="s">
        <v>129</v>
      </c>
      <c r="C15" s="55" t="s">
        <v>130</v>
      </c>
    </row>
    <row r="16" spans="1:8" x14ac:dyDescent="0.3">
      <c r="B16" s="2">
        <v>10110000</v>
      </c>
      <c r="C16" s="2"/>
      <c r="G16" s="53" t="str">
        <f>BIN2HEX(1111111111)</f>
        <v>FFFFFFFFFF</v>
      </c>
      <c r="H16" s="54" t="s">
        <v>33</v>
      </c>
    </row>
    <row r="17" spans="1:8" x14ac:dyDescent="0.3">
      <c r="B17" s="2">
        <v>11111</v>
      </c>
      <c r="C17" s="2"/>
      <c r="G17" s="53" t="str">
        <f>BIN2HEX(11)</f>
        <v>3</v>
      </c>
      <c r="H17" s="54" t="s">
        <v>34</v>
      </c>
    </row>
    <row r="18" spans="1:8" x14ac:dyDescent="0.3">
      <c r="B18" s="2">
        <v>100000</v>
      </c>
      <c r="C18" s="2"/>
      <c r="G18" s="53" t="str">
        <f>BIN2HEX(1111)</f>
        <v>F</v>
      </c>
    </row>
    <row r="21" spans="1:8" ht="22.5" customHeight="1" x14ac:dyDescent="0.3">
      <c r="A21" s="65" t="s">
        <v>3</v>
      </c>
      <c r="B21" s="65"/>
      <c r="C21" s="65"/>
      <c r="D21" s="65"/>
      <c r="E21" s="65"/>
    </row>
    <row r="23" spans="1:8" x14ac:dyDescent="0.3">
      <c r="B23" s="55" t="s">
        <v>129</v>
      </c>
      <c r="C23" s="55" t="s">
        <v>131</v>
      </c>
      <c r="G23" s="53" t="str">
        <f>BIN2OCT(1111111111)</f>
        <v>7777777777</v>
      </c>
      <c r="H23" s="54" t="s">
        <v>35</v>
      </c>
    </row>
    <row r="24" spans="1:8" x14ac:dyDescent="0.3">
      <c r="B24" s="2">
        <v>10110000</v>
      </c>
      <c r="C24" s="2"/>
      <c r="G24" s="53" t="str">
        <f>BIN2OCT(1111111111,3)</f>
        <v>7777777777</v>
      </c>
      <c r="H24" s="54" t="s">
        <v>36</v>
      </c>
    </row>
    <row r="25" spans="1:8" x14ac:dyDescent="0.3">
      <c r="B25" s="2">
        <v>11111</v>
      </c>
      <c r="C25" s="2"/>
      <c r="G25" s="53" t="str">
        <f>BIN2OCT(111)</f>
        <v>7</v>
      </c>
      <c r="H25" s="54" t="s">
        <v>37</v>
      </c>
    </row>
    <row r="26" spans="1:8" x14ac:dyDescent="0.3">
      <c r="B26" s="2">
        <v>100000</v>
      </c>
      <c r="C26" s="2"/>
      <c r="G26" s="53" t="str">
        <f>BIN2OCT(111,3)</f>
        <v>007</v>
      </c>
      <c r="H26" s="54" t="s">
        <v>38</v>
      </c>
    </row>
    <row r="29" spans="1:8" ht="22.5" customHeight="1" x14ac:dyDescent="0.3">
      <c r="A29" s="65" t="s">
        <v>5</v>
      </c>
      <c r="B29" s="65"/>
      <c r="C29" s="65"/>
      <c r="D29" s="65"/>
      <c r="E29" s="65"/>
    </row>
    <row r="31" spans="1:8" x14ac:dyDescent="0.3">
      <c r="B31" s="55" t="s">
        <v>128</v>
      </c>
      <c r="C31" s="55" t="s">
        <v>129</v>
      </c>
      <c r="G31" s="53" t="str">
        <f>DEC2BIN(10)</f>
        <v>1010</v>
      </c>
      <c r="H31" s="54" t="s">
        <v>43</v>
      </c>
    </row>
    <row r="32" spans="1:8" x14ac:dyDescent="0.3">
      <c r="B32" s="2">
        <v>-15</v>
      </c>
      <c r="C32" s="2"/>
      <c r="G32" s="53" t="str">
        <f>DEC2BIN(511)</f>
        <v>111111111</v>
      </c>
      <c r="H32" s="54" t="s">
        <v>45</v>
      </c>
    </row>
    <row r="33" spans="1:8" x14ac:dyDescent="0.3">
      <c r="B33" s="2">
        <v>10</v>
      </c>
      <c r="C33" s="2"/>
      <c r="G33" s="53" t="str">
        <f>DEC2BIN(-512)</f>
        <v>1000000000</v>
      </c>
      <c r="H33" s="54" t="s">
        <v>46</v>
      </c>
    </row>
    <row r="34" spans="1:8" x14ac:dyDescent="0.3">
      <c r="B34" s="2">
        <v>12</v>
      </c>
      <c r="C34" s="2"/>
      <c r="G34" s="53" t="e">
        <f>DEC2BIN(-513)</f>
        <v>#NUM!</v>
      </c>
      <c r="H34" s="54" t="s">
        <v>47</v>
      </c>
    </row>
    <row r="35" spans="1:8" x14ac:dyDescent="0.3">
      <c r="B35" s="2">
        <v>8</v>
      </c>
      <c r="C35" s="2"/>
      <c r="G35" s="53" t="e">
        <f>DEC2BIN(999999999)</f>
        <v>#NUM!</v>
      </c>
      <c r="H35" s="54" t="s">
        <v>44</v>
      </c>
    </row>
    <row r="38" spans="1:8" ht="22.5" customHeight="1" x14ac:dyDescent="0.3">
      <c r="A38" s="65" t="s">
        <v>6</v>
      </c>
      <c r="B38" s="65"/>
      <c r="C38" s="65"/>
      <c r="D38" s="65"/>
      <c r="E38" s="65"/>
    </row>
    <row r="40" spans="1:8" x14ac:dyDescent="0.3">
      <c r="B40" s="55" t="s">
        <v>128</v>
      </c>
      <c r="C40" s="55"/>
      <c r="G40" s="53" t="str">
        <f>DEC2HEX(555)</f>
        <v>22B</v>
      </c>
      <c r="H40" s="54" t="s">
        <v>48</v>
      </c>
    </row>
    <row r="41" spans="1:8" x14ac:dyDescent="0.3">
      <c r="B41" s="2">
        <v>-15</v>
      </c>
      <c r="C41" s="2"/>
      <c r="G41" s="53" t="str">
        <f>DEC2HEX(555,4)</f>
        <v>022B</v>
      </c>
      <c r="H41" s="54" t="s">
        <v>49</v>
      </c>
    </row>
    <row r="42" spans="1:8" x14ac:dyDescent="0.3">
      <c r="B42" s="2">
        <v>10</v>
      </c>
      <c r="C42" s="2"/>
      <c r="G42" s="53" t="str">
        <f>DEC2HEX(555,7)</f>
        <v>000022B</v>
      </c>
      <c r="H42" s="54" t="s">
        <v>50</v>
      </c>
    </row>
    <row r="43" spans="1:8" x14ac:dyDescent="0.3">
      <c r="B43" s="2">
        <v>12</v>
      </c>
      <c r="C43" s="2"/>
      <c r="H43" s="54"/>
    </row>
    <row r="44" spans="1:8" x14ac:dyDescent="0.3">
      <c r="B44" s="2">
        <v>8</v>
      </c>
      <c r="C44" s="2"/>
      <c r="H44" s="54"/>
    </row>
    <row r="47" spans="1:8" ht="22.5" customHeight="1" x14ac:dyDescent="0.3">
      <c r="A47" s="65" t="s">
        <v>7</v>
      </c>
      <c r="B47" s="65"/>
      <c r="C47" s="65"/>
      <c r="D47" s="65"/>
      <c r="E47" s="65"/>
    </row>
    <row r="49" spans="1:8" x14ac:dyDescent="0.3">
      <c r="B49" s="55" t="s">
        <v>128</v>
      </c>
      <c r="C49" s="55"/>
      <c r="D49" s="55"/>
      <c r="G49" s="53" t="str">
        <f>DEC2OCT(99)</f>
        <v>143</v>
      </c>
      <c r="H49" s="54" t="s">
        <v>51</v>
      </c>
    </row>
    <row r="50" spans="1:8" x14ac:dyDescent="0.3">
      <c r="B50" s="2">
        <v>555</v>
      </c>
      <c r="C50" s="2"/>
      <c r="D50" s="2"/>
      <c r="G50" s="53" t="str">
        <f>DEC2OCT(99,3)</f>
        <v>143</v>
      </c>
      <c r="H50" s="54" t="s">
        <v>52</v>
      </c>
    </row>
    <row r="51" spans="1:8" x14ac:dyDescent="0.3">
      <c r="B51" s="2">
        <v>-15</v>
      </c>
      <c r="C51" s="2"/>
      <c r="D51" s="2"/>
      <c r="G51" s="53" t="str">
        <f>DEC2OCT(99,4)</f>
        <v>0143</v>
      </c>
      <c r="H51" s="54" t="s">
        <v>53</v>
      </c>
    </row>
    <row r="52" spans="1:8" x14ac:dyDescent="0.3">
      <c r="B52" s="2">
        <v>10</v>
      </c>
      <c r="C52" s="2"/>
      <c r="D52" s="2"/>
      <c r="G52" s="53" t="str">
        <f>DEC2OCT(99.9,3)</f>
        <v>143</v>
      </c>
      <c r="H52" s="54" t="s">
        <v>54</v>
      </c>
    </row>
    <row r="53" spans="1:8" x14ac:dyDescent="0.3">
      <c r="B53" s="2">
        <v>12</v>
      </c>
      <c r="C53" s="2"/>
      <c r="D53" s="2"/>
      <c r="G53" s="53" t="str">
        <f>DEC2OCT(-99)</f>
        <v>7777777635</v>
      </c>
      <c r="H53" s="54" t="s">
        <v>55</v>
      </c>
    </row>
    <row r="54" spans="1:8" x14ac:dyDescent="0.3">
      <c r="B54" s="2">
        <v>8</v>
      </c>
      <c r="C54" s="2"/>
      <c r="D54" s="2"/>
      <c r="G54" s="53" t="str">
        <f>DEC2OCT(-99,3)</f>
        <v>7777777635</v>
      </c>
      <c r="H54" s="54" t="s">
        <v>56</v>
      </c>
    </row>
    <row r="55" spans="1:8" x14ac:dyDescent="0.3">
      <c r="G55" s="53" t="str">
        <f>DEC2OCT(-99,4)</f>
        <v>7777777635</v>
      </c>
      <c r="H55" s="54" t="s">
        <v>57</v>
      </c>
    </row>
    <row r="56" spans="1:8" x14ac:dyDescent="0.3">
      <c r="G56" s="53" t="str">
        <f>DEC2OCT(-99.9,3)</f>
        <v>7777777635</v>
      </c>
      <c r="H56" s="54" t="s">
        <v>58</v>
      </c>
    </row>
    <row r="59" spans="1:8" ht="22.5" customHeight="1" x14ac:dyDescent="0.3">
      <c r="A59" s="65" t="s">
        <v>8</v>
      </c>
      <c r="B59" s="65"/>
      <c r="C59" s="65"/>
      <c r="D59" s="65"/>
      <c r="E59" s="65"/>
    </row>
    <row r="61" spans="1:8" x14ac:dyDescent="0.3">
      <c r="B61" s="55"/>
      <c r="C61" s="55"/>
      <c r="D61" s="55"/>
      <c r="G61" s="53" t="str">
        <f>HEX2BIN("F")</f>
        <v>1111</v>
      </c>
      <c r="H61" s="54" t="s">
        <v>59</v>
      </c>
    </row>
    <row r="62" spans="1:8" x14ac:dyDescent="0.3">
      <c r="B62" s="2" t="s">
        <v>120</v>
      </c>
      <c r="C62" s="2"/>
      <c r="D62" s="2"/>
      <c r="G62" s="53" t="str">
        <f>HEX2BIN("F",5)</f>
        <v>01111</v>
      </c>
      <c r="H62" s="54" t="s">
        <v>60</v>
      </c>
    </row>
    <row r="63" spans="1:8" x14ac:dyDescent="0.3">
      <c r="B63" s="2" t="s">
        <v>121</v>
      </c>
      <c r="C63" s="2"/>
      <c r="D63" s="2"/>
      <c r="G63" s="53" t="str">
        <f>HEX2BIN("F",10)</f>
        <v>0000001111</v>
      </c>
      <c r="H63" s="54" t="s">
        <v>61</v>
      </c>
    </row>
    <row r="64" spans="1:8" x14ac:dyDescent="0.3">
      <c r="B64" s="2">
        <v>7</v>
      </c>
      <c r="C64" s="2"/>
      <c r="D64" s="2"/>
      <c r="G64" s="53" t="e">
        <f>HEX2BIN("F",15)</f>
        <v>#NUM!</v>
      </c>
      <c r="H64" s="54" t="s">
        <v>62</v>
      </c>
    </row>
    <row r="65" spans="1:8" x14ac:dyDescent="0.3">
      <c r="B65" s="2">
        <v>255</v>
      </c>
      <c r="C65" s="2"/>
      <c r="D65" s="2"/>
      <c r="G65" s="53" t="e">
        <f>HEX2BIN(F,5)</f>
        <v>#NAME?</v>
      </c>
      <c r="H65" s="54" t="s">
        <v>63</v>
      </c>
    </row>
    <row r="66" spans="1:8" x14ac:dyDescent="0.3">
      <c r="B66" s="2">
        <v>-1</v>
      </c>
      <c r="C66" s="2"/>
      <c r="D66" s="2"/>
    </row>
    <row r="68" spans="1:8" ht="22.5" customHeight="1" x14ac:dyDescent="0.3">
      <c r="A68" s="65" t="s">
        <v>9</v>
      </c>
      <c r="B68" s="65"/>
      <c r="C68" s="65"/>
      <c r="D68" s="65"/>
      <c r="E68" s="65"/>
    </row>
    <row r="70" spans="1:8" x14ac:dyDescent="0.3">
      <c r="B70" s="55"/>
      <c r="C70" s="55"/>
    </row>
    <row r="71" spans="1:8" x14ac:dyDescent="0.3">
      <c r="B71" s="2" t="s">
        <v>120</v>
      </c>
      <c r="C71" s="2"/>
      <c r="G71" s="53">
        <f>HEX2DEC("FF")</f>
        <v>255</v>
      </c>
      <c r="H71" s="54" t="s">
        <v>64</v>
      </c>
    </row>
    <row r="72" spans="1:8" x14ac:dyDescent="0.3">
      <c r="B72" s="2" t="s">
        <v>121</v>
      </c>
      <c r="C72" s="2"/>
      <c r="G72" s="53">
        <f>HEX2DEC("FFFFFFFFFF")</f>
        <v>-1</v>
      </c>
      <c r="H72" s="54" t="s">
        <v>65</v>
      </c>
    </row>
    <row r="73" spans="1:8" x14ac:dyDescent="0.3">
      <c r="B73" s="2">
        <v>7</v>
      </c>
      <c r="C73" s="2"/>
      <c r="G73" s="53">
        <f>HEX2DEC("FFFFFFFFF")</f>
        <v>68719476735</v>
      </c>
      <c r="H73" s="54" t="s">
        <v>66</v>
      </c>
    </row>
    <row r="74" spans="1:8" x14ac:dyDescent="0.3">
      <c r="B74" s="2">
        <v>255</v>
      </c>
      <c r="C74" s="2"/>
      <c r="H74" s="54"/>
    </row>
    <row r="75" spans="1:8" x14ac:dyDescent="0.3">
      <c r="B75" s="2">
        <v>-1</v>
      </c>
      <c r="C75" s="2"/>
      <c r="H75" s="54"/>
    </row>
    <row r="78" spans="1:8" ht="22.5" customHeight="1" x14ac:dyDescent="0.3">
      <c r="A78" s="65" t="s">
        <v>10</v>
      </c>
      <c r="B78" s="65"/>
      <c r="C78" s="65"/>
      <c r="D78" s="65"/>
      <c r="E78" s="65"/>
    </row>
    <row r="80" spans="1:8" x14ac:dyDescent="0.3">
      <c r="B80" s="55"/>
      <c r="C80" s="55"/>
      <c r="D80" s="55"/>
    </row>
    <row r="81" spans="1:8" x14ac:dyDescent="0.3">
      <c r="B81" s="2" t="s">
        <v>120</v>
      </c>
      <c r="C81" s="2"/>
      <c r="D81" s="2"/>
      <c r="G81" s="53" t="str">
        <f>HEX2OCT("FF")</f>
        <v>377</v>
      </c>
      <c r="H81" s="54" t="s">
        <v>67</v>
      </c>
    </row>
    <row r="82" spans="1:8" x14ac:dyDescent="0.3">
      <c r="B82" s="2" t="s">
        <v>121</v>
      </c>
      <c r="C82" s="2"/>
      <c r="D82" s="2"/>
      <c r="G82" s="53" t="str">
        <f>HEX2OCT("FF",4)</f>
        <v>0377</v>
      </c>
      <c r="H82" s="54" t="s">
        <v>68</v>
      </c>
    </row>
    <row r="83" spans="1:8" x14ac:dyDescent="0.3">
      <c r="B83" s="2">
        <v>7</v>
      </c>
      <c r="C83" s="2"/>
      <c r="D83" s="2"/>
      <c r="G83" s="53" t="str">
        <f>HEX2OCT("FF",7)</f>
        <v>0000377</v>
      </c>
      <c r="H83" s="54" t="s">
        <v>69</v>
      </c>
    </row>
    <row r="84" spans="1:8" x14ac:dyDescent="0.3">
      <c r="B84" s="2">
        <v>255</v>
      </c>
      <c r="C84" s="2"/>
      <c r="D84" s="2"/>
      <c r="G84" s="53" t="e">
        <f>HEX2OCT("FF",2)</f>
        <v>#NUM!</v>
      </c>
      <c r="H84" s="54" t="s">
        <v>70</v>
      </c>
    </row>
    <row r="85" spans="1:8" x14ac:dyDescent="0.3">
      <c r="B85" s="2">
        <v>-1</v>
      </c>
      <c r="C85" s="2"/>
      <c r="D85" s="2"/>
      <c r="G85" s="53" t="e">
        <f>HEX2OCT(FF)</f>
        <v>#NAME?</v>
      </c>
      <c r="H85" s="54" t="s">
        <v>72</v>
      </c>
    </row>
    <row r="86" spans="1:8" x14ac:dyDescent="0.3">
      <c r="G86" s="53" t="str">
        <f>HEX2OCT(10)</f>
        <v>20</v>
      </c>
      <c r="H86" s="54" t="s">
        <v>71</v>
      </c>
    </row>
    <row r="89" spans="1:8" ht="22.5" customHeight="1" x14ac:dyDescent="0.3">
      <c r="A89" s="65" t="s">
        <v>27</v>
      </c>
      <c r="B89" s="65"/>
      <c r="C89" s="65"/>
      <c r="D89" s="65"/>
      <c r="E89" s="65"/>
    </row>
    <row r="91" spans="1:8" x14ac:dyDescent="0.3">
      <c r="B91" s="55"/>
      <c r="C91" s="55"/>
      <c r="D91" s="55"/>
    </row>
    <row r="92" spans="1:8" x14ac:dyDescent="0.3">
      <c r="B92" s="2">
        <v>77</v>
      </c>
      <c r="C92" s="2"/>
      <c r="D92" s="2"/>
      <c r="G92" s="53" t="str">
        <f>OCT2BIN(77)</f>
        <v>111111</v>
      </c>
      <c r="H92" s="54" t="s">
        <v>114</v>
      </c>
    </row>
    <row r="93" spans="1:8" x14ac:dyDescent="0.3">
      <c r="B93" s="2">
        <v>78</v>
      </c>
      <c r="C93" s="2"/>
      <c r="D93" s="2"/>
      <c r="G93" s="53" t="str">
        <f>OCT2BIN(77,8)</f>
        <v>00111111</v>
      </c>
      <c r="H93" s="54" t="s">
        <v>115</v>
      </c>
    </row>
    <row r="95" spans="1:8" ht="22.5" customHeight="1" x14ac:dyDescent="0.3">
      <c r="A95" s="65" t="s">
        <v>28</v>
      </c>
      <c r="B95" s="65"/>
      <c r="C95" s="65"/>
      <c r="D95" s="65"/>
      <c r="E95" s="65"/>
    </row>
    <row r="97" spans="1:8" x14ac:dyDescent="0.3">
      <c r="B97" s="55"/>
      <c r="C97" s="55"/>
      <c r="D97" s="55"/>
      <c r="G97" s="53">
        <f>OCT2DEC(77)</f>
        <v>63</v>
      </c>
      <c r="H97" s="54" t="s">
        <v>116</v>
      </c>
    </row>
    <row r="98" spans="1:8" x14ac:dyDescent="0.3">
      <c r="B98" s="2">
        <v>77</v>
      </c>
      <c r="C98" s="2"/>
      <c r="D98" s="2"/>
    </row>
    <row r="99" spans="1:8" x14ac:dyDescent="0.3">
      <c r="B99" s="2">
        <v>78</v>
      </c>
      <c r="C99" s="2"/>
      <c r="D99" s="2"/>
    </row>
    <row r="102" spans="1:8" ht="22.5" customHeight="1" x14ac:dyDescent="0.3">
      <c r="A102" s="65" t="s">
        <v>29</v>
      </c>
      <c r="B102" s="65"/>
      <c r="C102" s="65"/>
      <c r="D102" s="65"/>
      <c r="E102" s="65"/>
    </row>
    <row r="104" spans="1:8" x14ac:dyDescent="0.3">
      <c r="B104" s="55"/>
      <c r="C104" s="55"/>
      <c r="D104" s="55"/>
      <c r="G104" s="53" t="str">
        <f>OCT2HEX(77)</f>
        <v>3F</v>
      </c>
      <c r="H104" s="54" t="s">
        <v>117</v>
      </c>
    </row>
    <row r="105" spans="1:8" x14ac:dyDescent="0.3">
      <c r="B105" s="2">
        <v>77</v>
      </c>
      <c r="C105" s="2"/>
      <c r="D105" s="2"/>
      <c r="G105" s="53" t="str">
        <f>OCT2HEX(77,4)</f>
        <v>003F</v>
      </c>
      <c r="H105" s="54" t="s">
        <v>118</v>
      </c>
    </row>
    <row r="106" spans="1:8" x14ac:dyDescent="0.3">
      <c r="B106" s="2">
        <v>78</v>
      </c>
      <c r="C106" s="2"/>
      <c r="D106" s="2"/>
    </row>
    <row r="110" spans="1:8" ht="18.75" customHeight="1" x14ac:dyDescent="0.3">
      <c r="A110" s="66" t="s">
        <v>119</v>
      </c>
      <c r="B110" s="67"/>
      <c r="C110" s="67"/>
      <c r="D110" s="67"/>
      <c r="E110" s="67"/>
    </row>
    <row r="111" spans="1:8" x14ac:dyDescent="0.3">
      <c r="A111" s="64" t="s">
        <v>124</v>
      </c>
      <c r="B111" s="64"/>
      <c r="C111" s="64"/>
      <c r="D111" s="64"/>
      <c r="E111" s="64"/>
    </row>
  </sheetData>
  <mergeCells count="16">
    <mergeCell ref="A111:E111"/>
    <mergeCell ref="A38:E38"/>
    <mergeCell ref="A47:E47"/>
    <mergeCell ref="A110:E110"/>
    <mergeCell ref="A1:E1"/>
    <mergeCell ref="A2:E2"/>
    <mergeCell ref="A5:E5"/>
    <mergeCell ref="A13:E13"/>
    <mergeCell ref="A21:E21"/>
    <mergeCell ref="A29:E29"/>
    <mergeCell ref="A59:E59"/>
    <mergeCell ref="A68:E68"/>
    <mergeCell ref="A78:E78"/>
    <mergeCell ref="A89:E89"/>
    <mergeCell ref="A95:E95"/>
    <mergeCell ref="A102:E102"/>
  </mergeCells>
  <hyperlinks>
    <hyperlink ref="A110" r:id="rId1" xr:uid="{00000000-0004-0000-0100-000000000000}"/>
    <hyperlink ref="A2" r:id="rId2" xr:uid="{00000000-0004-0000-0100-000001000000}"/>
  </hyperlinks>
  <pageMargins left="0.7" right="0.7" top="0.78740157499999996" bottom="0.78740157499999996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6"/>
  <sheetViews>
    <sheetView workbookViewId="0">
      <selection activeCell="E121" sqref="E121"/>
    </sheetView>
  </sheetViews>
  <sheetFormatPr defaultRowHeight="14.4" x14ac:dyDescent="0.3"/>
  <cols>
    <col min="2" max="2" width="17.6640625" customWidth="1"/>
  </cols>
  <sheetData>
    <row r="1" spans="1:10" ht="29.25" customHeigh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3">
      <c r="A2" s="69" t="s">
        <v>132</v>
      </c>
      <c r="B2" s="64"/>
      <c r="C2" s="64"/>
      <c r="D2" s="64"/>
      <c r="E2" s="64"/>
      <c r="F2" s="64"/>
      <c r="G2" s="64"/>
      <c r="H2" s="64"/>
      <c r="I2" s="64"/>
      <c r="J2" s="64"/>
    </row>
    <row r="5" spans="1:10" ht="22.5" customHeight="1" x14ac:dyDescent="0.3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</row>
    <row r="7" spans="1:10" x14ac:dyDescent="0.3">
      <c r="B7" t="str">
        <f>COMPLEX(3,4)</f>
        <v>3+4i</v>
      </c>
      <c r="G7" s="1" t="s">
        <v>39</v>
      </c>
    </row>
    <row r="8" spans="1:10" x14ac:dyDescent="0.3">
      <c r="B8" t="str">
        <f>COMPLEX(1,2,"j")</f>
        <v>1+2j</v>
      </c>
      <c r="G8" s="1" t="s">
        <v>40</v>
      </c>
    </row>
    <row r="9" spans="1:10" x14ac:dyDescent="0.3">
      <c r="B9" t="str">
        <f>COMPLEX(0,1)</f>
        <v>i</v>
      </c>
      <c r="G9" s="1" t="s">
        <v>41</v>
      </c>
    </row>
    <row r="10" spans="1:10" x14ac:dyDescent="0.3">
      <c r="B10" t="e">
        <f>COMPLEX(0,1,"k")</f>
        <v>#VALUE!</v>
      </c>
      <c r="G10" s="1" t="s">
        <v>42</v>
      </c>
    </row>
    <row r="12" spans="1:10" ht="22.5" customHeight="1" x14ac:dyDescent="0.3">
      <c r="A12" s="65" t="s">
        <v>11</v>
      </c>
      <c r="B12" s="65"/>
      <c r="C12" s="65"/>
      <c r="D12" s="65"/>
      <c r="E12" s="65"/>
      <c r="F12" s="65"/>
      <c r="G12" s="65"/>
      <c r="H12" s="65"/>
      <c r="I12" s="65"/>
      <c r="J12" s="65"/>
    </row>
    <row r="14" spans="1:10" x14ac:dyDescent="0.3">
      <c r="B14">
        <f>IMABS("1+i")</f>
        <v>1.4142135623730951</v>
      </c>
      <c r="G14" s="1" t="s">
        <v>73</v>
      </c>
    </row>
    <row r="15" spans="1:10" x14ac:dyDescent="0.3">
      <c r="B15">
        <f>IMABS("2+3i")</f>
        <v>3.6055512754639896</v>
      </c>
      <c r="G15" s="1" t="s">
        <v>74</v>
      </c>
    </row>
    <row r="18" spans="1:10" ht="22.5" customHeight="1" x14ac:dyDescent="0.3">
      <c r="A18" s="65" t="s">
        <v>12</v>
      </c>
      <c r="B18" s="65"/>
      <c r="C18" s="65"/>
      <c r="D18" s="65"/>
      <c r="E18" s="65"/>
      <c r="F18" s="65"/>
      <c r="G18" s="65"/>
      <c r="H18" s="65"/>
      <c r="I18" s="65"/>
      <c r="J18" s="65"/>
    </row>
    <row r="20" spans="1:10" x14ac:dyDescent="0.3">
      <c r="B20">
        <f>IMAGINARY("0-j")</f>
        <v>-1</v>
      </c>
      <c r="G20" s="1" t="s">
        <v>75</v>
      </c>
    </row>
    <row r="21" spans="1:10" x14ac:dyDescent="0.3">
      <c r="B21">
        <f>IMAGINARY("0-i")</f>
        <v>-1</v>
      </c>
      <c r="G21" s="1" t="s">
        <v>76</v>
      </c>
    </row>
    <row r="22" spans="1:10" x14ac:dyDescent="0.3">
      <c r="B22">
        <f>IMAGINARY("3+4i")</f>
        <v>4</v>
      </c>
      <c r="G22" s="1" t="s">
        <v>77</v>
      </c>
    </row>
    <row r="23" spans="1:10" x14ac:dyDescent="0.3">
      <c r="B23">
        <f>IMAGINARY(4)</f>
        <v>0</v>
      </c>
      <c r="G23" s="1" t="s">
        <v>78</v>
      </c>
    </row>
    <row r="24" spans="1:10" x14ac:dyDescent="0.3">
      <c r="B24">
        <f>IMAGINARY("-5i")</f>
        <v>-5</v>
      </c>
      <c r="G24" s="1" t="s">
        <v>79</v>
      </c>
    </row>
    <row r="27" spans="1:10" ht="22.5" customHeight="1" x14ac:dyDescent="0.3">
      <c r="A27" s="65" t="s">
        <v>13</v>
      </c>
      <c r="B27" s="65"/>
      <c r="C27" s="65"/>
      <c r="D27" s="65"/>
      <c r="E27" s="65"/>
      <c r="F27" s="65"/>
      <c r="G27" s="65"/>
      <c r="H27" s="65"/>
      <c r="I27" s="65"/>
      <c r="J27" s="65"/>
    </row>
    <row r="29" spans="1:10" x14ac:dyDescent="0.3">
      <c r="B29">
        <f>IMARGUMENT("1+i")</f>
        <v>0.78539816339744828</v>
      </c>
      <c r="G29" s="1" t="s">
        <v>80</v>
      </c>
    </row>
    <row r="30" spans="1:10" x14ac:dyDescent="0.3">
      <c r="B30">
        <f>IMARGUMENT("3+4i")</f>
        <v>0.92729521800161219</v>
      </c>
      <c r="G30" s="1" t="s">
        <v>81</v>
      </c>
    </row>
    <row r="33" spans="1:10" ht="22.5" customHeight="1" x14ac:dyDescent="0.3">
      <c r="A33" s="65" t="s">
        <v>14</v>
      </c>
      <c r="B33" s="65"/>
      <c r="C33" s="65"/>
      <c r="D33" s="65"/>
      <c r="E33" s="65"/>
      <c r="F33" s="65"/>
      <c r="G33" s="65"/>
      <c r="H33" s="65"/>
      <c r="I33" s="65"/>
      <c r="J33" s="65"/>
    </row>
    <row r="35" spans="1:10" x14ac:dyDescent="0.3">
      <c r="B35" t="str">
        <f>IMCONJUGATE("1+i")</f>
        <v>1-i</v>
      </c>
      <c r="G35" s="1" t="s">
        <v>82</v>
      </c>
    </row>
    <row r="36" spans="1:10" x14ac:dyDescent="0.3">
      <c r="B36" t="str">
        <f>IMCONJUGATE("1-i")</f>
        <v>1+i</v>
      </c>
      <c r="G36" s="1" t="s">
        <v>83</v>
      </c>
    </row>
    <row r="37" spans="1:10" x14ac:dyDescent="0.3">
      <c r="B37" t="str">
        <f>IMCONJUGATE("6-8i")</f>
        <v>6+8i</v>
      </c>
      <c r="G37" s="1" t="s">
        <v>84</v>
      </c>
    </row>
    <row r="40" spans="1:10" ht="22.5" customHeight="1" x14ac:dyDescent="0.3">
      <c r="A40" s="65" t="s">
        <v>15</v>
      </c>
      <c r="B40" s="65"/>
      <c r="C40" s="65"/>
      <c r="D40" s="65"/>
      <c r="E40" s="65"/>
      <c r="F40" s="65"/>
      <c r="G40" s="65"/>
      <c r="H40" s="65"/>
      <c r="I40" s="65"/>
      <c r="J40" s="65"/>
    </row>
    <row r="42" spans="1:10" x14ac:dyDescent="0.3">
      <c r="B42" t="str">
        <f>IMCOS("1+i")</f>
        <v>0,833730025131149-0,988897705762865i</v>
      </c>
      <c r="G42" s="1" t="s">
        <v>85</v>
      </c>
    </row>
    <row r="43" spans="1:10" x14ac:dyDescent="0.3">
      <c r="B43" t="str">
        <f>IMCOS("5+i")</f>
        <v>0,437713625217675+1,12692895219814i</v>
      </c>
      <c r="G43" s="1" t="s">
        <v>86</v>
      </c>
    </row>
    <row r="46" spans="1:10" ht="22.5" customHeight="1" x14ac:dyDescent="0.3">
      <c r="A46" s="65" t="s">
        <v>16</v>
      </c>
      <c r="B46" s="65"/>
      <c r="C46" s="65"/>
      <c r="D46" s="65"/>
      <c r="E46" s="65"/>
      <c r="F46" s="65"/>
      <c r="G46" s="65"/>
      <c r="H46" s="65"/>
      <c r="I46" s="65"/>
      <c r="J46" s="65"/>
    </row>
    <row r="48" spans="1:10" x14ac:dyDescent="0.3">
      <c r="B48" t="str">
        <f>IMDIV("10+10i","2+2i")</f>
        <v>5</v>
      </c>
      <c r="G48" s="1" t="s">
        <v>87</v>
      </c>
    </row>
    <row r="49" spans="1:10" x14ac:dyDescent="0.3">
      <c r="B49" t="str">
        <f>IMDIV("15+10i","2+2i")</f>
        <v>6,25-1,25i</v>
      </c>
      <c r="G49" s="1" t="s">
        <v>88</v>
      </c>
    </row>
    <row r="52" spans="1:10" ht="22.5" customHeight="1" x14ac:dyDescent="0.3">
      <c r="A52" s="65" t="s">
        <v>17</v>
      </c>
      <c r="B52" s="65"/>
      <c r="C52" s="65"/>
      <c r="D52" s="65"/>
      <c r="E52" s="65"/>
      <c r="F52" s="65"/>
      <c r="G52" s="65"/>
      <c r="H52" s="65"/>
      <c r="I52" s="65"/>
      <c r="J52" s="65"/>
    </row>
    <row r="54" spans="1:10" x14ac:dyDescent="0.3">
      <c r="B54" t="str">
        <f>IMEXP("1+i")</f>
        <v>1,46869393991589+2,28735528717884i</v>
      </c>
      <c r="G54" s="1" t="s">
        <v>89</v>
      </c>
    </row>
    <row r="55" spans="1:10" x14ac:dyDescent="0.3">
      <c r="B55" t="str">
        <f>IMEXP("3+i")</f>
        <v>10,852261914198+16,9013965351501i</v>
      </c>
      <c r="G55" s="1" t="s">
        <v>90</v>
      </c>
    </row>
    <row r="58" spans="1:10" ht="22.5" customHeight="1" x14ac:dyDescent="0.3">
      <c r="A58" s="65" t="s">
        <v>18</v>
      </c>
      <c r="B58" s="65"/>
      <c r="C58" s="65"/>
      <c r="D58" s="65"/>
      <c r="E58" s="65"/>
      <c r="F58" s="65"/>
      <c r="G58" s="65"/>
      <c r="H58" s="65"/>
      <c r="I58" s="65"/>
      <c r="J58" s="65"/>
    </row>
    <row r="60" spans="1:10" x14ac:dyDescent="0.3">
      <c r="B60" t="str">
        <f>IMLN("1+i")</f>
        <v>0,346573590279973+0,785398163397448i</v>
      </c>
      <c r="G60" s="1" t="s">
        <v>91</v>
      </c>
    </row>
    <row r="61" spans="1:10" x14ac:dyDescent="0.3">
      <c r="B61" t="str">
        <f>IMLN("3+i")</f>
        <v>1,15129254649702+0,321750554396642i</v>
      </c>
      <c r="G61" s="1" t="s">
        <v>92</v>
      </c>
    </row>
    <row r="64" spans="1:10" ht="22.5" customHeight="1" x14ac:dyDescent="0.3">
      <c r="A64" s="65" t="s">
        <v>19</v>
      </c>
      <c r="B64" s="65"/>
      <c r="C64" s="65"/>
      <c r="D64" s="65"/>
      <c r="E64" s="65"/>
      <c r="F64" s="65"/>
      <c r="G64" s="65"/>
      <c r="H64" s="65"/>
      <c r="I64" s="65"/>
      <c r="J64" s="65"/>
    </row>
    <row r="66" spans="1:10" x14ac:dyDescent="0.3">
      <c r="B66" t="str">
        <f>IMLOG10("3+3i")</f>
        <v>0,627636252551653+0,34109408846046i</v>
      </c>
      <c r="G66" s="1" t="s">
        <v>93</v>
      </c>
    </row>
    <row r="67" spans="1:10" x14ac:dyDescent="0.3">
      <c r="B67" t="str">
        <f>IMLOG10("1+i")</f>
        <v>0,150514997831991+0,34109408846046i</v>
      </c>
      <c r="G67" s="1" t="s">
        <v>94</v>
      </c>
    </row>
    <row r="68" spans="1:10" x14ac:dyDescent="0.3">
      <c r="B68" t="str">
        <f>IMLOG10("1+5i")</f>
        <v>0,707486673985409+0,596460374525914i</v>
      </c>
      <c r="G68" s="1" t="s">
        <v>95</v>
      </c>
    </row>
    <row r="71" spans="1:10" ht="22.5" customHeight="1" x14ac:dyDescent="0.3">
      <c r="A71" s="65" t="s">
        <v>20</v>
      </c>
      <c r="B71" s="65"/>
      <c r="C71" s="65"/>
      <c r="D71" s="65"/>
      <c r="E71" s="65"/>
      <c r="F71" s="65"/>
      <c r="G71" s="65"/>
      <c r="H71" s="65"/>
      <c r="I71" s="65"/>
      <c r="J71" s="65"/>
    </row>
    <row r="73" spans="1:10" x14ac:dyDescent="0.3">
      <c r="B73" t="str">
        <f>IMLOG2("2+3i")</f>
        <v>1,85021985907055+1,41787163074572i</v>
      </c>
      <c r="G73" s="1" t="s">
        <v>96</v>
      </c>
    </row>
    <row r="74" spans="1:10" x14ac:dyDescent="0.3">
      <c r="B74" t="str">
        <f>IMLOG2("1+i")</f>
        <v>0,5+1,1330900354568i</v>
      </c>
      <c r="G74" s="1" t="s">
        <v>97</v>
      </c>
    </row>
    <row r="77" spans="1:10" ht="22.5" customHeight="1" x14ac:dyDescent="0.3">
      <c r="A77" s="65" t="s">
        <v>21</v>
      </c>
      <c r="B77" s="65"/>
      <c r="C77" s="65"/>
      <c r="D77" s="65"/>
      <c r="E77" s="65"/>
      <c r="F77" s="65"/>
      <c r="G77" s="65"/>
      <c r="H77" s="65"/>
      <c r="I77" s="65"/>
      <c r="J77" s="65"/>
    </row>
    <row r="79" spans="1:10" x14ac:dyDescent="0.3">
      <c r="B79" t="str">
        <f>IMPOWER("2+4i",2)</f>
        <v>-12+16i</v>
      </c>
      <c r="G79" s="1" t="s">
        <v>98</v>
      </c>
    </row>
    <row r="80" spans="1:10" x14ac:dyDescent="0.3">
      <c r="B80" t="str">
        <f>IMPOWER("2+3i",5)</f>
        <v>122-597i</v>
      </c>
      <c r="G80" s="1" t="s">
        <v>99</v>
      </c>
    </row>
    <row r="81" spans="1:10" x14ac:dyDescent="0.3">
      <c r="B81" t="str">
        <f>IMPOWER("2",2)</f>
        <v>4</v>
      </c>
      <c r="G81" s="1" t="s">
        <v>100</v>
      </c>
    </row>
    <row r="82" spans="1:10" x14ac:dyDescent="0.3">
      <c r="B82" t="str">
        <f>IMPOWER(2,2)</f>
        <v>4</v>
      </c>
      <c r="G82" s="1" t="s">
        <v>101</v>
      </c>
    </row>
    <row r="83" spans="1:10" x14ac:dyDescent="0.3">
      <c r="B83" t="e">
        <f>IMPOWER("2+3i","2+3i")</f>
        <v>#VALUE!</v>
      </c>
      <c r="G83" s="1" t="s">
        <v>102</v>
      </c>
    </row>
    <row r="84" spans="1:10" x14ac:dyDescent="0.3">
      <c r="B84" t="e">
        <f>IMPOWER(A,2)</f>
        <v>#NAME?</v>
      </c>
      <c r="G84" s="1" t="s">
        <v>103</v>
      </c>
    </row>
    <row r="87" spans="1:10" ht="22.5" customHeight="1" x14ac:dyDescent="0.3">
      <c r="A87" s="65" t="s">
        <v>22</v>
      </c>
      <c r="B87" s="65"/>
      <c r="C87" s="65"/>
      <c r="D87" s="65"/>
      <c r="E87" s="65"/>
      <c r="F87" s="65"/>
      <c r="G87" s="65"/>
      <c r="H87" s="65"/>
      <c r="I87" s="65"/>
      <c r="J87" s="65"/>
    </row>
    <row r="89" spans="1:10" x14ac:dyDescent="0.3">
      <c r="B89" t="str">
        <f>IMPRODUCT("3+4i","5-3i")</f>
        <v>27+11i</v>
      </c>
      <c r="G89" s="1" t="s">
        <v>104</v>
      </c>
    </row>
    <row r="90" spans="1:10" x14ac:dyDescent="0.3">
      <c r="B90" t="str">
        <f>IMPRODUCT("1+i","1-i")</f>
        <v>2</v>
      </c>
      <c r="G90" s="1" t="s">
        <v>105</v>
      </c>
    </row>
    <row r="93" spans="1:10" ht="22.5" customHeight="1" x14ac:dyDescent="0.3">
      <c r="A93" s="65" t="s">
        <v>23</v>
      </c>
      <c r="B93" s="65"/>
      <c r="C93" s="65"/>
      <c r="D93" s="65"/>
      <c r="E93" s="65"/>
      <c r="F93" s="65"/>
      <c r="G93" s="65"/>
      <c r="H93" s="65"/>
      <c r="I93" s="65"/>
      <c r="J93" s="65"/>
    </row>
    <row r="95" spans="1:10" x14ac:dyDescent="0.3">
      <c r="B95">
        <f>IMREAL("6-9i")</f>
        <v>6</v>
      </c>
      <c r="G95" s="1" t="s">
        <v>106</v>
      </c>
    </row>
    <row r="96" spans="1:10" x14ac:dyDescent="0.3">
      <c r="B96">
        <f>IMREAL("6-6j")</f>
        <v>6</v>
      </c>
      <c r="G96" s="1" t="s">
        <v>107</v>
      </c>
    </row>
    <row r="97" spans="1:10" x14ac:dyDescent="0.3">
      <c r="B97">
        <f>IMREAL("3-9i")</f>
        <v>3</v>
      </c>
      <c r="G97" s="1" t="s">
        <v>108</v>
      </c>
    </row>
    <row r="100" spans="1:10" ht="22.5" customHeight="1" x14ac:dyDescent="0.3">
      <c r="A100" s="65" t="s">
        <v>24</v>
      </c>
      <c r="B100" s="65"/>
      <c r="C100" s="65"/>
      <c r="D100" s="65"/>
      <c r="E100" s="65"/>
      <c r="F100" s="65"/>
      <c r="G100" s="65"/>
      <c r="H100" s="65"/>
      <c r="I100" s="65"/>
      <c r="J100" s="65"/>
    </row>
    <row r="102" spans="1:10" x14ac:dyDescent="0.3">
      <c r="B102" t="str">
        <f>IMSQRT("1+i")</f>
        <v>1,09868411346781+0,455089860562227i</v>
      </c>
      <c r="G102" s="1" t="s">
        <v>109</v>
      </c>
    </row>
    <row r="103" spans="1:10" x14ac:dyDescent="0.3">
      <c r="B103" t="str">
        <f>IMSQRT("0+8i")</f>
        <v>2+2i</v>
      </c>
      <c r="G103" s="1" t="s">
        <v>110</v>
      </c>
    </row>
    <row r="106" spans="1:10" ht="22.5" customHeight="1" x14ac:dyDescent="0.3">
      <c r="A106" s="65" t="s">
        <v>25</v>
      </c>
      <c r="B106" s="65"/>
      <c r="C106" s="65"/>
      <c r="D106" s="65"/>
      <c r="E106" s="65"/>
      <c r="F106" s="65"/>
      <c r="G106" s="65"/>
      <c r="H106" s="65"/>
      <c r="I106" s="65"/>
      <c r="J106" s="65"/>
    </row>
    <row r="108" spans="1:10" x14ac:dyDescent="0.3">
      <c r="B108" t="str">
        <f>IMSUB("13+4i","5+3i")</f>
        <v>8+i</v>
      </c>
      <c r="G108" s="1" t="s">
        <v>111</v>
      </c>
    </row>
    <row r="109" spans="1:10" x14ac:dyDescent="0.3">
      <c r="B109" t="str">
        <f>IMSUB("13+4i","13+4i")</f>
        <v>0</v>
      </c>
      <c r="G109" s="1" t="s">
        <v>112</v>
      </c>
    </row>
    <row r="112" spans="1:10" ht="22.5" customHeight="1" x14ac:dyDescent="0.3">
      <c r="A112" s="65" t="s">
        <v>26</v>
      </c>
      <c r="B112" s="65"/>
      <c r="C112" s="65"/>
      <c r="D112" s="65"/>
      <c r="E112" s="65"/>
      <c r="F112" s="65"/>
      <c r="G112" s="65"/>
      <c r="H112" s="65"/>
      <c r="I112" s="65"/>
      <c r="J112" s="65"/>
    </row>
    <row r="114" spans="1:10" x14ac:dyDescent="0.3">
      <c r="B114" t="str">
        <f>IMSUM("3+4i","5-3i")</f>
        <v>8+i</v>
      </c>
      <c r="G114" s="1" t="s">
        <v>113</v>
      </c>
    </row>
    <row r="116" spans="1:10" ht="18.75" customHeight="1" x14ac:dyDescent="0.3">
      <c r="A116" s="66" t="s">
        <v>119</v>
      </c>
      <c r="B116" s="67"/>
      <c r="C116" s="67"/>
      <c r="D116" s="67"/>
      <c r="E116" s="67"/>
      <c r="F116" s="67"/>
      <c r="G116" s="67"/>
      <c r="H116" s="67"/>
      <c r="I116" s="67"/>
      <c r="J116" s="67"/>
    </row>
  </sheetData>
  <mergeCells count="20">
    <mergeCell ref="A1:J1"/>
    <mergeCell ref="A2:J2"/>
    <mergeCell ref="A64:J64"/>
    <mergeCell ref="A5:J5"/>
    <mergeCell ref="A12:J12"/>
    <mergeCell ref="A18:J18"/>
    <mergeCell ref="A27:J27"/>
    <mergeCell ref="A33:J33"/>
    <mergeCell ref="A40:J40"/>
    <mergeCell ref="A46:J46"/>
    <mergeCell ref="A52:J52"/>
    <mergeCell ref="A58:J58"/>
    <mergeCell ref="A112:J112"/>
    <mergeCell ref="A116:J116"/>
    <mergeCell ref="A71:J71"/>
    <mergeCell ref="A77:J77"/>
    <mergeCell ref="A87:J87"/>
    <mergeCell ref="A93:J93"/>
    <mergeCell ref="A100:J100"/>
    <mergeCell ref="A106:J106"/>
  </mergeCells>
  <hyperlinks>
    <hyperlink ref="A116" r:id="rId1" xr:uid="{00000000-0004-0000-0200-000000000000}"/>
    <hyperlink ref="A2" r:id="rId2" xr:uid="{00000000-0004-0000-0200-000001000000}"/>
  </hyperlinks>
  <pageMargins left="0.7" right="0.7" top="0.78740157499999996" bottom="0.78740157499999996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</vt:lpstr>
      <vt:lpstr>Informace</vt:lpstr>
      <vt:lpstr>Inzenyrske - soustaty</vt:lpstr>
      <vt:lpstr>Inzenyrske (2)</vt:lpstr>
      <vt:lpstr>Poznámky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2013-06-29T16:15:06Z</dcterms:created>
  <dcterms:modified xsi:type="dcterms:W3CDTF">2018-06-04T07:55:39Z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25714d5c-c03d-4220-927b-e3bc517bda63</vt:lpwstr>
  </property>
</Properties>
</file>