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IFRS for SMEs 2018\IFRS 2018 (from IS)\seminars_2019\fin statements incl. consolidated\"/>
    </mc:Choice>
  </mc:AlternateContent>
  <xr:revisionPtr revIDLastSave="0" documentId="13_ncr:1_{BBD876B8-7F28-4D54-AA8E-D4D96736373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L_BS_CE" sheetId="1" r:id="rId1"/>
    <sheet name="C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2" l="1"/>
  <c r="G27" i="2"/>
  <c r="G26" i="2"/>
  <c r="D27" i="1"/>
  <c r="D26" i="1"/>
  <c r="D25" i="1"/>
  <c r="D24" i="1"/>
  <c r="C21" i="1"/>
  <c r="C20" i="1"/>
  <c r="C19" i="1"/>
  <c r="C15" i="2" l="1"/>
  <c r="C6" i="2"/>
  <c r="C27" i="2" l="1"/>
  <c r="C26" i="2"/>
  <c r="C25" i="2"/>
  <c r="C24" i="2"/>
  <c r="C20" i="2"/>
  <c r="C22" i="2" s="1"/>
  <c r="C11" i="2"/>
  <c r="C10" i="2"/>
  <c r="C9" i="2"/>
  <c r="C5" i="2"/>
  <c r="C2" i="2"/>
  <c r="C13" i="2" l="1"/>
  <c r="C29" i="2"/>
  <c r="C18" i="2"/>
  <c r="S7" i="1"/>
  <c r="R7" i="1"/>
  <c r="O9" i="1" s="1"/>
  <c r="U6" i="1"/>
  <c r="V6" i="1" s="1"/>
  <c r="T5" i="1"/>
  <c r="T7" i="1" s="1"/>
  <c r="O11" i="1" s="1"/>
  <c r="V4" i="1"/>
  <c r="O14" i="1"/>
  <c r="O4" i="1"/>
  <c r="O3" i="1"/>
  <c r="O7" i="1"/>
  <c r="K11" i="1"/>
  <c r="K4" i="1"/>
  <c r="K5" i="1" s="1"/>
  <c r="K9" i="1" s="1"/>
  <c r="G14" i="1"/>
  <c r="G13" i="1"/>
  <c r="G10" i="1"/>
  <c r="G3" i="1"/>
  <c r="G7" i="1" s="1"/>
  <c r="C14" i="1"/>
  <c r="C11" i="1"/>
  <c r="C8" i="1"/>
  <c r="C7" i="1"/>
  <c r="C4" i="1"/>
  <c r="C5" i="1" s="1"/>
  <c r="G15" i="1" l="1"/>
  <c r="K12" i="1"/>
  <c r="K15" i="1" s="1"/>
  <c r="U5" i="1" s="1"/>
  <c r="V5" i="1"/>
  <c r="U7" i="1"/>
  <c r="O10" i="1" s="1"/>
  <c r="C9" i="1"/>
  <c r="C12" i="1" s="1"/>
  <c r="C15" i="1" s="1"/>
  <c r="K19" i="1"/>
  <c r="O15" i="1"/>
  <c r="V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Oleksandra Lemeshko</author>
  </authors>
  <commentList>
    <comment ref="C4" authorId="0" shapeId="0" xr:uid="{B94183E8-D0A7-48A8-A055-C66007E39ADA}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incl. 60% of dep.charge</t>
        </r>
      </text>
    </comment>
    <comment ref="C7" authorId="0" shapeId="0" xr:uid="{A0DC81CB-8EBA-4B42-836B-68A6AA48552B}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incl. 20% of dep charge</t>
        </r>
      </text>
    </comment>
    <comment ref="C8" authorId="0" shapeId="0" xr:uid="{F7F0C2B5-0928-4EB6-914F-0B8E5B08DA0D}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incl. 20% of dep 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Oleksandra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negative impact on CF because it is increase in stock, i.e. outflow of cash to purchase new stock</t>
        </r>
      </text>
    </comment>
    <comment ref="C10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negative impact on CF because it is increase in customer debt, i.e. increase in non-cash (=credit) sales</t>
        </r>
      </text>
    </comment>
    <comment ref="C1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negative impact on CF because it is decrease in debt to vendor, i.e. outflow of cash to pay for credit purchases</t>
        </r>
      </text>
    </comment>
    <comment ref="C15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as actual outflow of cash</t>
        </r>
      </text>
    </comment>
    <comment ref="C16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as actual outflow of cash
</t>
        </r>
      </text>
    </comment>
    <comment ref="C20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negative impact on CF because it is increase in PPE, i.e. outflow of cash to purchase new PPE</t>
        </r>
      </text>
    </comment>
  </commentList>
</comments>
</file>

<file path=xl/sharedStrings.xml><?xml version="1.0" encoding="utf-8"?>
<sst xmlns="http://schemas.openxmlformats.org/spreadsheetml/2006/main" count="92" uniqueCount="63">
  <si>
    <t>Revenue</t>
  </si>
  <si>
    <t>COS</t>
  </si>
  <si>
    <t>Gross profit</t>
  </si>
  <si>
    <t>Distribution costs</t>
  </si>
  <si>
    <t>Administration costs</t>
  </si>
  <si>
    <t>Operating profit</t>
  </si>
  <si>
    <t>Interest paid</t>
  </si>
  <si>
    <t>Profit before tax</t>
  </si>
  <si>
    <t>Income tax expense</t>
  </si>
  <si>
    <t>Profit for the year</t>
  </si>
  <si>
    <t>P/L</t>
  </si>
  <si>
    <t>BS</t>
  </si>
  <si>
    <t>Total assets</t>
  </si>
  <si>
    <t>PPE</t>
  </si>
  <si>
    <t>Stock</t>
  </si>
  <si>
    <t>AR</t>
  </si>
  <si>
    <t>Bank</t>
  </si>
  <si>
    <t>Share capital</t>
  </si>
  <si>
    <t>Retained earnings</t>
  </si>
  <si>
    <t>LT loan</t>
  </si>
  <si>
    <t>Warranties</t>
  </si>
  <si>
    <t>AP</t>
  </si>
  <si>
    <t>Tax liability</t>
  </si>
  <si>
    <t>Total equity and liabilities</t>
  </si>
  <si>
    <t>Ex.1</t>
  </si>
  <si>
    <t>Ex.2</t>
  </si>
  <si>
    <t>Fin result</t>
  </si>
  <si>
    <t>Other comprehensive profit (Revaluation surplus)</t>
  </si>
  <si>
    <t>Total profit for the year</t>
  </si>
  <si>
    <t>Revaluation reserve</t>
  </si>
  <si>
    <t>CE</t>
  </si>
  <si>
    <t>Share premium</t>
  </si>
  <si>
    <t>Revaluation surplus</t>
  </si>
  <si>
    <t>Retained earings</t>
  </si>
  <si>
    <t>Total</t>
  </si>
  <si>
    <t>b/f balance</t>
  </si>
  <si>
    <t>Dividends</t>
  </si>
  <si>
    <t>c/f balance</t>
  </si>
  <si>
    <t>Adjustments for non-cash items</t>
  </si>
  <si>
    <t>Depreciation</t>
  </si>
  <si>
    <t>Working capital changes</t>
  </si>
  <si>
    <t>Change in inventory</t>
  </si>
  <si>
    <t>Change in AR</t>
  </si>
  <si>
    <t>Change in AP</t>
  </si>
  <si>
    <t>Cash generated from operations</t>
  </si>
  <si>
    <t>Cash flow from operating activities</t>
  </si>
  <si>
    <t>Purchase of PPE</t>
  </si>
  <si>
    <t>Cash flow from investing activities</t>
  </si>
  <si>
    <t>Issue of new shares</t>
  </si>
  <si>
    <t>Share premium on issue of new shares</t>
  </si>
  <si>
    <t>Repayment of bank loan</t>
  </si>
  <si>
    <t>Tax liability for 2015</t>
  </si>
  <si>
    <t>Cash flow from financing activities</t>
  </si>
  <si>
    <t>Cash b/f</t>
  </si>
  <si>
    <t>Cash flow for the year (i.e. cash movement)</t>
  </si>
  <si>
    <t>Cash c/f</t>
  </si>
  <si>
    <t>check</t>
  </si>
  <si>
    <t>building</t>
  </si>
  <si>
    <t>plant</t>
  </si>
  <si>
    <t>total depreciation charge for the year</t>
  </si>
  <si>
    <t>apportioned costs</t>
  </si>
  <si>
    <t>Interest expense</t>
  </si>
  <si>
    <t>Tax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</si>
</sst>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/>
    <xf numFmtId="165" fontId="4" fillId="0" borderId="0" xfId="1" applyNumberFormat="1" applyFont="1"/>
    <xf numFmtId="0" fontId="0" fillId="0" borderId="2" xfId="0" applyBorder="1"/>
    <xf numFmtId="165" fontId="0" fillId="0" borderId="2" xfId="1" applyNumberFormat="1" applyFont="1" applyBorder="1"/>
    <xf numFmtId="9" fontId="0" fillId="0" borderId="0" xfId="2" applyFont="1"/>
    <xf numFmtId="165" fontId="0" fillId="0" borderId="0" xfId="0" applyNumberFormat="1"/>
    <xf numFmtId="9" fontId="0" fillId="0" borderId="2" xfId="2" applyFont="1" applyBorder="1"/>
    <xf numFmtId="165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tabSelected="1" workbookViewId="0">
      <selection activeCell="K4" sqref="K4"/>
    </sheetView>
  </sheetViews>
  <sheetFormatPr defaultRowHeight="15" x14ac:dyDescent="0.25"/>
  <cols>
    <col min="2" max="2" width="17.85546875" customWidth="1"/>
    <col min="3" max="3" width="9.140625" style="2" bestFit="1" customWidth="1"/>
    <col min="6" max="6" width="18.85546875" customWidth="1"/>
    <col min="7" max="7" width="9.140625" style="2" bestFit="1" customWidth="1"/>
    <col min="10" max="10" width="19" customWidth="1"/>
    <col min="14" max="14" width="16.28515625" customWidth="1"/>
    <col min="15" max="15" width="9.140625" style="2" bestFit="1" customWidth="1"/>
  </cols>
  <sheetData>
    <row r="1" spans="1:22" x14ac:dyDescent="0.25">
      <c r="A1" t="s">
        <v>24</v>
      </c>
      <c r="I1" t="s">
        <v>25</v>
      </c>
    </row>
    <row r="2" spans="1:22" x14ac:dyDescent="0.25">
      <c r="A2" t="s">
        <v>10</v>
      </c>
      <c r="E2" t="s">
        <v>11</v>
      </c>
      <c r="I2" t="s">
        <v>10</v>
      </c>
      <c r="K2" s="2"/>
      <c r="M2" t="s">
        <v>11</v>
      </c>
      <c r="Q2" t="s">
        <v>30</v>
      </c>
    </row>
    <row r="3" spans="1:22" x14ac:dyDescent="0.25">
      <c r="B3" t="s">
        <v>0</v>
      </c>
      <c r="C3" s="2">
        <v>1300</v>
      </c>
      <c r="F3" t="s">
        <v>13</v>
      </c>
      <c r="G3" s="2">
        <f>(210-48-5)+(125-75-25)</f>
        <v>182</v>
      </c>
      <c r="J3" t="s">
        <v>0</v>
      </c>
      <c r="K3" s="2">
        <v>2165</v>
      </c>
      <c r="N3" t="s">
        <v>13</v>
      </c>
      <c r="O3" s="2">
        <f>(480-30-5)+(400-170-69)+100</f>
        <v>706</v>
      </c>
      <c r="R3" t="s">
        <v>17</v>
      </c>
      <c r="S3" t="s">
        <v>31</v>
      </c>
      <c r="T3" t="s">
        <v>32</v>
      </c>
      <c r="U3" t="s">
        <v>33</v>
      </c>
      <c r="V3" t="s">
        <v>34</v>
      </c>
    </row>
    <row r="4" spans="1:22" x14ac:dyDescent="0.25">
      <c r="B4" t="s">
        <v>1</v>
      </c>
      <c r="C4" s="2">
        <f>-(470+150-250+(60%*(25+5)))</f>
        <v>-388</v>
      </c>
      <c r="F4" t="s">
        <v>14</v>
      </c>
      <c r="G4" s="2">
        <v>250</v>
      </c>
      <c r="J4" t="s">
        <v>1</v>
      </c>
      <c r="K4" s="2">
        <f>-(140+1260-(95-10)+(5%*100+30%*(400-170)))</f>
        <v>-1389</v>
      </c>
      <c r="L4" s="2"/>
      <c r="N4" t="s">
        <v>14</v>
      </c>
      <c r="O4" s="2">
        <f>95-10</f>
        <v>85</v>
      </c>
      <c r="Q4" t="s">
        <v>35</v>
      </c>
      <c r="R4" s="2">
        <v>270</v>
      </c>
      <c r="S4" s="2">
        <v>80</v>
      </c>
      <c r="T4" s="2">
        <v>20</v>
      </c>
      <c r="U4" s="2">
        <v>235</v>
      </c>
      <c r="V4" s="2">
        <f>SUM(R4:U4)</f>
        <v>605</v>
      </c>
    </row>
    <row r="5" spans="1:22" ht="15.75" thickBot="1" x14ac:dyDescent="0.3">
      <c r="B5" s="1" t="s">
        <v>2</v>
      </c>
      <c r="C5" s="3">
        <f>C3+C4</f>
        <v>912</v>
      </c>
      <c r="F5" t="s">
        <v>15</v>
      </c>
      <c r="G5" s="2">
        <v>728</v>
      </c>
      <c r="J5" s="1" t="s">
        <v>2</v>
      </c>
      <c r="K5" s="3">
        <f>K3+K4</f>
        <v>776</v>
      </c>
      <c r="L5" s="2"/>
      <c r="N5" t="s">
        <v>15</v>
      </c>
      <c r="O5" s="2">
        <v>3</v>
      </c>
      <c r="Q5" t="s">
        <v>28</v>
      </c>
      <c r="R5" s="2"/>
      <c r="S5" s="2"/>
      <c r="T5" s="2">
        <f>K17</f>
        <v>100</v>
      </c>
      <c r="U5" s="2">
        <f>K15</f>
        <v>57</v>
      </c>
      <c r="V5" s="2">
        <f t="shared" ref="V5:V7" si="0">SUM(R5:U5)</f>
        <v>157</v>
      </c>
    </row>
    <row r="6" spans="1:22" ht="15.75" thickTop="1" x14ac:dyDescent="0.25">
      <c r="F6" t="s">
        <v>16</v>
      </c>
      <c r="G6" s="2">
        <v>9</v>
      </c>
      <c r="K6" s="2"/>
      <c r="N6" t="s">
        <v>16</v>
      </c>
      <c r="O6" s="2">
        <v>233</v>
      </c>
      <c r="Q6" t="s">
        <v>36</v>
      </c>
      <c r="R6" s="2"/>
      <c r="S6" s="2"/>
      <c r="T6" s="2"/>
      <c r="U6" s="2">
        <f>-27</f>
        <v>-27</v>
      </c>
      <c r="V6" s="2">
        <f t="shared" si="0"/>
        <v>-27</v>
      </c>
    </row>
    <row r="7" spans="1:22" ht="15.75" thickBot="1" x14ac:dyDescent="0.3">
      <c r="B7" t="s">
        <v>3</v>
      </c>
      <c r="C7" s="2">
        <f>-(240+(20%*(25+5)))</f>
        <v>-246</v>
      </c>
      <c r="F7" s="1" t="s">
        <v>12</v>
      </c>
      <c r="G7" s="3">
        <f>SUM(G3:G6)</f>
        <v>1169</v>
      </c>
      <c r="J7" t="s">
        <v>3</v>
      </c>
      <c r="K7" s="2">
        <v>-250</v>
      </c>
      <c r="N7" s="1" t="s">
        <v>12</v>
      </c>
      <c r="O7" s="3">
        <f>SUM(O3:O6)</f>
        <v>1027</v>
      </c>
      <c r="Q7" s="1" t="s">
        <v>37</v>
      </c>
      <c r="R7" s="3">
        <f>SUM(R4:R6)</f>
        <v>270</v>
      </c>
      <c r="S7" s="3">
        <f t="shared" ref="S7:U7" si="1">SUM(S4:S6)</f>
        <v>80</v>
      </c>
      <c r="T7" s="3">
        <f t="shared" si="1"/>
        <v>120</v>
      </c>
      <c r="U7" s="3">
        <f t="shared" si="1"/>
        <v>265</v>
      </c>
      <c r="V7" s="3">
        <f t="shared" si="0"/>
        <v>735</v>
      </c>
    </row>
    <row r="8" spans="1:22" ht="15.75" thickTop="1" x14ac:dyDescent="0.25">
      <c r="B8" t="s">
        <v>4</v>
      </c>
      <c r="C8" s="2">
        <f>-(170+(20%*(25+5))+(75-90))</f>
        <v>-161</v>
      </c>
      <c r="J8" t="s">
        <v>4</v>
      </c>
      <c r="K8" s="2">
        <v>-295</v>
      </c>
    </row>
    <row r="9" spans="1:22" ht="15.75" thickBot="1" x14ac:dyDescent="0.3">
      <c r="B9" s="1" t="s">
        <v>5</v>
      </c>
      <c r="C9" s="3">
        <f>C5+SUM(C7:C8)</f>
        <v>505</v>
      </c>
      <c r="F9" t="s">
        <v>17</v>
      </c>
      <c r="G9" s="2">
        <v>200</v>
      </c>
      <c r="J9" s="1" t="s">
        <v>5</v>
      </c>
      <c r="K9" s="3">
        <f>K5+SUM(K7:K8)</f>
        <v>231</v>
      </c>
      <c r="N9" t="s">
        <v>17</v>
      </c>
      <c r="O9" s="2">
        <f>R7+S7</f>
        <v>350</v>
      </c>
    </row>
    <row r="10" spans="1:22" ht="15.75" thickTop="1" x14ac:dyDescent="0.25">
      <c r="F10" t="s">
        <v>18</v>
      </c>
      <c r="G10" s="2">
        <f>270-6+352</f>
        <v>616</v>
      </c>
      <c r="K10" s="2"/>
      <c r="N10" t="s">
        <v>18</v>
      </c>
      <c r="O10" s="2">
        <f>U7</f>
        <v>265</v>
      </c>
    </row>
    <row r="11" spans="1:22" x14ac:dyDescent="0.25">
      <c r="B11" t="s">
        <v>6</v>
      </c>
      <c r="C11" s="2">
        <f>-80*10%</f>
        <v>-8</v>
      </c>
      <c r="F11" t="s">
        <v>19</v>
      </c>
      <c r="G11" s="2">
        <v>80</v>
      </c>
      <c r="J11" t="s">
        <v>26</v>
      </c>
      <c r="K11" s="2">
        <f>-25+15+1</f>
        <v>-9</v>
      </c>
      <c r="N11" t="s">
        <v>29</v>
      </c>
      <c r="O11" s="2">
        <f>T7</f>
        <v>120</v>
      </c>
    </row>
    <row r="12" spans="1:22" ht="15.75" thickBot="1" x14ac:dyDescent="0.3">
      <c r="B12" s="1" t="s">
        <v>7</v>
      </c>
      <c r="C12" s="3">
        <f>C9+C11</f>
        <v>497</v>
      </c>
      <c r="F12" t="s">
        <v>20</v>
      </c>
      <c r="G12" s="2">
        <v>75</v>
      </c>
      <c r="J12" s="1" t="s">
        <v>7</v>
      </c>
      <c r="K12" s="3">
        <f>K9+K11</f>
        <v>222</v>
      </c>
      <c r="N12" t="s">
        <v>19</v>
      </c>
      <c r="O12" s="2">
        <v>100</v>
      </c>
    </row>
    <row r="13" spans="1:22" ht="15.75" thickTop="1" x14ac:dyDescent="0.25">
      <c r="F13" t="s">
        <v>21</v>
      </c>
      <c r="G13" s="2">
        <f>60</f>
        <v>60</v>
      </c>
      <c r="K13" s="2"/>
      <c r="N13" t="s">
        <v>21</v>
      </c>
      <c r="O13" s="2">
        <v>27</v>
      </c>
    </row>
    <row r="14" spans="1:22" x14ac:dyDescent="0.25">
      <c r="B14" t="s">
        <v>8</v>
      </c>
      <c r="C14" s="2">
        <f>-(10+135)</f>
        <v>-145</v>
      </c>
      <c r="F14" t="s">
        <v>22</v>
      </c>
      <c r="G14" s="2">
        <f>135+10*0.3</f>
        <v>138</v>
      </c>
      <c r="J14" t="s">
        <v>8</v>
      </c>
      <c r="K14" s="2">
        <v>-165</v>
      </c>
      <c r="N14" t="s">
        <v>22</v>
      </c>
      <c r="O14" s="2">
        <f>165</f>
        <v>165</v>
      </c>
    </row>
    <row r="15" spans="1:22" ht="15.75" thickBot="1" x14ac:dyDescent="0.3">
      <c r="B15" s="1" t="s">
        <v>9</v>
      </c>
      <c r="C15" s="3">
        <f>C12+C14</f>
        <v>352</v>
      </c>
      <c r="F15" s="1" t="s">
        <v>23</v>
      </c>
      <c r="G15" s="3">
        <f>SUM(G9:G14)</f>
        <v>1169</v>
      </c>
      <c r="J15" s="1" t="s">
        <v>9</v>
      </c>
      <c r="K15" s="3">
        <f>K12+K14</f>
        <v>57</v>
      </c>
      <c r="N15" s="1" t="s">
        <v>23</v>
      </c>
      <c r="O15" s="3">
        <f>SUM(O9:O14)</f>
        <v>1027</v>
      </c>
    </row>
    <row r="16" spans="1:22" ht="15.75" thickTop="1" x14ac:dyDescent="0.25"/>
    <row r="17" spans="2:11" ht="15.75" thickBot="1" x14ac:dyDescent="0.3">
      <c r="J17" s="1" t="s">
        <v>27</v>
      </c>
      <c r="K17" s="1">
        <v>100</v>
      </c>
    </row>
    <row r="18" spans="2:11" ht="15.75" thickTop="1" x14ac:dyDescent="0.25"/>
    <row r="19" spans="2:11" ht="15.75" thickBot="1" x14ac:dyDescent="0.3">
      <c r="B19" t="s">
        <v>57</v>
      </c>
      <c r="C19" s="2">
        <f>5%*100</f>
        <v>5</v>
      </c>
      <c r="J19" s="1" t="s">
        <v>28</v>
      </c>
      <c r="K19" s="4">
        <f>K15+K17</f>
        <v>157</v>
      </c>
    </row>
    <row r="20" spans="2:11" ht="15.75" thickTop="1" x14ac:dyDescent="0.25">
      <c r="B20" s="7" t="s">
        <v>58</v>
      </c>
      <c r="C20" s="8">
        <f>20%*125</f>
        <v>25</v>
      </c>
    </row>
    <row r="21" spans="2:11" x14ac:dyDescent="0.25">
      <c r="B21" t="s">
        <v>59</v>
      </c>
      <c r="C21" s="2">
        <f>SUM(C19:C20)</f>
        <v>30</v>
      </c>
    </row>
    <row r="23" spans="2:11" x14ac:dyDescent="0.25">
      <c r="B23" t="s">
        <v>60</v>
      </c>
    </row>
    <row r="24" spans="2:11" x14ac:dyDescent="0.25">
      <c r="B24" t="s">
        <v>1</v>
      </c>
      <c r="C24" s="9">
        <v>0.6</v>
      </c>
      <c r="D24" s="10">
        <f>C24*C21</f>
        <v>18</v>
      </c>
    </row>
    <row r="25" spans="2:11" x14ac:dyDescent="0.25">
      <c r="B25" t="s">
        <v>3</v>
      </c>
      <c r="C25" s="9">
        <v>0.2</v>
      </c>
      <c r="D25" s="10">
        <f>C25*C21</f>
        <v>6</v>
      </c>
    </row>
    <row r="26" spans="2:11" x14ac:dyDescent="0.25">
      <c r="B26" s="7" t="s">
        <v>4</v>
      </c>
      <c r="C26" s="11">
        <v>0.2</v>
      </c>
      <c r="D26" s="12">
        <f>C26*C21</f>
        <v>6</v>
      </c>
    </row>
    <row r="27" spans="2:11" x14ac:dyDescent="0.25">
      <c r="D27" s="10">
        <f>SUM(D24:D26)</f>
        <v>30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0"/>
  <sheetViews>
    <sheetView topLeftCell="A10" zoomScale="115" zoomScaleNormal="115" workbookViewId="0">
      <selection activeCell="J26" sqref="J26"/>
    </sheetView>
  </sheetViews>
  <sheetFormatPr defaultRowHeight="15" x14ac:dyDescent="0.25"/>
  <cols>
    <col min="2" max="2" width="31.7109375" customWidth="1"/>
    <col min="3" max="3" width="10.140625" style="2" bestFit="1" customWidth="1"/>
    <col min="7" max="7" width="10.140625" style="2" bestFit="1" customWidth="1"/>
  </cols>
  <sheetData>
    <row r="2" spans="1:3" x14ac:dyDescent="0.25">
      <c r="B2" t="s">
        <v>7</v>
      </c>
      <c r="C2" s="2">
        <f>44000+6000</f>
        <v>50000</v>
      </c>
    </row>
    <row r="4" spans="1:3" x14ac:dyDescent="0.25">
      <c r="A4" t="s">
        <v>38</v>
      </c>
    </row>
    <row r="5" spans="1:3" x14ac:dyDescent="0.25">
      <c r="B5" t="s">
        <v>39</v>
      </c>
      <c r="C5" s="2">
        <f>92000-78000</f>
        <v>14000</v>
      </c>
    </row>
    <row r="6" spans="1:3" x14ac:dyDescent="0.25">
      <c r="B6" t="s">
        <v>61</v>
      </c>
      <c r="C6" s="2">
        <f>20000*10%</f>
        <v>2000</v>
      </c>
    </row>
    <row r="8" spans="1:3" x14ac:dyDescent="0.25">
      <c r="A8" t="s">
        <v>40</v>
      </c>
    </row>
    <row r="9" spans="1:3" x14ac:dyDescent="0.25">
      <c r="B9" t="s">
        <v>41</v>
      </c>
      <c r="C9" s="2">
        <f>-(17000-12000)</f>
        <v>-5000</v>
      </c>
    </row>
    <row r="10" spans="1:3" x14ac:dyDescent="0.25">
      <c r="B10" t="s">
        <v>42</v>
      </c>
      <c r="C10" s="2">
        <f>-(10000-2000)</f>
        <v>-8000</v>
      </c>
    </row>
    <row r="11" spans="1:3" x14ac:dyDescent="0.25">
      <c r="B11" t="s">
        <v>43</v>
      </c>
      <c r="C11" s="2">
        <f>13000-19000</f>
        <v>-6000</v>
      </c>
    </row>
    <row r="13" spans="1:3" x14ac:dyDescent="0.25">
      <c r="A13" t="s">
        <v>44</v>
      </c>
      <c r="C13" s="2">
        <f>SUM(C2:C12)</f>
        <v>47000</v>
      </c>
    </row>
    <row r="15" spans="1:3" x14ac:dyDescent="0.25">
      <c r="B15" t="s">
        <v>61</v>
      </c>
      <c r="C15" s="2">
        <f>-C6</f>
        <v>-2000</v>
      </c>
    </row>
    <row r="16" spans="1:3" x14ac:dyDescent="0.25">
      <c r="B16" t="s">
        <v>62</v>
      </c>
      <c r="C16" s="2">
        <v>-6000</v>
      </c>
    </row>
    <row r="18" spans="1:7" ht="15.75" thickBot="1" x14ac:dyDescent="0.3">
      <c r="A18" s="1" t="s">
        <v>45</v>
      </c>
      <c r="B18" s="1"/>
      <c r="C18" s="3">
        <f>SUM(C13:C17)</f>
        <v>39000</v>
      </c>
    </row>
    <row r="19" spans="1:7" ht="15.75" thickTop="1" x14ac:dyDescent="0.25"/>
    <row r="20" spans="1:7" x14ac:dyDescent="0.25">
      <c r="B20" t="s">
        <v>46</v>
      </c>
      <c r="C20" s="2">
        <f>-(220000-180000)</f>
        <v>-40000</v>
      </c>
    </row>
    <row r="22" spans="1:7" ht="15.75" thickBot="1" x14ac:dyDescent="0.3">
      <c r="A22" s="1" t="s">
        <v>47</v>
      </c>
      <c r="B22" s="1"/>
      <c r="C22" s="3">
        <f>SUM(C20:C21)</f>
        <v>-40000</v>
      </c>
    </row>
    <row r="23" spans="1:7" ht="15.75" thickTop="1" x14ac:dyDescent="0.25"/>
    <row r="24" spans="1:7" x14ac:dyDescent="0.25">
      <c r="B24" t="s">
        <v>48</v>
      </c>
      <c r="C24" s="2">
        <f>65000-45000</f>
        <v>20000</v>
      </c>
    </row>
    <row r="25" spans="1:7" x14ac:dyDescent="0.25">
      <c r="B25" t="s">
        <v>49</v>
      </c>
      <c r="C25" s="2">
        <f>12000-10000</f>
        <v>2000</v>
      </c>
    </row>
    <row r="26" spans="1:7" x14ac:dyDescent="0.25">
      <c r="B26" t="s">
        <v>50</v>
      </c>
      <c r="C26" s="2">
        <f>20000-30000</f>
        <v>-10000</v>
      </c>
      <c r="F26" t="s">
        <v>53</v>
      </c>
      <c r="G26" s="2">
        <f>3000</f>
        <v>3000</v>
      </c>
    </row>
    <row r="27" spans="1:7" x14ac:dyDescent="0.25">
      <c r="B27" t="s">
        <v>51</v>
      </c>
      <c r="C27" s="2">
        <f>3000-1000</f>
        <v>2000</v>
      </c>
      <c r="F27" t="s">
        <v>54</v>
      </c>
      <c r="G27" s="2">
        <f>C18+C22+C29</f>
        <v>13000</v>
      </c>
    </row>
    <row r="28" spans="1:7" x14ac:dyDescent="0.25">
      <c r="F28" t="s">
        <v>55</v>
      </c>
      <c r="G28" s="2">
        <v>16000</v>
      </c>
    </row>
    <row r="29" spans="1:7" ht="15.75" thickBot="1" x14ac:dyDescent="0.3">
      <c r="A29" s="1" t="s">
        <v>52</v>
      </c>
      <c r="B29" s="1"/>
      <c r="C29" s="3">
        <f>SUM(C24:C28)</f>
        <v>14000</v>
      </c>
      <c r="F29" s="5" t="s">
        <v>56</v>
      </c>
      <c r="G29" s="6">
        <f>16000-G28</f>
        <v>0</v>
      </c>
    </row>
    <row r="30" spans="1:7" ht="15.75" thickTop="1" x14ac:dyDescent="0.25"/>
  </sheetData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PL_BS_CE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Oleksandra Lemeshko</cp:lastModifiedBy>
  <dcterms:created xsi:type="dcterms:W3CDTF">2019-09-30T09:47:26Z</dcterms:created>
  <dcterms:modified xsi:type="dcterms:W3CDTF">2020-10-15T14:25:09Z</dcterms:modified>
</cp:coreProperties>
</file>