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FRS for SMEs 2018\IFRS 2018 (from IS)\seminars_2019\inventories, leasing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P31" i="1"/>
  <c r="R30" i="1"/>
  <c r="R29" i="1"/>
  <c r="R24" i="1"/>
  <c r="R23" i="1"/>
  <c r="R17" i="1"/>
  <c r="R28" i="1"/>
  <c r="R16" i="1"/>
  <c r="P30" i="1"/>
  <c r="P24" i="1"/>
  <c r="P18" i="1"/>
  <c r="P28" i="1"/>
  <c r="P22" i="1"/>
  <c r="P16" i="1"/>
  <c r="M28" i="1"/>
  <c r="M22" i="1"/>
  <c r="M16" i="1"/>
  <c r="P13" i="1"/>
  <c r="Q12" i="1"/>
  <c r="Q11" i="1"/>
  <c r="P11" i="1"/>
  <c r="M11" i="1"/>
  <c r="G30" i="1"/>
  <c r="G29" i="1"/>
  <c r="E30" i="1"/>
  <c r="E29" i="1"/>
  <c r="E28" i="1"/>
  <c r="B29" i="1"/>
  <c r="B28" i="1"/>
  <c r="G25" i="1"/>
  <c r="E25" i="1"/>
  <c r="G24" i="1"/>
  <c r="G23" i="1"/>
  <c r="G22" i="1"/>
  <c r="E24" i="1"/>
  <c r="E23" i="1"/>
  <c r="E22" i="1"/>
  <c r="B23" i="1"/>
  <c r="B22" i="1"/>
  <c r="E19" i="1"/>
  <c r="G19" i="1"/>
  <c r="G17" i="1"/>
  <c r="G16" i="1"/>
  <c r="E18" i="1"/>
  <c r="E17" i="1"/>
  <c r="E16" i="1"/>
  <c r="B17" i="1"/>
  <c r="J7" i="1"/>
  <c r="B16" i="1"/>
  <c r="F13" i="1"/>
  <c r="F12" i="1"/>
  <c r="E12" i="1"/>
  <c r="C12" i="1"/>
  <c r="B12" i="1"/>
  <c r="F11" i="1"/>
  <c r="E11" i="1"/>
  <c r="C11" i="1"/>
  <c r="G5" i="1"/>
  <c r="B11" i="1"/>
  <c r="J5" i="1" l="1"/>
  <c r="G3" i="1"/>
  <c r="B5" i="1" l="1"/>
  <c r="N11" i="1" l="1"/>
  <c r="R22" i="1"/>
  <c r="M5" i="1"/>
  <c r="E31" i="1" l="1"/>
  <c r="P19" i="1"/>
  <c r="M18" i="1"/>
  <c r="B18" i="1" l="1"/>
  <c r="M12" i="1"/>
  <c r="R19" i="1" l="1"/>
  <c r="N12" i="1"/>
  <c r="M24" i="1" l="1"/>
  <c r="P12" i="1"/>
  <c r="P25" i="1" l="1"/>
  <c r="B24" i="1"/>
  <c r="R25" i="1"/>
  <c r="M13" i="1"/>
  <c r="B13" i="1" l="1"/>
  <c r="C13" i="1" s="1"/>
  <c r="N13" i="1"/>
  <c r="M30" i="1" l="1"/>
  <c r="Q13" i="1" l="1"/>
  <c r="E13" i="1"/>
  <c r="G28" i="1" s="1"/>
  <c r="B30" i="1"/>
  <c r="G31" i="1" l="1"/>
</calcChain>
</file>

<file path=xl/sharedStrings.xml><?xml version="1.0" encoding="utf-8"?>
<sst xmlns="http://schemas.openxmlformats.org/spreadsheetml/2006/main" count="83" uniqueCount="34">
  <si>
    <t>Ex 1</t>
  </si>
  <si>
    <t>FV</t>
  </si>
  <si>
    <t>Lease payments</t>
  </si>
  <si>
    <t>=&gt;</t>
  </si>
  <si>
    <t>PV</t>
  </si>
  <si>
    <t>%</t>
  </si>
  <si>
    <t>payments in arrears (i.e. at the end of the period)</t>
  </si>
  <si>
    <t>vs</t>
  </si>
  <si>
    <t>in BS at min</t>
  </si>
  <si>
    <t>Depreciation charge</t>
  </si>
  <si>
    <t>Lease schedule:</t>
  </si>
  <si>
    <t>Year</t>
  </si>
  <si>
    <t>Payment</t>
  </si>
  <si>
    <t>Liability</t>
  </si>
  <si>
    <t>Reduction of liability</t>
  </si>
  <si>
    <t>Liability (c/f=closing balance)</t>
  </si>
  <si>
    <t>PL_1 year</t>
  </si>
  <si>
    <t>BS_1 year</t>
  </si>
  <si>
    <t>PPE</t>
  </si>
  <si>
    <t>Accumulated depreciation</t>
  </si>
  <si>
    <t>Bank</t>
  </si>
  <si>
    <t>Business result for this year</t>
  </si>
  <si>
    <t>PL_2 year</t>
  </si>
  <si>
    <t>BS_2 year</t>
  </si>
  <si>
    <t>Retained earnings (i.e. business result from previous periods)</t>
  </si>
  <si>
    <t>Ex 2</t>
  </si>
  <si>
    <t>Receivable</t>
  </si>
  <si>
    <t>Receivable (c/f=closing balance)</t>
  </si>
  <si>
    <t>Fin leasing receivable</t>
  </si>
  <si>
    <t>Fin leasing liability</t>
  </si>
  <si>
    <t>Liability to manufacturer</t>
  </si>
  <si>
    <t>BS_3 year</t>
  </si>
  <si>
    <t>PL_3 year</t>
  </si>
  <si>
    <t>Reduction of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</si>
</sst>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9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1" fillId="0" borderId="0" xfId="0" applyFont="1"/>
    <xf numFmtId="43" fontId="0" fillId="0" borderId="0" xfId="0" applyNumberFormat="1" applyBorder="1"/>
    <xf numFmtId="164" fontId="0" fillId="0" borderId="4" xfId="0" applyNumberFormat="1" applyBorder="1"/>
    <xf numFmtId="165" fontId="0" fillId="0" borderId="0" xfId="0" applyNumberFormat="1"/>
    <xf numFmtId="10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J11" zoomScale="190" zoomScaleNormal="190" workbookViewId="0">
      <selection activeCell="Q15" sqref="Q15"/>
    </sheetView>
  </sheetViews>
  <sheetFormatPr defaultRowHeight="15" x14ac:dyDescent="0.25"/>
  <cols>
    <col min="2" max="2" width="11.7109375" customWidth="1"/>
    <col min="5" max="5" width="13.5703125" customWidth="1"/>
    <col min="7" max="7" width="13.140625" customWidth="1"/>
    <col min="12" max="13" width="11.7109375" customWidth="1"/>
    <col min="15" max="15" width="18.7109375" customWidth="1"/>
    <col min="17" max="17" width="14.28515625" customWidth="1"/>
    <col min="18" max="18" width="9.5703125" bestFit="1" customWidth="1"/>
    <col min="22" max="27" width="13.140625" customWidth="1"/>
  </cols>
  <sheetData>
    <row r="1" spans="1:27" x14ac:dyDescent="0.25">
      <c r="A1" s="11" t="s">
        <v>0</v>
      </c>
      <c r="L1" s="11" t="s">
        <v>25</v>
      </c>
      <c r="U1" s="11"/>
    </row>
    <row r="3" spans="1:27" x14ac:dyDescent="0.25">
      <c r="A3" t="s">
        <v>1</v>
      </c>
      <c r="B3">
        <v>7540</v>
      </c>
      <c r="F3" t="s">
        <v>1</v>
      </c>
      <c r="G3" s="3">
        <f>B3</f>
        <v>7540</v>
      </c>
      <c r="L3" t="s">
        <v>1</v>
      </c>
      <c r="M3">
        <v>7540</v>
      </c>
      <c r="R3" s="3"/>
      <c r="AA3" s="3"/>
    </row>
    <row r="4" spans="1:27" x14ac:dyDescent="0.25">
      <c r="F4" t="s">
        <v>7</v>
      </c>
      <c r="G4" s="3"/>
      <c r="R4" s="3"/>
      <c r="AA4" s="3"/>
    </row>
    <row r="5" spans="1:27" x14ac:dyDescent="0.25">
      <c r="A5" t="s">
        <v>2</v>
      </c>
      <c r="B5">
        <f>3000*3</f>
        <v>9000</v>
      </c>
      <c r="E5" s="1" t="s">
        <v>3</v>
      </c>
      <c r="F5" t="s">
        <v>4</v>
      </c>
      <c r="G5" s="3">
        <f>3000/1.1+3000/1.1^2+3000/1.1^3</f>
        <v>7460.5559729526649</v>
      </c>
      <c r="H5" s="1" t="s">
        <v>3</v>
      </c>
      <c r="I5" t="s">
        <v>8</v>
      </c>
      <c r="J5" s="3">
        <f>G5</f>
        <v>7460.5559729526649</v>
      </c>
      <c r="L5" t="s">
        <v>2</v>
      </c>
      <c r="M5">
        <f>3000*3</f>
        <v>9000</v>
      </c>
      <c r="P5" s="1"/>
      <c r="R5" s="3"/>
      <c r="S5" s="1"/>
      <c r="Y5" s="1"/>
      <c r="AA5" s="3"/>
    </row>
    <row r="6" spans="1:27" x14ac:dyDescent="0.25">
      <c r="A6" t="s">
        <v>5</v>
      </c>
      <c r="B6" s="2">
        <v>0.1</v>
      </c>
      <c r="L6" t="s">
        <v>5</v>
      </c>
      <c r="M6" s="15">
        <v>8.8400000000000006E-2</v>
      </c>
      <c r="V6" s="14"/>
    </row>
    <row r="7" spans="1:27" x14ac:dyDescent="0.25">
      <c r="A7" t="s">
        <v>6</v>
      </c>
      <c r="I7" t="s">
        <v>9</v>
      </c>
      <c r="J7" s="3">
        <f>(J5-568)/5</f>
        <v>1378.511194590533</v>
      </c>
      <c r="L7" t="s">
        <v>6</v>
      </c>
    </row>
    <row r="9" spans="1:27" x14ac:dyDescent="0.25">
      <c r="A9" s="11" t="s">
        <v>10</v>
      </c>
      <c r="L9" s="11" t="s">
        <v>10</v>
      </c>
      <c r="U9" s="11"/>
    </row>
    <row r="10" spans="1:27" x14ac:dyDescent="0.25">
      <c r="A10" t="s">
        <v>11</v>
      </c>
      <c r="B10" t="s">
        <v>13</v>
      </c>
      <c r="C10" t="s">
        <v>5</v>
      </c>
      <c r="D10" t="s">
        <v>12</v>
      </c>
      <c r="E10" t="s">
        <v>14</v>
      </c>
      <c r="F10" t="s">
        <v>15</v>
      </c>
      <c r="L10" t="s">
        <v>11</v>
      </c>
      <c r="M10" t="s">
        <v>26</v>
      </c>
      <c r="N10" t="s">
        <v>5</v>
      </c>
      <c r="O10" t="s">
        <v>12</v>
      </c>
      <c r="P10" t="s">
        <v>33</v>
      </c>
      <c r="Q10" t="s">
        <v>27</v>
      </c>
    </row>
    <row r="11" spans="1:27" x14ac:dyDescent="0.25">
      <c r="A11">
        <v>1</v>
      </c>
      <c r="B11" s="3">
        <f>J5</f>
        <v>7460.5559729526649</v>
      </c>
      <c r="C11" s="3">
        <f>B11*$B$6</f>
        <v>746.05559729526658</v>
      </c>
      <c r="D11" s="3">
        <v>3000</v>
      </c>
      <c r="E11" s="3">
        <f>D11-C11</f>
        <v>2253.9444027047334</v>
      </c>
      <c r="F11" s="3">
        <f>B11-E11</f>
        <v>5206.611570247931</v>
      </c>
      <c r="G11" s="3"/>
      <c r="L11">
        <v>1</v>
      </c>
      <c r="M11" s="3">
        <f>M3</f>
        <v>7540</v>
      </c>
      <c r="N11" s="3">
        <f>M11*$M$6</f>
        <v>666.53600000000006</v>
      </c>
      <c r="O11" s="3">
        <v>3000</v>
      </c>
      <c r="P11" s="3">
        <f>O11-N11</f>
        <v>2333.4639999999999</v>
      </c>
      <c r="Q11" s="3">
        <f>M11-P11</f>
        <v>5206.5360000000001</v>
      </c>
      <c r="R11" s="3"/>
      <c r="V11" s="3"/>
      <c r="W11" s="4"/>
      <c r="X11" s="3"/>
      <c r="Y11" s="3"/>
      <c r="Z11" s="3"/>
      <c r="AA11" s="3"/>
    </row>
    <row r="12" spans="1:27" x14ac:dyDescent="0.25">
      <c r="A12">
        <v>2</v>
      </c>
      <c r="B12" s="3">
        <f>F11</f>
        <v>5206.611570247931</v>
      </c>
      <c r="C12" s="4">
        <f>B12*$B$6</f>
        <v>520.66115702479317</v>
      </c>
      <c r="D12" s="3">
        <v>3000</v>
      </c>
      <c r="E12" s="3">
        <f>D12-C12</f>
        <v>2479.3388429752067</v>
      </c>
      <c r="F12" s="3">
        <f>B12-E12</f>
        <v>2727.2727272727243</v>
      </c>
      <c r="G12" s="3"/>
      <c r="L12">
        <v>2</v>
      </c>
      <c r="M12" s="3">
        <f>Q11</f>
        <v>5206.5360000000001</v>
      </c>
      <c r="N12" s="3">
        <f>M12*$B$6</f>
        <v>520.65359999999998</v>
      </c>
      <c r="O12" s="3">
        <v>3000</v>
      </c>
      <c r="P12" s="3">
        <f>O12-N12</f>
        <v>2479.3463999999999</v>
      </c>
      <c r="Q12" s="3">
        <f>M12-P12</f>
        <v>2727.1896000000002</v>
      </c>
      <c r="R12" s="3"/>
      <c r="V12" s="3"/>
      <c r="W12" s="4"/>
      <c r="X12" s="3"/>
      <c r="Y12" s="3"/>
      <c r="Z12" s="3"/>
      <c r="AA12" s="3"/>
    </row>
    <row r="13" spans="1:27" x14ac:dyDescent="0.25">
      <c r="A13">
        <v>3</v>
      </c>
      <c r="B13" s="3">
        <f>F12</f>
        <v>2727.2727272727243</v>
      </c>
      <c r="C13" s="3">
        <f>B13*$B$6</f>
        <v>272.72727272727246</v>
      </c>
      <c r="D13" s="3">
        <v>3000</v>
      </c>
      <c r="E13" s="3">
        <f>D13-C13</f>
        <v>2727.2727272727275</v>
      </c>
      <c r="F13" s="3">
        <f>B13-E13</f>
        <v>0</v>
      </c>
      <c r="G13" s="3"/>
      <c r="L13">
        <v>3</v>
      </c>
      <c r="M13" s="3">
        <f>Q12</f>
        <v>2727.1896000000002</v>
      </c>
      <c r="N13" s="3">
        <f>M13*$B$6</f>
        <v>272.71896000000004</v>
      </c>
      <c r="O13" s="3">
        <v>3000</v>
      </c>
      <c r="P13" s="3">
        <f>O13-N13</f>
        <v>2727.2810399999998</v>
      </c>
      <c r="Q13" s="3">
        <f>M13-P13</f>
        <v>-9.14399999996931E-2</v>
      </c>
      <c r="R13" s="3"/>
    </row>
    <row r="15" spans="1:27" x14ac:dyDescent="0.25">
      <c r="A15" s="11" t="s">
        <v>16</v>
      </c>
      <c r="D15" s="11" t="s">
        <v>17</v>
      </c>
      <c r="L15" s="11" t="s">
        <v>16</v>
      </c>
      <c r="O15" s="11" t="s">
        <v>17</v>
      </c>
    </row>
    <row r="16" spans="1:27" x14ac:dyDescent="0.25">
      <c r="A16" t="s">
        <v>5</v>
      </c>
      <c r="B16" s="4">
        <f>-C11</f>
        <v>-746.05559729526658</v>
      </c>
      <c r="D16" s="7" t="s">
        <v>18</v>
      </c>
      <c r="E16" s="9">
        <f>$J$5</f>
        <v>7460.5559729526649</v>
      </c>
      <c r="F16" s="7" t="s">
        <v>29</v>
      </c>
      <c r="G16" s="8">
        <f>F11</f>
        <v>5206.611570247931</v>
      </c>
      <c r="L16" t="s">
        <v>5</v>
      </c>
      <c r="M16" s="4">
        <f>N11</f>
        <v>666.53600000000006</v>
      </c>
      <c r="O16" s="7" t="s">
        <v>28</v>
      </c>
      <c r="P16" s="9">
        <f>$Q$11</f>
        <v>5206.5360000000001</v>
      </c>
      <c r="Q16" s="7" t="s">
        <v>30</v>
      </c>
      <c r="R16" s="8">
        <f>$M$3</f>
        <v>7540</v>
      </c>
    </row>
    <row r="17" spans="1:19" x14ac:dyDescent="0.25">
      <c r="A17" s="5" t="s">
        <v>9</v>
      </c>
      <c r="B17" s="6">
        <f>-$J$7</f>
        <v>-1378.511194590533</v>
      </c>
      <c r="D17" s="7" t="s">
        <v>19</v>
      </c>
      <c r="E17" s="9">
        <f>-$J$7*1</f>
        <v>-1378.511194590533</v>
      </c>
      <c r="F17" s="7" t="s">
        <v>21</v>
      </c>
      <c r="G17" s="12">
        <f>B18</f>
        <v>-2124.5667918857998</v>
      </c>
      <c r="L17" s="5"/>
      <c r="M17" s="6"/>
      <c r="O17" s="7"/>
      <c r="P17" s="9"/>
      <c r="Q17" s="7" t="s">
        <v>21</v>
      </c>
      <c r="R17" s="12">
        <f>M18</f>
        <v>666.53600000000006</v>
      </c>
    </row>
    <row r="18" spans="1:19" x14ac:dyDescent="0.25">
      <c r="B18" s="4">
        <f>SUM(B16:B17)</f>
        <v>-2124.5667918857998</v>
      </c>
      <c r="D18" s="5" t="s">
        <v>20</v>
      </c>
      <c r="E18" s="10">
        <f>-D11</f>
        <v>-3000</v>
      </c>
      <c r="F18" s="5"/>
      <c r="G18" s="5"/>
      <c r="M18" s="4">
        <f>SUM(M16:M17)</f>
        <v>666.53600000000006</v>
      </c>
      <c r="O18" s="5" t="s">
        <v>20</v>
      </c>
      <c r="P18" s="10">
        <f>O11</f>
        <v>3000</v>
      </c>
      <c r="Q18" s="5"/>
      <c r="R18" s="5"/>
    </row>
    <row r="19" spans="1:19" x14ac:dyDescent="0.25">
      <c r="E19" s="9">
        <f>SUM(E16:E18)</f>
        <v>3082.0447783621321</v>
      </c>
      <c r="G19" s="3">
        <f>SUM(G16:G17)</f>
        <v>3082.0447783621312</v>
      </c>
      <c r="P19" s="9">
        <f>SUM(P16:P18)</f>
        <v>8206.5360000000001</v>
      </c>
      <c r="R19" s="3">
        <f>SUM(R16:R17)</f>
        <v>8206.5360000000001</v>
      </c>
    </row>
    <row r="21" spans="1:19" x14ac:dyDescent="0.25">
      <c r="A21" s="11" t="s">
        <v>22</v>
      </c>
      <c r="D21" s="11" t="s">
        <v>23</v>
      </c>
      <c r="L21" s="11" t="s">
        <v>22</v>
      </c>
      <c r="O21" s="11" t="s">
        <v>23</v>
      </c>
    </row>
    <row r="22" spans="1:19" x14ac:dyDescent="0.25">
      <c r="A22" t="s">
        <v>5</v>
      </c>
      <c r="B22" s="4">
        <f>-C12</f>
        <v>-520.66115702479317</v>
      </c>
      <c r="D22" s="7" t="s">
        <v>18</v>
      </c>
      <c r="E22" s="9">
        <f>$J$5</f>
        <v>7460.5559729526649</v>
      </c>
      <c r="F22" s="7" t="s">
        <v>29</v>
      </c>
      <c r="G22" s="8">
        <f>F12</f>
        <v>2727.2727272727243</v>
      </c>
      <c r="L22" t="s">
        <v>5</v>
      </c>
      <c r="M22" s="4">
        <f>N12</f>
        <v>520.65359999999998</v>
      </c>
      <c r="O22" s="7" t="s">
        <v>28</v>
      </c>
      <c r="P22" s="9">
        <f>$Q$12</f>
        <v>2727.1896000000002</v>
      </c>
      <c r="Q22" s="7" t="s">
        <v>30</v>
      </c>
      <c r="R22" s="8">
        <f>$M$3</f>
        <v>7540</v>
      </c>
    </row>
    <row r="23" spans="1:19" x14ac:dyDescent="0.25">
      <c r="A23" s="5" t="s">
        <v>9</v>
      </c>
      <c r="B23" s="6">
        <f>-$J$7</f>
        <v>-1378.511194590533</v>
      </c>
      <c r="D23" s="7" t="s">
        <v>19</v>
      </c>
      <c r="E23" s="9">
        <f>-$J$7*2</f>
        <v>-2757.022389181066</v>
      </c>
      <c r="F23" s="7" t="s">
        <v>21</v>
      </c>
      <c r="G23" s="12">
        <f>B24</f>
        <v>-1899.1723516153261</v>
      </c>
      <c r="L23" s="5"/>
      <c r="M23" s="6"/>
      <c r="O23" s="7"/>
      <c r="P23" s="9"/>
      <c r="Q23" s="7" t="s">
        <v>21</v>
      </c>
      <c r="R23" s="12">
        <f>M24</f>
        <v>520.65359999999998</v>
      </c>
    </row>
    <row r="24" spans="1:19" x14ac:dyDescent="0.25">
      <c r="B24" s="4">
        <f>SUM(B22:B23)</f>
        <v>-1899.1723516153261</v>
      </c>
      <c r="D24" s="5" t="s">
        <v>20</v>
      </c>
      <c r="E24" s="10">
        <f>E18-D12</f>
        <v>-6000</v>
      </c>
      <c r="F24" s="5" t="s">
        <v>24</v>
      </c>
      <c r="G24" s="12">
        <f>G17</f>
        <v>-2124.5667918857998</v>
      </c>
      <c r="M24" s="4">
        <f>SUM(M22:M23)</f>
        <v>520.65359999999998</v>
      </c>
      <c r="O24" s="5" t="s">
        <v>20</v>
      </c>
      <c r="P24" s="10">
        <f>P18+O12</f>
        <v>6000</v>
      </c>
      <c r="Q24" s="5" t="s">
        <v>24</v>
      </c>
      <c r="R24" s="12">
        <f>R17</f>
        <v>666.53600000000006</v>
      </c>
    </row>
    <row r="25" spans="1:19" x14ac:dyDescent="0.25">
      <c r="E25" s="9">
        <f>SUM(E22:E24)</f>
        <v>-1296.4664162284007</v>
      </c>
      <c r="G25" s="13">
        <f>SUM(G22:G24)</f>
        <v>-1296.4664162284016</v>
      </c>
      <c r="H25" s="7"/>
      <c r="P25" s="9">
        <f>SUM(P22:P24)</f>
        <v>8727.1895999999997</v>
      </c>
      <c r="R25" s="13">
        <f>SUM(R22:R24)</f>
        <v>8727.1895999999997</v>
      </c>
      <c r="S25" s="7"/>
    </row>
    <row r="27" spans="1:19" x14ac:dyDescent="0.25">
      <c r="A27" s="11" t="s">
        <v>32</v>
      </c>
      <c r="D27" s="11" t="s">
        <v>31</v>
      </c>
      <c r="L27" s="11" t="s">
        <v>32</v>
      </c>
      <c r="O27" s="11" t="s">
        <v>31</v>
      </c>
    </row>
    <row r="28" spans="1:19" x14ac:dyDescent="0.25">
      <c r="A28" t="s">
        <v>5</v>
      </c>
      <c r="B28" s="4">
        <f>-C13</f>
        <v>-272.72727272727246</v>
      </c>
      <c r="D28" s="7" t="s">
        <v>18</v>
      </c>
      <c r="E28" s="9">
        <f>$J$5</f>
        <v>7460.5559729526649</v>
      </c>
      <c r="F28" s="7" t="s">
        <v>29</v>
      </c>
      <c r="G28" s="8">
        <f>F13</f>
        <v>0</v>
      </c>
      <c r="L28" t="s">
        <v>5</v>
      </c>
      <c r="M28" s="4">
        <f>N13</f>
        <v>272.71896000000004</v>
      </c>
      <c r="O28" s="7" t="s">
        <v>28</v>
      </c>
      <c r="P28" s="9">
        <f>$Q$13</f>
        <v>-9.14399999996931E-2</v>
      </c>
      <c r="Q28" s="7" t="s">
        <v>30</v>
      </c>
      <c r="R28" s="8">
        <f>$M$3</f>
        <v>7540</v>
      </c>
    </row>
    <row r="29" spans="1:19" x14ac:dyDescent="0.25">
      <c r="A29" s="5" t="s">
        <v>9</v>
      </c>
      <c r="B29" s="6">
        <f>-$J$7</f>
        <v>-1378.511194590533</v>
      </c>
      <c r="D29" s="7" t="s">
        <v>19</v>
      </c>
      <c r="E29" s="9">
        <f>-$J$7*3</f>
        <v>-4135.5335837715993</v>
      </c>
      <c r="F29" s="7" t="s">
        <v>21</v>
      </c>
      <c r="G29" s="12">
        <f>B30</f>
        <v>-1651.2384673178055</v>
      </c>
      <c r="L29" s="5"/>
      <c r="M29" s="6"/>
      <c r="O29" s="7"/>
      <c r="P29" s="9"/>
      <c r="Q29" s="7" t="s">
        <v>21</v>
      </c>
      <c r="R29" s="12">
        <f>M30</f>
        <v>272.71896000000004</v>
      </c>
    </row>
    <row r="30" spans="1:19" x14ac:dyDescent="0.25">
      <c r="B30" s="4">
        <f>SUM(B28:B29)</f>
        <v>-1651.2384673178055</v>
      </c>
      <c r="D30" s="5" t="s">
        <v>20</v>
      </c>
      <c r="E30" s="10">
        <f>E24-D13</f>
        <v>-9000</v>
      </c>
      <c r="F30" s="5" t="s">
        <v>24</v>
      </c>
      <c r="G30" s="12">
        <f>G24+G23</f>
        <v>-4023.7391435011259</v>
      </c>
      <c r="M30" s="4">
        <f>SUM(M28:M29)</f>
        <v>272.71896000000004</v>
      </c>
      <c r="O30" s="5" t="s">
        <v>20</v>
      </c>
      <c r="P30" s="10">
        <f>P24+O13</f>
        <v>9000</v>
      </c>
      <c r="Q30" s="5" t="s">
        <v>24</v>
      </c>
      <c r="R30" s="12">
        <f>R24+R23</f>
        <v>1187.1896000000002</v>
      </c>
    </row>
    <row r="31" spans="1:19" x14ac:dyDescent="0.25">
      <c r="E31" s="9">
        <f>SUM(E28:E30)</f>
        <v>-5674.9776108189344</v>
      </c>
      <c r="G31" s="13">
        <f>SUM(G28:G30)</f>
        <v>-5674.9776108189317</v>
      </c>
      <c r="P31" s="9">
        <f>SUM(P28:P30)</f>
        <v>8999.9085599999999</v>
      </c>
      <c r="R31" s="13">
        <f>SUM(R28:R30)</f>
        <v>8999.9085599999999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Lemeshko Oleksandra</cp:lastModifiedBy>
  <dcterms:created xsi:type="dcterms:W3CDTF">2018-11-04T15:47:01Z</dcterms:created>
  <dcterms:modified xsi:type="dcterms:W3CDTF">2019-11-14T17:27:12Z</dcterms:modified>
</cp:coreProperties>
</file>