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E:\IFRS for SMEs 2018\IFRS 2018 (from IS)\seminars_2019\inventories, leasing\"/>
    </mc:Choice>
  </mc:AlternateContent>
  <xr:revisionPtr revIDLastSave="0" documentId="13_ncr:1_{30B45951-1487-47DE-B1F2-81608373CD29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heet1" sheetId="4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0" i="4" l="1"/>
  <c r="T27" i="4"/>
  <c r="T29" i="4"/>
  <c r="T26" i="4"/>
  <c r="T23" i="4"/>
  <c r="T16" i="4"/>
  <c r="T15" i="4"/>
  <c r="AH10" i="4"/>
  <c r="AG10" i="4"/>
  <c r="AF6" i="4"/>
  <c r="AF5" i="4"/>
  <c r="W5" i="4"/>
  <c r="AB10" i="4"/>
  <c r="AB9" i="4"/>
  <c r="AA9" i="4"/>
  <c r="Y9" i="4"/>
  <c r="AB8" i="4"/>
  <c r="AA8" i="4"/>
  <c r="Y8" i="4"/>
  <c r="W4" i="4"/>
  <c r="V4" i="4"/>
  <c r="V3" i="4"/>
  <c r="P14" i="4"/>
  <c r="I17" i="4"/>
  <c r="I16" i="4"/>
  <c r="I14" i="4"/>
  <c r="I13" i="4"/>
  <c r="I12" i="4"/>
  <c r="I11" i="4"/>
  <c r="I10" i="4"/>
  <c r="P7" i="4" l="1"/>
  <c r="P6" i="4"/>
  <c r="P5" i="4"/>
  <c r="P8" i="4" l="1"/>
  <c r="W3" i="4" l="1"/>
  <c r="Z9" i="4" l="1"/>
  <c r="W6" i="4" s="1"/>
  <c r="Z8" i="4"/>
  <c r="T24" i="4" l="1"/>
  <c r="T12" i="4"/>
  <c r="T13" i="4" s="1"/>
  <c r="P12" i="4"/>
  <c r="P11" i="4"/>
  <c r="K6" i="4"/>
  <c r="K5" i="4"/>
  <c r="K4" i="4"/>
  <c r="K3" i="4"/>
  <c r="J7" i="4"/>
  <c r="I7" i="4"/>
  <c r="F3" i="4"/>
  <c r="C6" i="4"/>
  <c r="C7" i="4"/>
  <c r="C3" i="4"/>
  <c r="C4" i="4" s="1"/>
  <c r="K7" i="4" l="1"/>
  <c r="P1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Oleksandra</author>
  </authors>
  <commentList>
    <comment ref="F3" authorId="0" shapeId="0" xr:uid="{00000000-0006-0000-0000-000001000000}">
      <text>
        <r>
          <rPr>
            <b/>
            <sz val="9"/>
            <color indexed="81"/>
            <rFont val="Tahoma"/>
            <charset val="1"/>
          </rPr>
          <t>Oleksandra:</t>
        </r>
        <r>
          <rPr>
            <sz val="9"/>
            <color indexed="81"/>
            <rFont val="Tahoma"/>
            <charset val="1"/>
          </rPr>
          <t xml:space="preserve">
only cost to purchase and deliver stock to premise of the purchaser should be included; selling costs including delivery to customer is not included into acquisition price</t>
        </r>
      </text>
    </comment>
  </commentList>
</comments>
</file>

<file path=xl/sharedStrings.xml><?xml version="1.0" encoding="utf-8"?>
<sst xmlns="http://schemas.openxmlformats.org/spreadsheetml/2006/main" count="82" uniqueCount="55">
  <si>
    <t>BV</t>
  </si>
  <si>
    <t>Ex 1</t>
  </si>
  <si>
    <t>Db</t>
  </si>
  <si>
    <t>Cr</t>
  </si>
  <si>
    <t>Stock</t>
  </si>
  <si>
    <t>AP</t>
  </si>
  <si>
    <t>Ex 2</t>
  </si>
  <si>
    <t>Cost</t>
  </si>
  <si>
    <t>NRV</t>
  </si>
  <si>
    <t>Ex 3</t>
  </si>
  <si>
    <t>ford</t>
  </si>
  <si>
    <t>rover</t>
  </si>
  <si>
    <t>renault</t>
  </si>
  <si>
    <t>toyota</t>
  </si>
  <si>
    <t>cost</t>
  </si>
  <si>
    <t>Ex 4</t>
  </si>
  <si>
    <t>Purchase</t>
  </si>
  <si>
    <t>Sale</t>
  </si>
  <si>
    <t>Units</t>
  </si>
  <si>
    <t>Price</t>
  </si>
  <si>
    <t>FIFO</t>
  </si>
  <si>
    <t>Average</t>
  </si>
  <si>
    <t>(COS)</t>
  </si>
  <si>
    <t>Closing balance</t>
  </si>
  <si>
    <t>Ex 5</t>
  </si>
  <si>
    <t>Raw materials</t>
  </si>
  <si>
    <t>WIP</t>
  </si>
  <si>
    <t>Finished products</t>
  </si>
  <si>
    <t>Unit cost</t>
  </si>
  <si>
    <t>Ex 6</t>
  </si>
  <si>
    <t>Total costs of A</t>
  </si>
  <si>
    <t>Unit costs of A</t>
  </si>
  <si>
    <t>Ex 7</t>
  </si>
  <si>
    <t>Sales ratio of A</t>
  </si>
  <si>
    <t>Sales ratio of B</t>
  </si>
  <si>
    <t>Total costs of B</t>
  </si>
  <si>
    <t>Unit costs of B</t>
  </si>
  <si>
    <t>min</t>
  </si>
  <si>
    <t>see workings</t>
  </si>
  <si>
    <t>Workings:</t>
  </si>
  <si>
    <t>Cost (unit)</t>
  </si>
  <si>
    <t>NRV (unit)</t>
  </si>
  <si>
    <t>Total</t>
  </si>
  <si>
    <t>Discount received (PL)</t>
  </si>
  <si>
    <t>To be reported at lower of cost and NRV, i.e.</t>
  </si>
  <si>
    <t xml:space="preserve">           </t>
  </si>
  <si>
    <t>Impairment loss in PL</t>
  </si>
  <si>
    <t>Stock (BS)</t>
  </si>
  <si>
    <t>Impairment loss</t>
  </si>
  <si>
    <t>Before BS date</t>
  </si>
  <si>
    <t>value of stock</t>
  </si>
  <si>
    <t>After impairment testing</t>
  </si>
  <si>
    <t>Total cost of B</t>
  </si>
  <si>
    <t>Unit cost of B</t>
  </si>
  <si>
    <t>net costs approach = total costs of production - proceeds from sale of scrap in auction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</si>
</sst>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_-* #,##0\ _K_č_-;\-* #,##0\ _K_č_-;_-* &quot;-&quot;??\ _K_č_-;_-@_-"/>
  </numFmts>
  <fonts count="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0" xfId="0" applyAlignment="1">
      <alignment horizontal="center"/>
    </xf>
    <xf numFmtId="165" fontId="0" fillId="0" borderId="1" xfId="0" applyNumberFormat="1" applyBorder="1"/>
    <xf numFmtId="165" fontId="0" fillId="0" borderId="0" xfId="1" applyNumberFormat="1" applyFont="1"/>
    <xf numFmtId="0" fontId="2" fillId="0" borderId="0" xfId="0" applyFont="1"/>
    <xf numFmtId="165" fontId="0" fillId="0" borderId="1" xfId="1" applyNumberFormat="1" applyFont="1" applyBorder="1"/>
    <xf numFmtId="165" fontId="0" fillId="2" borderId="0" xfId="0" applyNumberFormat="1" applyFill="1"/>
    <xf numFmtId="165" fontId="0" fillId="2" borderId="1" xfId="0" applyNumberFormat="1" applyFill="1" applyBorder="1"/>
    <xf numFmtId="165" fontId="0" fillId="0" borderId="0" xfId="0" applyNumberFormat="1" applyBorder="1"/>
    <xf numFmtId="0" fontId="0" fillId="0" borderId="0" xfId="0" applyBorder="1"/>
    <xf numFmtId="165" fontId="0" fillId="0" borderId="0" xfId="1" applyNumberFormat="1" applyFont="1" applyBorder="1"/>
    <xf numFmtId="0" fontId="0" fillId="0" borderId="0" xfId="0" applyFill="1"/>
    <xf numFmtId="0" fontId="2" fillId="0" borderId="0" xfId="0" applyFont="1" applyFill="1"/>
    <xf numFmtId="165" fontId="0" fillId="0" borderId="0" xfId="1" applyNumberFormat="1" applyFont="1" applyFill="1"/>
    <xf numFmtId="165" fontId="0" fillId="0" borderId="0" xfId="0" applyNumberFormat="1" applyFill="1"/>
    <xf numFmtId="165" fontId="2" fillId="0" borderId="0" xfId="1" applyNumberFormat="1" applyFont="1" applyFill="1"/>
    <xf numFmtId="165" fontId="0" fillId="0" borderId="2" xfId="1" applyNumberFormat="1" applyFont="1" applyBorder="1"/>
    <xf numFmtId="0" fontId="0" fillId="0" borderId="2" xfId="0" applyFill="1" applyBorder="1"/>
    <xf numFmtId="9" fontId="0" fillId="0" borderId="0" xfId="2" applyFont="1" applyFill="1"/>
    <xf numFmtId="164" fontId="0" fillId="0" borderId="0" xfId="1" applyNumberFormat="1" applyFont="1" applyFill="1"/>
    <xf numFmtId="0" fontId="0" fillId="0" borderId="2" xfId="0" applyBorder="1"/>
    <xf numFmtId="164" fontId="0" fillId="0" borderId="2" xfId="1" applyNumberFormat="1" applyFont="1" applyFill="1" applyBorder="1"/>
    <xf numFmtId="165" fontId="0" fillId="0" borderId="2" xfId="1" applyNumberFormat="1" applyFont="1" applyFill="1" applyBorder="1"/>
    <xf numFmtId="0" fontId="0" fillId="0" borderId="1" xfId="0" applyBorder="1"/>
    <xf numFmtId="165" fontId="0" fillId="0" borderId="0" xfId="0" applyNumberForma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99FF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265044</xdr:colOff>
      <xdr:row>19</xdr:row>
      <xdr:rowOff>151335</xdr:rowOff>
    </xdr:from>
    <xdr:to>
      <xdr:col>14</xdr:col>
      <xdr:colOff>389283</xdr:colOff>
      <xdr:row>39</xdr:row>
      <xdr:rowOff>138947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CEDD7A-D3A6-46A7-976A-A1526F6E7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8935" y="3820531"/>
          <a:ext cx="7843631" cy="3853153"/>
        </a:xfrm>
        <a:prstGeom prst="rect">
          <a:avLst/>
        </a:prstGeom>
      </xdr:spPr>
    </xdr:pic>
    <xdr:clientData/>
  </xdr:twoCellAnchor>
  <xdr:twoCellAnchor editAs="oneCell">
    <xdr:from>
      <xdr:col>21</xdr:col>
      <xdr:colOff>612912</xdr:colOff>
      <xdr:row>11</xdr:row>
      <xdr:rowOff>13199</xdr:rowOff>
    </xdr:from>
    <xdr:to>
      <xdr:col>30</xdr:col>
      <xdr:colOff>187445</xdr:colOff>
      <xdr:row>38</xdr:row>
      <xdr:rowOff>132793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C3AF943-C8DD-4E8D-9884-BA84D161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63021" y="2125264"/>
          <a:ext cx="6300011" cy="5374178"/>
        </a:xfrm>
        <a:prstGeom prst="rect">
          <a:avLst/>
        </a:prstGeom>
      </xdr:spPr>
    </xdr:pic>
    <xdr:clientData/>
  </xdr:twoCellAnchor>
  <xdr:twoCellAnchor editAs="oneCell">
    <xdr:from>
      <xdr:col>24</xdr:col>
      <xdr:colOff>6403</xdr:colOff>
      <xdr:row>30</xdr:row>
      <xdr:rowOff>98012</xdr:rowOff>
    </xdr:from>
    <xdr:to>
      <xdr:col>37</xdr:col>
      <xdr:colOff>78440</xdr:colOff>
      <xdr:row>55</xdr:row>
      <xdr:rowOff>42510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0B8061-1880-4C52-998D-1E21BC636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54815" y="5958688"/>
          <a:ext cx="9014331" cy="471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291352</xdr:colOff>
      <xdr:row>32</xdr:row>
      <xdr:rowOff>33617</xdr:rowOff>
    </xdr:from>
    <xdr:to>
      <xdr:col>27</xdr:col>
      <xdr:colOff>408404</xdr:colOff>
      <xdr:row>55</xdr:row>
      <xdr:rowOff>137831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A0BBDC7-7C38-4CCC-A304-4EFDA2C44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10264" y="6286499"/>
          <a:ext cx="9361905" cy="44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31"/>
  <sheetViews>
    <sheetView tabSelected="1" topLeftCell="C19" zoomScale="85" zoomScaleNormal="85" workbookViewId="0">
      <selection activeCell="T31" sqref="T31"/>
    </sheetView>
  </sheetViews>
  <sheetFormatPr defaultRowHeight="15" x14ac:dyDescent="0.25"/>
  <cols>
    <col min="2" max="2" width="18" customWidth="1"/>
    <col min="3" max="3" width="12.42578125" style="11" bestFit="1" customWidth="1"/>
    <col min="4" max="4" width="17.5703125" style="11" customWidth="1"/>
    <col min="5" max="5" width="8.7109375" style="11"/>
    <col min="6" max="6" width="7" style="11" customWidth="1"/>
    <col min="9" max="9" width="12.42578125" bestFit="1" customWidth="1"/>
    <col min="10" max="10" width="11.85546875" customWidth="1"/>
    <col min="11" max="11" width="9.85546875" hidden="1" customWidth="1"/>
    <col min="16" max="16" width="13.42578125" style="11" bestFit="1" customWidth="1"/>
    <col min="17" max="17" width="8.7109375" style="11"/>
    <col min="19" max="19" width="17.42578125" customWidth="1"/>
    <col min="20" max="20" width="14.140625" bestFit="1" customWidth="1"/>
    <col min="22" max="22" width="14.140625" customWidth="1"/>
    <col min="23" max="23" width="12.85546875" customWidth="1"/>
    <col min="24" max="24" width="12.42578125" bestFit="1" customWidth="1"/>
    <col min="28" max="28" width="15.42578125" customWidth="1"/>
    <col min="32" max="32" width="12.5703125" bestFit="1" customWidth="1"/>
    <col min="33" max="33" width="12" bestFit="1" customWidth="1"/>
    <col min="34" max="34" width="12.42578125" customWidth="1"/>
  </cols>
  <sheetData>
    <row r="1" spans="1:34" x14ac:dyDescent="0.25">
      <c r="A1" s="4" t="s">
        <v>1</v>
      </c>
      <c r="E1" s="12" t="s">
        <v>6</v>
      </c>
      <c r="H1" s="4" t="s">
        <v>9</v>
      </c>
      <c r="M1" s="4" t="s">
        <v>15</v>
      </c>
      <c r="S1" s="4" t="s">
        <v>24</v>
      </c>
    </row>
    <row r="2" spans="1:34" x14ac:dyDescent="0.25">
      <c r="I2" t="s">
        <v>14</v>
      </c>
      <c r="J2" t="s">
        <v>8</v>
      </c>
      <c r="K2" t="s">
        <v>0</v>
      </c>
      <c r="T2" s="1" t="s">
        <v>18</v>
      </c>
      <c r="U2" s="1" t="s">
        <v>28</v>
      </c>
      <c r="V2" t="s">
        <v>8</v>
      </c>
      <c r="W2" s="1" t="s">
        <v>0</v>
      </c>
    </row>
    <row r="3" spans="1:34" ht="15.75" thickBot="1" x14ac:dyDescent="0.3">
      <c r="A3" t="s">
        <v>2</v>
      </c>
      <c r="B3" t="s">
        <v>4</v>
      </c>
      <c r="C3" s="13">
        <f>500*100*0.8</f>
        <v>40000</v>
      </c>
      <c r="E3" s="11" t="s">
        <v>7</v>
      </c>
      <c r="F3" s="17">
        <f>410+50+35</f>
        <v>495</v>
      </c>
      <c r="H3" t="s">
        <v>10</v>
      </c>
      <c r="I3" s="3">
        <v>2300</v>
      </c>
      <c r="J3" s="3">
        <v>3140</v>
      </c>
      <c r="K3" s="6">
        <f>I3</f>
        <v>2300</v>
      </c>
      <c r="M3" t="s">
        <v>20</v>
      </c>
      <c r="S3" t="s">
        <v>25</v>
      </c>
      <c r="T3" s="3">
        <v>5000</v>
      </c>
      <c r="U3">
        <v>25</v>
      </c>
      <c r="V3">
        <f>U3</f>
        <v>25</v>
      </c>
      <c r="W3" s="8">
        <f>T3*U3</f>
        <v>125000</v>
      </c>
      <c r="X3" s="9"/>
    </row>
    <row r="4" spans="1:34" ht="15.75" thickTop="1" x14ac:dyDescent="0.25">
      <c r="A4" t="s">
        <v>3</v>
      </c>
      <c r="B4" t="s">
        <v>5</v>
      </c>
      <c r="C4" s="14">
        <f>C3</f>
        <v>40000</v>
      </c>
      <c r="H4" t="s">
        <v>11</v>
      </c>
      <c r="I4" s="3">
        <v>4500</v>
      </c>
      <c r="J4" s="3">
        <v>3900</v>
      </c>
      <c r="K4" s="6">
        <f>J4</f>
        <v>3900</v>
      </c>
      <c r="N4" t="s">
        <v>18</v>
      </c>
      <c r="O4" t="s">
        <v>19</v>
      </c>
      <c r="P4" s="11" t="s">
        <v>7</v>
      </c>
      <c r="S4" t="s">
        <v>26</v>
      </c>
      <c r="T4" s="3">
        <v>2000</v>
      </c>
      <c r="U4">
        <v>30</v>
      </c>
      <c r="V4">
        <f>50-5-5.5</f>
        <v>39.5</v>
      </c>
      <c r="W4" s="8">
        <f>T4*U4</f>
        <v>60000</v>
      </c>
      <c r="X4" s="9"/>
    </row>
    <row r="5" spans="1:34" x14ac:dyDescent="0.25">
      <c r="H5" t="s">
        <v>12</v>
      </c>
      <c r="I5" s="3">
        <v>600</v>
      </c>
      <c r="J5" s="3">
        <v>750</v>
      </c>
      <c r="K5" s="6">
        <f>I5</f>
        <v>600</v>
      </c>
      <c r="M5" t="s">
        <v>16</v>
      </c>
      <c r="N5">
        <v>800</v>
      </c>
      <c r="O5">
        <v>220</v>
      </c>
      <c r="P5" s="13">
        <f>N5*O5</f>
        <v>176000</v>
      </c>
      <c r="S5" t="s">
        <v>27</v>
      </c>
      <c r="T5" s="5">
        <v>1000</v>
      </c>
      <c r="U5" s="23">
        <v>35</v>
      </c>
      <c r="V5" s="23" t="s">
        <v>38</v>
      </c>
      <c r="W5" s="2">
        <f>AB10</f>
        <v>32000</v>
      </c>
      <c r="X5" s="10"/>
      <c r="AD5" t="s">
        <v>2</v>
      </c>
      <c r="AE5" t="s">
        <v>48</v>
      </c>
      <c r="AF5" s="3">
        <f>(Y9-Z9)*X9</f>
        <v>3000</v>
      </c>
    </row>
    <row r="6" spans="1:34" x14ac:dyDescent="0.25">
      <c r="A6" t="s">
        <v>2</v>
      </c>
      <c r="B6" t="s">
        <v>5</v>
      </c>
      <c r="C6" s="13">
        <f>500*100*0.1</f>
        <v>5000</v>
      </c>
      <c r="H6" t="s">
        <v>13</v>
      </c>
      <c r="I6" s="5">
        <v>6800</v>
      </c>
      <c r="J6" s="5">
        <v>8900</v>
      </c>
      <c r="K6" s="7">
        <f>I6</f>
        <v>6800</v>
      </c>
      <c r="M6" t="s">
        <v>16</v>
      </c>
      <c r="N6">
        <v>200</v>
      </c>
      <c r="O6">
        <v>180</v>
      </c>
      <c r="P6" s="13">
        <f>N6*O6</f>
        <v>36000</v>
      </c>
      <c r="W6" s="14">
        <f>SUM(W3:W5)</f>
        <v>217000</v>
      </c>
      <c r="X6" s="9"/>
      <c r="Y6" t="s">
        <v>39</v>
      </c>
      <c r="AD6" t="s">
        <v>3</v>
      </c>
      <c r="AE6" t="s">
        <v>4</v>
      </c>
      <c r="AF6" s="3">
        <f>AF5</f>
        <v>3000</v>
      </c>
    </row>
    <row r="7" spans="1:34" x14ac:dyDescent="0.25">
      <c r="A7" t="s">
        <v>3</v>
      </c>
      <c r="B7" t="s">
        <v>43</v>
      </c>
      <c r="C7" s="13">
        <f>C6</f>
        <v>5000</v>
      </c>
      <c r="I7" s="3">
        <f>SUM(I3:I6)</f>
        <v>14200</v>
      </c>
      <c r="J7" s="3">
        <f>SUM(J3:J6)</f>
        <v>16690</v>
      </c>
      <c r="K7" s="6">
        <f>SUM(K3:K6)</f>
        <v>13600</v>
      </c>
      <c r="M7" t="s">
        <v>17</v>
      </c>
      <c r="N7">
        <v>900</v>
      </c>
      <c r="P7" s="15">
        <f>N5*O5+100*O6</f>
        <v>194000</v>
      </c>
      <c r="Q7" s="12" t="s">
        <v>22</v>
      </c>
      <c r="Y7" t="s">
        <v>40</v>
      </c>
      <c r="Z7" t="s">
        <v>41</v>
      </c>
      <c r="AA7" t="s">
        <v>37</v>
      </c>
      <c r="AB7" t="s">
        <v>42</v>
      </c>
    </row>
    <row r="8" spans="1:34" x14ac:dyDescent="0.25">
      <c r="P8" s="15">
        <f>100*O6</f>
        <v>18000</v>
      </c>
      <c r="Q8" s="12" t="s">
        <v>23</v>
      </c>
      <c r="X8">
        <v>700</v>
      </c>
      <c r="Y8">
        <f>U5</f>
        <v>35</v>
      </c>
      <c r="Z8">
        <f>50-5</f>
        <v>45</v>
      </c>
      <c r="AA8">
        <f>Y8</f>
        <v>35</v>
      </c>
      <c r="AB8" s="8">
        <f>AA8*X8</f>
        <v>24500</v>
      </c>
    </row>
    <row r="9" spans="1:34" x14ac:dyDescent="0.25">
      <c r="H9" t="s">
        <v>44</v>
      </c>
      <c r="M9" t="s">
        <v>21</v>
      </c>
      <c r="X9" s="23">
        <v>300</v>
      </c>
      <c r="Y9" s="23">
        <f>U5</f>
        <v>35</v>
      </c>
      <c r="Z9" s="23">
        <f>50*0.6-5</f>
        <v>25</v>
      </c>
      <c r="AA9" s="23">
        <f>Z9</f>
        <v>25</v>
      </c>
      <c r="AB9" s="2">
        <f>AA9*X9</f>
        <v>7500</v>
      </c>
      <c r="AG9" t="s">
        <v>49</v>
      </c>
      <c r="AH9" t="s">
        <v>51</v>
      </c>
    </row>
    <row r="10" spans="1:34" x14ac:dyDescent="0.25">
      <c r="H10" t="s">
        <v>10</v>
      </c>
      <c r="I10" s="3">
        <f>I3</f>
        <v>2300</v>
      </c>
      <c r="N10" t="s">
        <v>18</v>
      </c>
      <c r="O10" t="s">
        <v>19</v>
      </c>
      <c r="P10" s="11" t="s">
        <v>7</v>
      </c>
      <c r="AB10" s="8">
        <f>SUM(AB8:AB9)</f>
        <v>32000</v>
      </c>
      <c r="AF10" t="s">
        <v>50</v>
      </c>
      <c r="AG10" s="24">
        <f>W6+AF5</f>
        <v>220000</v>
      </c>
      <c r="AH10" s="24">
        <f>W6</f>
        <v>217000</v>
      </c>
    </row>
    <row r="11" spans="1:34" x14ac:dyDescent="0.25">
      <c r="H11" t="s">
        <v>11</v>
      </c>
      <c r="I11" s="3">
        <f>J4</f>
        <v>3900</v>
      </c>
      <c r="M11" t="s">
        <v>16</v>
      </c>
      <c r="N11">
        <v>800</v>
      </c>
      <c r="O11">
        <v>220</v>
      </c>
      <c r="P11" s="13">
        <f>N11*O11</f>
        <v>176000</v>
      </c>
      <c r="S11" s="4" t="s">
        <v>29</v>
      </c>
    </row>
    <row r="12" spans="1:34" x14ac:dyDescent="0.25">
      <c r="H12" t="s">
        <v>12</v>
      </c>
      <c r="I12" s="3">
        <f>I5</f>
        <v>600</v>
      </c>
      <c r="M12" t="s">
        <v>16</v>
      </c>
      <c r="N12">
        <v>200</v>
      </c>
      <c r="O12">
        <v>180</v>
      </c>
      <c r="P12" s="13">
        <f>N12*O12</f>
        <v>36000</v>
      </c>
      <c r="S12" t="s">
        <v>30</v>
      </c>
      <c r="T12" s="3">
        <f>100000-2000</f>
        <v>98000</v>
      </c>
      <c r="U12" t="s">
        <v>54</v>
      </c>
    </row>
    <row r="13" spans="1:34" ht="15.75" thickBot="1" x14ac:dyDescent="0.3">
      <c r="H13" t="s">
        <v>13</v>
      </c>
      <c r="I13" s="5">
        <f>I6</f>
        <v>6800</v>
      </c>
      <c r="M13" t="s">
        <v>17</v>
      </c>
      <c r="N13">
        <v>900</v>
      </c>
      <c r="P13" s="15">
        <f>N13*((P11+P12)/(N11+N12))</f>
        <v>190800</v>
      </c>
      <c r="Q13" s="12" t="s">
        <v>22</v>
      </c>
      <c r="S13" s="20" t="s">
        <v>31</v>
      </c>
      <c r="T13" s="21">
        <f>T12/5000</f>
        <v>19.600000000000001</v>
      </c>
    </row>
    <row r="14" spans="1:34" ht="16.5" thickTop="1" thickBot="1" x14ac:dyDescent="0.3">
      <c r="I14" s="16">
        <f>SUM(I10:I13)</f>
        <v>13600</v>
      </c>
      <c r="P14" s="15">
        <f>100*((P11+P12)/(N11+N12))</f>
        <v>21200</v>
      </c>
      <c r="Q14" s="12" t="s">
        <v>23</v>
      </c>
    </row>
    <row r="15" spans="1:34" ht="15.75" thickTop="1" x14ac:dyDescent="0.25">
      <c r="S15" t="s">
        <v>52</v>
      </c>
      <c r="T15" s="24">
        <f>100000-T12</f>
        <v>2000</v>
      </c>
    </row>
    <row r="16" spans="1:34" ht="15.75" thickBot="1" x14ac:dyDescent="0.3">
      <c r="G16" t="s">
        <v>2</v>
      </c>
      <c r="H16" t="s">
        <v>46</v>
      </c>
      <c r="I16" s="24">
        <f>I7-I14</f>
        <v>600</v>
      </c>
      <c r="S16" s="20" t="s">
        <v>53</v>
      </c>
      <c r="T16" s="21">
        <f>T15/1000</f>
        <v>2</v>
      </c>
    </row>
    <row r="17" spans="3:20" ht="15.75" thickTop="1" x14ac:dyDescent="0.25">
      <c r="G17" t="s">
        <v>3</v>
      </c>
      <c r="H17" t="s">
        <v>47</v>
      </c>
      <c r="I17" s="24">
        <f>I16</f>
        <v>600</v>
      </c>
    </row>
    <row r="20" spans="3:20" x14ac:dyDescent="0.25">
      <c r="C20" s="11" t="s">
        <v>45</v>
      </c>
    </row>
    <row r="22" spans="3:20" x14ac:dyDescent="0.25">
      <c r="S22" s="4" t="s">
        <v>32</v>
      </c>
      <c r="T22" s="11"/>
    </row>
    <row r="23" spans="3:20" x14ac:dyDescent="0.25">
      <c r="S23" t="s">
        <v>33</v>
      </c>
      <c r="T23" s="18">
        <f>250000/(250000+400000)</f>
        <v>0.38461538461538464</v>
      </c>
    </row>
    <row r="24" spans="3:20" x14ac:dyDescent="0.25">
      <c r="S24" t="s">
        <v>34</v>
      </c>
      <c r="T24" s="18">
        <f>400000/(250000+400000)</f>
        <v>0.61538461538461542</v>
      </c>
    </row>
    <row r="25" spans="3:20" ht="15.75" thickBot="1" x14ac:dyDescent="0.3">
      <c r="D25" s="22"/>
      <c r="T25" s="11"/>
    </row>
    <row r="26" spans="3:20" ht="15.75" thickTop="1" x14ac:dyDescent="0.25">
      <c r="S26" t="s">
        <v>30</v>
      </c>
      <c r="T26" s="13">
        <f>300000*T23</f>
        <v>115384.61538461539</v>
      </c>
    </row>
    <row r="27" spans="3:20" ht="15.75" thickBot="1" x14ac:dyDescent="0.3">
      <c r="S27" s="20" t="s">
        <v>31</v>
      </c>
      <c r="T27" s="21">
        <f>T26/5000</f>
        <v>23.076923076923077</v>
      </c>
    </row>
    <row r="28" spans="3:20" ht="15.75" thickTop="1" x14ac:dyDescent="0.25">
      <c r="T28" s="19"/>
    </row>
    <row r="29" spans="3:20" x14ac:dyDescent="0.25">
      <c r="S29" t="s">
        <v>35</v>
      </c>
      <c r="T29" s="13">
        <f>300000*T24</f>
        <v>184615.38461538462</v>
      </c>
    </row>
    <row r="30" spans="3:20" ht="15.75" thickBot="1" x14ac:dyDescent="0.3">
      <c r="S30" s="20" t="s">
        <v>36</v>
      </c>
      <c r="T30" s="21">
        <f>T29/4000</f>
        <v>46.153846153846153</v>
      </c>
    </row>
    <row r="31" spans="3:20" ht="15.75" thickTop="1" x14ac:dyDescent="0.25"/>
  </sheetData>
  <pageMargins left="0.7" right="0.7" top="0.75" bottom="0.75" header="0.3" footer="0.3"/>
  <pageSetup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Ekonomicko-správní fakulta Masarykovy univerzity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CIKT</dc:creator>
  <cp:lastModifiedBy>Oleksandra Lemeshko</cp:lastModifiedBy>
  <dcterms:created xsi:type="dcterms:W3CDTF">2018-10-25T16:40:00Z</dcterms:created>
  <dcterms:modified xsi:type="dcterms:W3CDTF">2020-11-26T18:23:56Z</dcterms:modified>
</cp:coreProperties>
</file>