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390048_muni_cz/Documents/FIFI/Semináře/"/>
    </mc:Choice>
  </mc:AlternateContent>
  <xr:revisionPtr revIDLastSave="680" documentId="8_{EDDA4872-DA92-4883-975D-E486D69BA56A}" xr6:coauthVersionLast="47" xr6:coauthVersionMax="47" xr10:uidLastSave="{8FFE3A61-93DF-4398-9462-9B7170D3C716}"/>
  <bookViews>
    <workbookView xWindow="-108" yWindow="-108" windowWidth="23256" windowHeight="12456" activeTab="5" xr2:uid="{9D7EAEBB-0C4C-42A8-9764-E1A040629200}"/>
  </bookViews>
  <sheets>
    <sheet name="Př. 1" sheetId="1" r:id="rId1"/>
    <sheet name="Př. 2" sheetId="2" r:id="rId2"/>
    <sheet name="Př. 3" sheetId="3" r:id="rId3"/>
    <sheet name="Př. 4" sheetId="4" r:id="rId4"/>
    <sheet name="Př. 5" sheetId="5" r:id="rId5"/>
    <sheet name="Př. 6" sheetId="6" r:id="rId6"/>
    <sheet name="Př. 7" sheetId="7" r:id="rId7"/>
    <sheet name="Př. 8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9" l="1"/>
  <c r="B15" i="9"/>
  <c r="B16" i="9"/>
  <c r="B13" i="9"/>
  <c r="G16" i="3"/>
  <c r="G17" i="3"/>
  <c r="G15" i="3"/>
  <c r="G6" i="3"/>
  <c r="G7" i="3"/>
  <c r="G5" i="3"/>
  <c r="B8" i="1" l="1"/>
  <c r="B10" i="1" s="1"/>
  <c r="B7" i="1"/>
  <c r="B16" i="7"/>
  <c r="B14" i="7"/>
  <c r="B6" i="7"/>
  <c r="B7" i="7"/>
  <c r="B13" i="6"/>
  <c r="D11" i="6"/>
  <c r="D9" i="6"/>
  <c r="D5" i="6"/>
  <c r="D6" i="6"/>
  <c r="D7" i="6"/>
  <c r="D8" i="6"/>
  <c r="D4" i="6"/>
  <c r="C8" i="5" l="1"/>
  <c r="C7" i="5"/>
  <c r="E18" i="3"/>
  <c r="E15" i="4"/>
  <c r="E16" i="4" s="1"/>
  <c r="B14" i="4"/>
  <c r="E8" i="3"/>
  <c r="B10" i="3"/>
  <c r="B12" i="3" s="1"/>
  <c r="B9" i="3"/>
  <c r="F43" i="2"/>
  <c r="F44" i="2" s="1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B43" i="2"/>
  <c r="B44" i="2" s="1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12" i="5" l="1"/>
  <c r="B18" i="4"/>
  <c r="F45" i="2"/>
  <c r="F46" i="2" s="1"/>
  <c r="F47" i="2" s="1"/>
  <c r="B45" i="2"/>
  <c r="B46" i="2" s="1"/>
  <c r="B47" i="2" s="1"/>
  <c r="E10" i="3" l="1"/>
  <c r="E11" i="3" s="1"/>
  <c r="E20" i="3"/>
  <c r="E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tc={54BF9A95-D3BB-40AA-8E08-6EE777EE6CA7}</author>
  </authors>
  <commentList>
    <comment ref="B12" authorId="0" shapeId="0" xr:uid="{54BF9A95-D3BB-40AA-8E08-6EE777EE6CA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Bere v potaz rizikovost projektu</t>
      </text>
    </comment>
  </commentList>
</comments>
</file>

<file path=xl/sharedStrings.xml><?xml version="1.0" encoding="utf-8"?>
<sst xmlns="http://schemas.openxmlformats.org/spreadsheetml/2006/main" count="127" uniqueCount="89">
  <si>
    <t>P0</t>
  </si>
  <si>
    <t>Equity beta</t>
  </si>
  <si>
    <t>YTM</t>
  </si>
  <si>
    <t>YTM/2</t>
  </si>
  <si>
    <t>a)</t>
  </si>
  <si>
    <t>b)</t>
  </si>
  <si>
    <t>údaje z př. 1</t>
  </si>
  <si>
    <t>úvěr 1</t>
  </si>
  <si>
    <t>úvěr 2</t>
  </si>
  <si>
    <t>hodnota úvěru</t>
  </si>
  <si>
    <t>dluhopis</t>
  </si>
  <si>
    <t>NH celkem</t>
  </si>
  <si>
    <t>nd</t>
  </si>
  <si>
    <t>váha</t>
  </si>
  <si>
    <t>Beta</t>
  </si>
  <si>
    <t>Rf</t>
  </si>
  <si>
    <t>g</t>
  </si>
  <si>
    <t>CAPM</t>
  </si>
  <si>
    <t>Re</t>
  </si>
  <si>
    <t>market RP</t>
  </si>
  <si>
    <t>D1</t>
  </si>
  <si>
    <t>D1=D0*(1+g)</t>
  </si>
  <si>
    <t>DDGM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</si>
  <si>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</si>
  <si>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0</t>
    </r>
  </si>
  <si>
    <r>
      <t>n</t>
    </r>
    <r>
      <rPr>
        <b/>
        <vertAlign val="subscript"/>
        <sz val="12"/>
        <color theme="1"/>
        <rFont val="Calibri"/>
        <family val="2"/>
        <charset val="238"/>
        <scheme val="minor"/>
      </rPr>
      <t>d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</si>
  <si>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</si>
  <si>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  <r>
      <rPr>
        <b/>
        <sz val="11"/>
        <color theme="1"/>
        <rFont val="Calibri"/>
        <family val="2"/>
        <charset val="238"/>
        <scheme val="minor"/>
      </rPr>
      <t xml:space="preserve"> po zdanění</t>
    </r>
  </si>
  <si>
    <r>
      <t>vážený n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</si>
  <si>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r>
      <t>Průměr n</t>
    </r>
    <r>
      <rPr>
        <vertAlign val="subscript"/>
        <sz val="11"/>
        <color theme="1"/>
        <rFont val="Calibri"/>
        <family val="2"/>
        <charset val="238"/>
        <scheme val="minor"/>
      </rPr>
      <t>vk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</si>
  <si>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vk</t>
    </r>
  </si>
  <si>
    <t>?</t>
  </si>
  <si>
    <r>
      <t>Průměr n</t>
    </r>
    <r>
      <rPr>
        <b/>
        <vertAlign val="subscript"/>
        <sz val="11"/>
        <color theme="1"/>
        <rFont val="Calibri"/>
        <family val="2"/>
        <charset val="238"/>
        <scheme val="minor"/>
      </rPr>
      <t>vk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</si>
  <si>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po zdanění</t>
    </r>
  </si>
  <si>
    <t>debt-equity ratio</t>
  </si>
  <si>
    <t>tj. váha dluhu</t>
  </si>
  <si>
    <t>1/3</t>
  </si>
  <si>
    <t>tj. váha VK</t>
  </si>
  <si>
    <t>2/3</t>
  </si>
  <si>
    <r>
      <t>wacc = w1 * n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d </t>
    </r>
    <r>
      <rPr>
        <b/>
        <sz val="11"/>
        <color theme="1"/>
        <rFont val="Calibri"/>
        <family val="2"/>
        <charset val="238"/>
        <scheme val="minor"/>
      </rPr>
      <t>+ w2 * n</t>
    </r>
    <r>
      <rPr>
        <b/>
        <vertAlign val="subscript"/>
        <sz val="11"/>
        <color theme="1"/>
        <rFont val="Calibri"/>
        <family val="2"/>
        <charset val="238"/>
        <scheme val="minor"/>
      </rPr>
      <t>vk</t>
    </r>
  </si>
  <si>
    <t>Re = Rf + beta * (Rm - Rf)</t>
  </si>
  <si>
    <t>Re = D1 / P0 + g</t>
  </si>
  <si>
    <t>a) wacc</t>
  </si>
  <si>
    <t>Společnost</t>
  </si>
  <si>
    <t>Debt-equity ratio</t>
  </si>
  <si>
    <t>IT1</t>
  </si>
  <si>
    <t>IT2</t>
  </si>
  <si>
    <t>IT3</t>
  </si>
  <si>
    <t>IT4</t>
  </si>
  <si>
    <t>IT5</t>
  </si>
  <si>
    <t>Unlevered beta</t>
  </si>
  <si>
    <t xml:space="preserve">Unlevered beta = (Equity beta) / [ 1 + (1 - tax rate) x (debt / equity)] </t>
  </si>
  <si>
    <t>průměr</t>
  </si>
  <si>
    <r>
      <rPr>
        <b/>
        <sz val="11"/>
        <color theme="1"/>
        <rFont val="Calibri"/>
        <family val="2"/>
        <charset val="238"/>
        <scheme val="minor"/>
      </rPr>
      <t>Levered beta</t>
    </r>
    <r>
      <rPr>
        <sz val="11"/>
        <color theme="1"/>
        <rFont val="Calibri"/>
        <family val="2"/>
        <charset val="238"/>
        <scheme val="minor"/>
      </rPr>
      <t xml:space="preserve"> = Unlevered beta x [1 + (1 - tax rate) x (Debt / Equity)]</t>
    </r>
  </si>
  <si>
    <t>Příklad 1</t>
  </si>
  <si>
    <t>Příklad 2</t>
  </si>
  <si>
    <t>Příklad 3</t>
  </si>
  <si>
    <t>Příklad 4</t>
  </si>
  <si>
    <t>Příklad 5</t>
  </si>
  <si>
    <t>Příklad 6</t>
  </si>
  <si>
    <t>Příklad 7</t>
  </si>
  <si>
    <t>Rm</t>
  </si>
  <si>
    <t>t</t>
  </si>
  <si>
    <r>
      <t>n</t>
    </r>
    <r>
      <rPr>
        <b/>
        <vertAlign val="subscript"/>
        <sz val="12"/>
        <color theme="1"/>
        <rFont val="Calibri"/>
        <family val="2"/>
        <charset val="238"/>
        <scheme val="minor"/>
      </rPr>
      <t>vk</t>
    </r>
  </si>
  <si>
    <t>úspora</t>
  </si>
  <si>
    <t>D/E</t>
  </si>
  <si>
    <r>
      <t>w</t>
    </r>
    <r>
      <rPr>
        <vertAlign val="subscript"/>
        <sz val="11"/>
        <color theme="1"/>
        <rFont val="Calibri"/>
        <family val="2"/>
        <charset val="238"/>
        <scheme val="minor"/>
      </rPr>
      <t>e</t>
    </r>
  </si>
  <si>
    <r>
      <t>w</t>
    </r>
    <r>
      <rPr>
        <vertAlign val="subscript"/>
        <sz val="11"/>
        <color theme="1"/>
        <rFont val="Calibri"/>
        <family val="2"/>
        <charset val="238"/>
        <scheme val="minor"/>
      </rPr>
      <t>d</t>
    </r>
  </si>
  <si>
    <t>Rostoucí perpetuita</t>
  </si>
  <si>
    <t>PV = 5 000 000 / (wacc - g)</t>
  </si>
  <si>
    <t>wacc</t>
  </si>
  <si>
    <t>PV</t>
  </si>
  <si>
    <t>NPV projektu bude pozitivní v případě, že náklady projektu budou nižší než 30 mil.</t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</si>
  <si>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</si>
  <si>
    <t xml:space="preserve">b) </t>
  </si>
  <si>
    <t>Projekt</t>
  </si>
  <si>
    <t>Očekávaný výnos</t>
  </si>
  <si>
    <t>W</t>
  </si>
  <si>
    <t>X</t>
  </si>
  <si>
    <t>Y</t>
  </si>
  <si>
    <t>Z</t>
  </si>
  <si>
    <t>WACC</t>
  </si>
  <si>
    <t>a) X, Y, Z</t>
  </si>
  <si>
    <t xml:space="preserve">výnos dle CAPM </t>
  </si>
  <si>
    <t>&lt;</t>
  </si>
  <si>
    <t>akceptovat</t>
  </si>
  <si>
    <t>Přestože jeho očekávaný výnos by byl nejvyšší ze všech projektů, tak pokud zohledníme riziko, nejedná se o vhodnou investici.</t>
  </si>
  <si>
    <t>Příklad 8</t>
  </si>
  <si>
    <t>Poznámka: Pozor, pokud by např. očekávaný výnos projektu Z byl 16 % namísto 17 %, potom by měl být zamítnut.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</si>
</sst>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.000"/>
    <numFmt numFmtId="165" formatCode="0.00000000"/>
    <numFmt numFmtId="166" formatCode="_-* #,##0\ _K_č_-;\-* #,##0\ _K_č_-;_-* &quot;-&quot;\ _K_č_-;_-@_-"/>
    <numFmt numFmtId="167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0" fontId="3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0" fontId="1" fillId="0" borderId="1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0" xfId="0" applyNumberFormat="1"/>
    <xf numFmtId="0" fontId="10" fillId="0" borderId="0" xfId="0" applyFont="1"/>
    <xf numFmtId="9" fontId="0" fillId="0" borderId="0" xfId="0" applyNumberFormat="1"/>
    <xf numFmtId="10" fontId="3" fillId="0" borderId="0" xfId="0" applyNumberFormat="1" applyFont="1"/>
    <xf numFmtId="166" fontId="0" fillId="0" borderId="1" xfId="2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167" fontId="3" fillId="0" borderId="0" xfId="0" applyNumberFormat="1" applyFont="1"/>
    <xf numFmtId="10" fontId="2" fillId="0" borderId="0" xfId="1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0" fontId="1" fillId="0" borderId="2" xfId="1" applyNumberFormat="1" applyFont="1" applyFill="1" applyBorder="1" applyAlignment="1">
      <alignment horizontal="center"/>
    </xf>
    <xf numFmtId="10" fontId="1" fillId="0" borderId="3" xfId="1" applyNumberFormat="1" applyFont="1" applyFill="1" applyBorder="1" applyAlignment="1">
      <alignment horizontal="center"/>
    </xf>
  </cellXfs>
  <cellStyles count="3">
    <cellStyle name="Měna" xfId="2" builtinId="4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ronika Kajurová" id="{D46C7093-0FCD-4AE0-BE74-263F91A690C1}" userId="Veronika Kajurová" providerId="Non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3-11-27T16:06:57.30" personId="{D46C7093-0FCD-4AE0-BE74-263F91A690C1}" id="{54BF9A95-D3BB-40AA-8E08-6EE777EE6CA7}">
    <text>Bere v potaz rizikovost projektu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3441-EE96-4D90-B960-2550DA94FF91}">
  <dimension ref="A1:B10"/>
  <sheetViews>
    <sheetView zoomScaleNormal="100" workbookViewId="0">
      <selection activeCell="C13" sqref="C12:C13"/>
    </sheetView>
  </sheetViews>
  <sheetFormatPr defaultRowHeight="14.4" x14ac:dyDescent="0.3"/>
  <sheetData>
    <row r="1" spans="1:2" ht="18" x14ac:dyDescent="0.35">
      <c r="A1" s="27" t="s">
        <v>54</v>
      </c>
    </row>
    <row r="3" spans="1:2" x14ac:dyDescent="0.3">
      <c r="A3" s="2" t="s">
        <v>0</v>
      </c>
      <c r="B3" s="2">
        <v>-960</v>
      </c>
    </row>
    <row r="4" spans="1:2" x14ac:dyDescent="0.3">
      <c r="A4" s="2">
        <v>7</v>
      </c>
      <c r="B4" s="2">
        <v>100</v>
      </c>
    </row>
    <row r="5" spans="1:2" x14ac:dyDescent="0.3">
      <c r="A5" s="2">
        <v>8</v>
      </c>
      <c r="B5" s="2">
        <v>100</v>
      </c>
    </row>
    <row r="6" spans="1:2" x14ac:dyDescent="0.3">
      <c r="A6" s="2">
        <v>9</v>
      </c>
      <c r="B6" s="2">
        <v>100</v>
      </c>
    </row>
    <row r="7" spans="1:2" x14ac:dyDescent="0.3">
      <c r="A7" s="2">
        <v>10</v>
      </c>
      <c r="B7" s="2">
        <f>100+1000</f>
        <v>1100</v>
      </c>
    </row>
    <row r="8" spans="1:2" x14ac:dyDescent="0.3">
      <c r="A8" s="2" t="s">
        <v>2</v>
      </c>
      <c r="B8" s="3">
        <f>IRR(B3:B7)</f>
        <v>0.11297504343367715</v>
      </c>
    </row>
    <row r="9" spans="1:2" x14ac:dyDescent="0.3">
      <c r="A9" s="2"/>
      <c r="B9" s="2"/>
    </row>
    <row r="10" spans="1:2" ht="15.6" x14ac:dyDescent="0.35">
      <c r="A10" s="10" t="s">
        <v>73</v>
      </c>
      <c r="B10" s="33">
        <f>B8*(1-0.3)</f>
        <v>7.9082530403573992E-2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BE27-B9D4-49F1-8054-01519F0DEF31}">
  <dimension ref="A1:F47"/>
  <sheetViews>
    <sheetView workbookViewId="0"/>
  </sheetViews>
  <sheetFormatPr defaultRowHeight="14.4" x14ac:dyDescent="0.3"/>
  <sheetData>
    <row r="1" spans="1:6" ht="18" x14ac:dyDescent="0.35">
      <c r="A1" s="27" t="s">
        <v>55</v>
      </c>
    </row>
    <row r="3" spans="1:6" x14ac:dyDescent="0.3">
      <c r="A3" t="s">
        <v>4</v>
      </c>
      <c r="C3" s="2"/>
      <c r="E3" t="s">
        <v>5</v>
      </c>
    </row>
    <row r="4" spans="1:6" x14ac:dyDescent="0.3">
      <c r="A4" s="2" t="s">
        <v>0</v>
      </c>
      <c r="B4">
        <v>-102000</v>
      </c>
      <c r="E4" s="2" t="s">
        <v>0</v>
      </c>
      <c r="F4">
        <v>-98000</v>
      </c>
    </row>
    <row r="5" spans="1:6" x14ac:dyDescent="0.3">
      <c r="A5" s="2">
        <v>1</v>
      </c>
      <c r="B5">
        <f>100000*0.1/2</f>
        <v>5000</v>
      </c>
      <c r="E5" s="2">
        <v>1</v>
      </c>
      <c r="F5">
        <f>100000*0.1/2</f>
        <v>5000</v>
      </c>
    </row>
    <row r="6" spans="1:6" x14ac:dyDescent="0.3">
      <c r="A6" s="2">
        <v>2</v>
      </c>
      <c r="B6">
        <f t="shared" ref="B6:B43" si="0">100000*0.1/2</f>
        <v>5000</v>
      </c>
      <c r="E6" s="2">
        <v>2</v>
      </c>
      <c r="F6">
        <f t="shared" ref="F6:F43" si="1">100000*0.1/2</f>
        <v>5000</v>
      </c>
    </row>
    <row r="7" spans="1:6" x14ac:dyDescent="0.3">
      <c r="A7" s="2">
        <v>3</v>
      </c>
      <c r="B7">
        <f t="shared" si="0"/>
        <v>5000</v>
      </c>
      <c r="E7" s="2">
        <v>3</v>
      </c>
      <c r="F7">
        <f t="shared" si="1"/>
        <v>5000</v>
      </c>
    </row>
    <row r="8" spans="1:6" x14ac:dyDescent="0.3">
      <c r="A8" s="2">
        <v>4</v>
      </c>
      <c r="B8">
        <f t="shared" si="0"/>
        <v>5000</v>
      </c>
      <c r="E8" s="2">
        <v>4</v>
      </c>
      <c r="F8">
        <f t="shared" si="1"/>
        <v>5000</v>
      </c>
    </row>
    <row r="9" spans="1:6" x14ac:dyDescent="0.3">
      <c r="A9" s="2">
        <v>5</v>
      </c>
      <c r="B9">
        <f t="shared" si="0"/>
        <v>5000</v>
      </c>
      <c r="E9" s="2">
        <v>5</v>
      </c>
      <c r="F9">
        <f t="shared" si="1"/>
        <v>5000</v>
      </c>
    </row>
    <row r="10" spans="1:6" x14ac:dyDescent="0.3">
      <c r="A10" s="2">
        <v>6</v>
      </c>
      <c r="B10">
        <f t="shared" si="0"/>
        <v>5000</v>
      </c>
      <c r="E10" s="2">
        <v>6</v>
      </c>
      <c r="F10">
        <f t="shared" si="1"/>
        <v>5000</v>
      </c>
    </row>
    <row r="11" spans="1:6" x14ac:dyDescent="0.3">
      <c r="A11" s="2">
        <v>7</v>
      </c>
      <c r="B11">
        <f t="shared" si="0"/>
        <v>5000</v>
      </c>
      <c r="E11" s="2">
        <v>7</v>
      </c>
      <c r="F11">
        <f t="shared" si="1"/>
        <v>5000</v>
      </c>
    </row>
    <row r="12" spans="1:6" x14ac:dyDescent="0.3">
      <c r="A12" s="2">
        <v>8</v>
      </c>
      <c r="B12">
        <f t="shared" si="0"/>
        <v>5000</v>
      </c>
      <c r="E12" s="2">
        <v>8</v>
      </c>
      <c r="F12">
        <f t="shared" si="1"/>
        <v>5000</v>
      </c>
    </row>
    <row r="13" spans="1:6" x14ac:dyDescent="0.3">
      <c r="A13" s="2">
        <v>9</v>
      </c>
      <c r="B13">
        <f t="shared" si="0"/>
        <v>5000</v>
      </c>
      <c r="E13" s="2">
        <v>9</v>
      </c>
      <c r="F13">
        <f t="shared" si="1"/>
        <v>5000</v>
      </c>
    </row>
    <row r="14" spans="1:6" x14ac:dyDescent="0.3">
      <c r="A14" s="2">
        <v>10</v>
      </c>
      <c r="B14">
        <f t="shared" si="0"/>
        <v>5000</v>
      </c>
      <c r="E14" s="2">
        <v>10</v>
      </c>
      <c r="F14">
        <f t="shared" si="1"/>
        <v>5000</v>
      </c>
    </row>
    <row r="15" spans="1:6" x14ac:dyDescent="0.3">
      <c r="A15" s="2">
        <v>11</v>
      </c>
      <c r="B15">
        <f t="shared" si="0"/>
        <v>5000</v>
      </c>
      <c r="E15" s="2">
        <v>11</v>
      </c>
      <c r="F15">
        <f t="shared" si="1"/>
        <v>5000</v>
      </c>
    </row>
    <row r="16" spans="1:6" x14ac:dyDescent="0.3">
      <c r="A16" s="2">
        <v>12</v>
      </c>
      <c r="B16">
        <f t="shared" si="0"/>
        <v>5000</v>
      </c>
      <c r="E16" s="2">
        <v>12</v>
      </c>
      <c r="F16">
        <f t="shared" si="1"/>
        <v>5000</v>
      </c>
    </row>
    <row r="17" spans="1:6" x14ac:dyDescent="0.3">
      <c r="A17" s="2">
        <v>13</v>
      </c>
      <c r="B17">
        <f t="shared" si="0"/>
        <v>5000</v>
      </c>
      <c r="E17" s="2">
        <v>13</v>
      </c>
      <c r="F17">
        <f t="shared" si="1"/>
        <v>5000</v>
      </c>
    </row>
    <row r="18" spans="1:6" x14ac:dyDescent="0.3">
      <c r="A18" s="2">
        <v>14</v>
      </c>
      <c r="B18">
        <f t="shared" si="0"/>
        <v>5000</v>
      </c>
      <c r="E18" s="2">
        <v>14</v>
      </c>
      <c r="F18">
        <f t="shared" si="1"/>
        <v>5000</v>
      </c>
    </row>
    <row r="19" spans="1:6" x14ac:dyDescent="0.3">
      <c r="A19" s="2">
        <v>15</v>
      </c>
      <c r="B19">
        <f t="shared" si="0"/>
        <v>5000</v>
      </c>
      <c r="E19" s="2">
        <v>15</v>
      </c>
      <c r="F19">
        <f t="shared" si="1"/>
        <v>5000</v>
      </c>
    </row>
    <row r="20" spans="1:6" x14ac:dyDescent="0.3">
      <c r="A20" s="2">
        <v>16</v>
      </c>
      <c r="B20">
        <f t="shared" si="0"/>
        <v>5000</v>
      </c>
      <c r="E20" s="2">
        <v>16</v>
      </c>
      <c r="F20">
        <f t="shared" si="1"/>
        <v>5000</v>
      </c>
    </row>
    <row r="21" spans="1:6" x14ac:dyDescent="0.3">
      <c r="A21" s="2">
        <v>17</v>
      </c>
      <c r="B21">
        <f t="shared" si="0"/>
        <v>5000</v>
      </c>
      <c r="E21" s="2">
        <v>17</v>
      </c>
      <c r="F21">
        <f t="shared" si="1"/>
        <v>5000</v>
      </c>
    </row>
    <row r="22" spans="1:6" x14ac:dyDescent="0.3">
      <c r="A22" s="2">
        <v>18</v>
      </c>
      <c r="B22">
        <f t="shared" si="0"/>
        <v>5000</v>
      </c>
      <c r="E22" s="2">
        <v>18</v>
      </c>
      <c r="F22">
        <f t="shared" si="1"/>
        <v>5000</v>
      </c>
    </row>
    <row r="23" spans="1:6" x14ac:dyDescent="0.3">
      <c r="A23" s="2">
        <v>19</v>
      </c>
      <c r="B23">
        <f t="shared" si="0"/>
        <v>5000</v>
      </c>
      <c r="E23" s="2">
        <v>19</v>
      </c>
      <c r="F23">
        <f t="shared" si="1"/>
        <v>5000</v>
      </c>
    </row>
    <row r="24" spans="1:6" x14ac:dyDescent="0.3">
      <c r="A24" s="2">
        <v>20</v>
      </c>
      <c r="B24">
        <f t="shared" si="0"/>
        <v>5000</v>
      </c>
      <c r="E24" s="2">
        <v>20</v>
      </c>
      <c r="F24">
        <f t="shared" si="1"/>
        <v>5000</v>
      </c>
    </row>
    <row r="25" spans="1:6" x14ac:dyDescent="0.3">
      <c r="A25" s="2">
        <v>21</v>
      </c>
      <c r="B25">
        <f t="shared" si="0"/>
        <v>5000</v>
      </c>
      <c r="E25" s="2">
        <v>21</v>
      </c>
      <c r="F25">
        <f t="shared" si="1"/>
        <v>5000</v>
      </c>
    </row>
    <row r="26" spans="1:6" x14ac:dyDescent="0.3">
      <c r="A26" s="2">
        <v>22</v>
      </c>
      <c r="B26">
        <f>100000*0.1/2</f>
        <v>5000</v>
      </c>
      <c r="E26" s="2">
        <v>22</v>
      </c>
      <c r="F26">
        <f>100000*0.1/2</f>
        <v>5000</v>
      </c>
    </row>
    <row r="27" spans="1:6" x14ac:dyDescent="0.3">
      <c r="A27" s="2">
        <v>23</v>
      </c>
      <c r="B27">
        <f t="shared" si="0"/>
        <v>5000</v>
      </c>
      <c r="E27" s="2">
        <v>23</v>
      </c>
      <c r="F27">
        <f t="shared" si="1"/>
        <v>5000</v>
      </c>
    </row>
    <row r="28" spans="1:6" x14ac:dyDescent="0.3">
      <c r="A28" s="2">
        <v>24</v>
      </c>
      <c r="B28">
        <f t="shared" si="0"/>
        <v>5000</v>
      </c>
      <c r="E28" s="2">
        <v>24</v>
      </c>
      <c r="F28">
        <f t="shared" si="1"/>
        <v>5000</v>
      </c>
    </row>
    <row r="29" spans="1:6" x14ac:dyDescent="0.3">
      <c r="A29" s="2">
        <v>25</v>
      </c>
      <c r="B29">
        <f t="shared" si="0"/>
        <v>5000</v>
      </c>
      <c r="E29" s="2">
        <v>25</v>
      </c>
      <c r="F29">
        <f t="shared" si="1"/>
        <v>5000</v>
      </c>
    </row>
    <row r="30" spans="1:6" x14ac:dyDescent="0.3">
      <c r="A30" s="2">
        <v>26</v>
      </c>
      <c r="B30">
        <f t="shared" si="0"/>
        <v>5000</v>
      </c>
      <c r="E30" s="2">
        <v>26</v>
      </c>
      <c r="F30">
        <f t="shared" si="1"/>
        <v>5000</v>
      </c>
    </row>
    <row r="31" spans="1:6" x14ac:dyDescent="0.3">
      <c r="A31" s="2">
        <v>27</v>
      </c>
      <c r="B31">
        <f t="shared" si="0"/>
        <v>5000</v>
      </c>
      <c r="E31" s="2">
        <v>27</v>
      </c>
      <c r="F31">
        <f t="shared" si="1"/>
        <v>5000</v>
      </c>
    </row>
    <row r="32" spans="1:6" x14ac:dyDescent="0.3">
      <c r="A32" s="2">
        <v>28</v>
      </c>
      <c r="B32">
        <f t="shared" si="0"/>
        <v>5000</v>
      </c>
      <c r="E32" s="2">
        <v>28</v>
      </c>
      <c r="F32">
        <f t="shared" si="1"/>
        <v>5000</v>
      </c>
    </row>
    <row r="33" spans="1:6" x14ac:dyDescent="0.3">
      <c r="A33" s="2">
        <v>29</v>
      </c>
      <c r="B33">
        <f t="shared" si="0"/>
        <v>5000</v>
      </c>
      <c r="E33" s="2">
        <v>29</v>
      </c>
      <c r="F33">
        <f t="shared" si="1"/>
        <v>5000</v>
      </c>
    </row>
    <row r="34" spans="1:6" x14ac:dyDescent="0.3">
      <c r="A34" s="2">
        <v>30</v>
      </c>
      <c r="B34">
        <f t="shared" si="0"/>
        <v>5000</v>
      </c>
      <c r="E34" s="2">
        <v>30</v>
      </c>
      <c r="F34">
        <f t="shared" si="1"/>
        <v>5000</v>
      </c>
    </row>
    <row r="35" spans="1:6" x14ac:dyDescent="0.3">
      <c r="A35" s="2">
        <v>31</v>
      </c>
      <c r="B35">
        <f t="shared" si="0"/>
        <v>5000</v>
      </c>
      <c r="E35" s="2">
        <v>31</v>
      </c>
      <c r="F35">
        <f t="shared" si="1"/>
        <v>5000</v>
      </c>
    </row>
    <row r="36" spans="1:6" x14ac:dyDescent="0.3">
      <c r="A36" s="2">
        <v>32</v>
      </c>
      <c r="B36">
        <f t="shared" si="0"/>
        <v>5000</v>
      </c>
      <c r="E36" s="2">
        <v>32</v>
      </c>
      <c r="F36">
        <f t="shared" si="1"/>
        <v>5000</v>
      </c>
    </row>
    <row r="37" spans="1:6" x14ac:dyDescent="0.3">
      <c r="A37" s="2">
        <v>33</v>
      </c>
      <c r="B37">
        <f t="shared" si="0"/>
        <v>5000</v>
      </c>
      <c r="E37" s="2">
        <v>33</v>
      </c>
      <c r="F37">
        <f t="shared" si="1"/>
        <v>5000</v>
      </c>
    </row>
    <row r="38" spans="1:6" x14ac:dyDescent="0.3">
      <c r="A38" s="2">
        <v>34</v>
      </c>
      <c r="B38">
        <f t="shared" si="0"/>
        <v>5000</v>
      </c>
      <c r="E38" s="2">
        <v>34</v>
      </c>
      <c r="F38">
        <f t="shared" si="1"/>
        <v>5000</v>
      </c>
    </row>
    <row r="39" spans="1:6" x14ac:dyDescent="0.3">
      <c r="A39" s="2">
        <v>35</v>
      </c>
      <c r="B39">
        <f t="shared" si="0"/>
        <v>5000</v>
      </c>
      <c r="E39" s="2">
        <v>35</v>
      </c>
      <c r="F39">
        <f t="shared" si="1"/>
        <v>5000</v>
      </c>
    </row>
    <row r="40" spans="1:6" x14ac:dyDescent="0.3">
      <c r="A40" s="2">
        <v>36</v>
      </c>
      <c r="B40">
        <f t="shared" si="0"/>
        <v>5000</v>
      </c>
      <c r="E40" s="2">
        <v>36</v>
      </c>
      <c r="F40">
        <f t="shared" si="1"/>
        <v>5000</v>
      </c>
    </row>
    <row r="41" spans="1:6" x14ac:dyDescent="0.3">
      <c r="A41" s="2">
        <v>37</v>
      </c>
      <c r="B41">
        <f t="shared" si="0"/>
        <v>5000</v>
      </c>
      <c r="E41" s="2">
        <v>37</v>
      </c>
      <c r="F41">
        <f t="shared" si="1"/>
        <v>5000</v>
      </c>
    </row>
    <row r="42" spans="1:6" x14ac:dyDescent="0.3">
      <c r="A42" s="2">
        <v>38</v>
      </c>
      <c r="B42">
        <f t="shared" si="0"/>
        <v>5000</v>
      </c>
      <c r="E42" s="2">
        <v>38</v>
      </c>
      <c r="F42">
        <f t="shared" si="1"/>
        <v>5000</v>
      </c>
    </row>
    <row r="43" spans="1:6" x14ac:dyDescent="0.3">
      <c r="A43" s="2">
        <v>39</v>
      </c>
      <c r="B43">
        <f t="shared" si="0"/>
        <v>5000</v>
      </c>
      <c r="E43" s="2">
        <v>39</v>
      </c>
      <c r="F43">
        <f t="shared" si="1"/>
        <v>5000</v>
      </c>
    </row>
    <row r="44" spans="1:6" x14ac:dyDescent="0.3">
      <c r="A44" s="2">
        <v>40</v>
      </c>
      <c r="B44">
        <f>B43+100000</f>
        <v>105000</v>
      </c>
      <c r="E44" s="2">
        <v>40</v>
      </c>
      <c r="F44">
        <f>F43+100000</f>
        <v>105000</v>
      </c>
    </row>
    <row r="45" spans="1:6" x14ac:dyDescent="0.3">
      <c r="A45" t="s">
        <v>3</v>
      </c>
      <c r="B45" s="1">
        <f>IRR(B4:B44)</f>
        <v>4.8852690911871166E-2</v>
      </c>
      <c r="E45" t="s">
        <v>3</v>
      </c>
      <c r="F45" s="1">
        <f>IRR(F4:F44)</f>
        <v>5.1184527903083588E-2</v>
      </c>
    </row>
    <row r="46" spans="1:6" x14ac:dyDescent="0.3">
      <c r="A46" t="s">
        <v>2</v>
      </c>
      <c r="B46" s="5">
        <f>B45*2</f>
        <v>9.7705381823742332E-2</v>
      </c>
      <c r="E46" t="s">
        <v>2</v>
      </c>
      <c r="F46" s="5">
        <f>F45*2</f>
        <v>0.10236905580616718</v>
      </c>
    </row>
    <row r="47" spans="1:6" ht="18" x14ac:dyDescent="0.4">
      <c r="A47" s="11" t="s">
        <v>25</v>
      </c>
      <c r="B47" s="9">
        <f>B46*(1-0.25)</f>
        <v>7.3279036367806749E-2</v>
      </c>
      <c r="C47" s="7"/>
      <c r="D47" s="7"/>
      <c r="E47" s="11" t="s">
        <v>25</v>
      </c>
      <c r="F47" s="9">
        <f>F46*(1-0.25)</f>
        <v>7.6776791854625381E-2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F495-1DD9-4405-BB03-326F868942E8}">
  <dimension ref="A1:G21"/>
  <sheetViews>
    <sheetView workbookViewId="0">
      <selection activeCell="E11" sqref="E11"/>
    </sheetView>
  </sheetViews>
  <sheetFormatPr defaultRowHeight="14.4" x14ac:dyDescent="0.3"/>
  <cols>
    <col min="4" max="4" width="13.77734375" customWidth="1"/>
    <col min="5" max="6" width="14.21875" customWidth="1"/>
    <col min="7" max="7" width="13.33203125" customWidth="1"/>
  </cols>
  <sheetData>
    <row r="1" spans="1:7" ht="18" x14ac:dyDescent="0.35">
      <c r="A1" s="27" t="s">
        <v>56</v>
      </c>
    </row>
    <row r="3" spans="1:7" x14ac:dyDescent="0.3">
      <c r="A3" t="s">
        <v>6</v>
      </c>
      <c r="D3" s="18" t="s">
        <v>4</v>
      </c>
      <c r="E3" s="2"/>
      <c r="F3" s="2"/>
      <c r="G3" s="2"/>
    </row>
    <row r="4" spans="1:7" x14ac:dyDescent="0.3">
      <c r="D4" s="13"/>
      <c r="E4" s="14" t="s">
        <v>9</v>
      </c>
      <c r="F4" s="14" t="s">
        <v>12</v>
      </c>
      <c r="G4" s="14" t="s">
        <v>13</v>
      </c>
    </row>
    <row r="5" spans="1:7" x14ac:dyDescent="0.3">
      <c r="A5" s="2" t="s">
        <v>0</v>
      </c>
      <c r="B5" s="2">
        <v>-960</v>
      </c>
      <c r="D5" s="13" t="s">
        <v>7</v>
      </c>
      <c r="E5" s="14">
        <v>3000</v>
      </c>
      <c r="F5" s="15">
        <v>0.05</v>
      </c>
      <c r="G5" s="17">
        <f>E5/$E$8</f>
        <v>0.60483870967741937</v>
      </c>
    </row>
    <row r="6" spans="1:7" x14ac:dyDescent="0.3">
      <c r="A6" s="2">
        <v>7</v>
      </c>
      <c r="B6" s="2">
        <v>100</v>
      </c>
      <c r="D6" s="13" t="s">
        <v>8</v>
      </c>
      <c r="E6" s="14">
        <v>1000</v>
      </c>
      <c r="F6" s="15">
        <v>7.0000000000000007E-2</v>
      </c>
      <c r="G6" s="17">
        <f t="shared" ref="G6:G7" si="0">E6/$E$8</f>
        <v>0.20161290322580644</v>
      </c>
    </row>
    <row r="7" spans="1:7" x14ac:dyDescent="0.3">
      <c r="A7" s="2">
        <v>8</v>
      </c>
      <c r="B7" s="2">
        <v>100</v>
      </c>
      <c r="D7" s="13" t="s">
        <v>10</v>
      </c>
      <c r="E7" s="14">
        <v>960</v>
      </c>
      <c r="F7" s="16">
        <v>0.113</v>
      </c>
      <c r="G7" s="17">
        <f t="shared" si="0"/>
        <v>0.19354838709677419</v>
      </c>
    </row>
    <row r="8" spans="1:7" x14ac:dyDescent="0.3">
      <c r="A8" s="2">
        <v>9</v>
      </c>
      <c r="B8" s="2">
        <v>100</v>
      </c>
      <c r="D8" s="13" t="s">
        <v>11</v>
      </c>
      <c r="E8" s="14">
        <f>SUM(E5:E7)</f>
        <v>4960</v>
      </c>
      <c r="F8" s="14"/>
      <c r="G8" s="14"/>
    </row>
    <row r="9" spans="1:7" x14ac:dyDescent="0.3">
      <c r="A9" s="2">
        <v>10</v>
      </c>
      <c r="B9" s="2">
        <f>100+1000</f>
        <v>1100</v>
      </c>
    </row>
    <row r="10" spans="1:7" ht="15.6" x14ac:dyDescent="0.35">
      <c r="A10" s="2" t="s">
        <v>2</v>
      </c>
      <c r="B10" s="3">
        <f>IRR(B5:B9)</f>
        <v>0.11297504343367715</v>
      </c>
      <c r="D10" t="s">
        <v>28</v>
      </c>
      <c r="E10" s="5">
        <f>F5*G5+F6*G6+F7*G7</f>
        <v>6.6225806451612912E-2</v>
      </c>
    </row>
    <row r="11" spans="1:7" ht="16.2" x14ac:dyDescent="0.35">
      <c r="A11" s="2"/>
      <c r="B11" s="2"/>
      <c r="D11" s="10" t="s">
        <v>27</v>
      </c>
      <c r="E11" s="9">
        <f>E10*(1-0.3)</f>
        <v>4.6358064516129033E-2</v>
      </c>
    </row>
    <row r="12" spans="1:7" ht="15.6" x14ac:dyDescent="0.35">
      <c r="A12" s="2" t="s">
        <v>26</v>
      </c>
      <c r="B12" s="4">
        <f>B10*(1-0.3)</f>
        <v>7.9082530403573992E-2</v>
      </c>
    </row>
    <row r="13" spans="1:7" x14ac:dyDescent="0.3">
      <c r="D13" s="18" t="s">
        <v>74</v>
      </c>
      <c r="E13" s="18"/>
      <c r="F13" s="18"/>
      <c r="G13" s="18"/>
    </row>
    <row r="14" spans="1:7" x14ac:dyDescent="0.3">
      <c r="D14" s="13"/>
      <c r="E14" s="14" t="s">
        <v>9</v>
      </c>
      <c r="F14" s="14" t="s">
        <v>12</v>
      </c>
      <c r="G14" s="14" t="s">
        <v>13</v>
      </c>
    </row>
    <row r="15" spans="1:7" x14ac:dyDescent="0.3">
      <c r="D15" s="13" t="s">
        <v>7</v>
      </c>
      <c r="E15" s="14">
        <v>3000</v>
      </c>
      <c r="F15" s="15">
        <v>0.05</v>
      </c>
      <c r="G15" s="17">
        <f>E15/$E$18</f>
        <v>0.60483870967741937</v>
      </c>
    </row>
    <row r="16" spans="1:7" x14ac:dyDescent="0.3">
      <c r="D16" s="13" t="s">
        <v>8</v>
      </c>
      <c r="E16" s="14">
        <v>1000</v>
      </c>
      <c r="F16" s="15">
        <v>0.08</v>
      </c>
      <c r="G16" s="17">
        <f t="shared" ref="G16:G17" si="1">E16/$E$18</f>
        <v>0.20161290322580644</v>
      </c>
    </row>
    <row r="17" spans="4:7" x14ac:dyDescent="0.3">
      <c r="D17" s="13" t="s">
        <v>10</v>
      </c>
      <c r="E17" s="14">
        <v>960</v>
      </c>
      <c r="F17" s="16">
        <v>0.113</v>
      </c>
      <c r="G17" s="17">
        <f t="shared" si="1"/>
        <v>0.19354838709677419</v>
      </c>
    </row>
    <row r="18" spans="4:7" x14ac:dyDescent="0.3">
      <c r="D18" s="13" t="s">
        <v>11</v>
      </c>
      <c r="E18" s="14">
        <f>SUM(E15:E17)</f>
        <v>4960</v>
      </c>
      <c r="F18" s="14"/>
      <c r="G18" s="14"/>
    </row>
    <row r="20" spans="4:7" ht="15.6" x14ac:dyDescent="0.35">
      <c r="D20" t="s">
        <v>28</v>
      </c>
      <c r="E20" s="5">
        <f>F15*G15+F16*G16+F17*G17</f>
        <v>6.8241935483870975E-2</v>
      </c>
    </row>
    <row r="21" spans="4:7" ht="16.2" x14ac:dyDescent="0.35">
      <c r="D21" s="10" t="s">
        <v>27</v>
      </c>
      <c r="E21" s="9">
        <f>E20*(1-0.3)</f>
        <v>4.7769354838709678E-2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6CCB-F083-48AB-8E00-FD1F160A6D71}">
  <dimension ref="A1:E18"/>
  <sheetViews>
    <sheetView workbookViewId="0">
      <selection activeCell="B18" sqref="B18"/>
    </sheetView>
  </sheetViews>
  <sheetFormatPr defaultRowHeight="14.4" x14ac:dyDescent="0.3"/>
  <cols>
    <col min="1" max="2" width="10.5546875" customWidth="1"/>
  </cols>
  <sheetData>
    <row r="1" spans="1:5" ht="18" x14ac:dyDescent="0.35">
      <c r="A1" s="27" t="s">
        <v>57</v>
      </c>
    </row>
    <row r="3" spans="1:5" x14ac:dyDescent="0.3">
      <c r="A3" s="19" t="s">
        <v>14</v>
      </c>
      <c r="B3" s="14">
        <v>1.25</v>
      </c>
    </row>
    <row r="4" spans="1:5" x14ac:dyDescent="0.3">
      <c r="A4" s="19" t="s">
        <v>19</v>
      </c>
      <c r="B4" s="15">
        <v>0.09</v>
      </c>
    </row>
    <row r="5" spans="1:5" x14ac:dyDescent="0.3">
      <c r="A5" s="19" t="s">
        <v>15</v>
      </c>
      <c r="B5" s="15">
        <v>4.4999999999999998E-2</v>
      </c>
    </row>
    <row r="6" spans="1:5" ht="15.6" x14ac:dyDescent="0.35">
      <c r="A6" s="19" t="s">
        <v>23</v>
      </c>
      <c r="B6" s="14">
        <v>2</v>
      </c>
    </row>
    <row r="7" spans="1:5" x14ac:dyDescent="0.3">
      <c r="A7" s="19" t="s">
        <v>16</v>
      </c>
      <c r="B7" s="15">
        <v>0.08</v>
      </c>
    </row>
    <row r="8" spans="1:5" ht="15.6" x14ac:dyDescent="0.35">
      <c r="A8" s="19" t="s">
        <v>24</v>
      </c>
      <c r="B8" s="14">
        <v>30</v>
      </c>
    </row>
    <row r="9" spans="1:5" ht="15.6" x14ac:dyDescent="0.35">
      <c r="A9" s="18" t="s">
        <v>30</v>
      </c>
      <c r="B9" s="2" t="s">
        <v>31</v>
      </c>
    </row>
    <row r="11" spans="1:5" ht="15.6" x14ac:dyDescent="0.3">
      <c r="A11" s="6" t="s">
        <v>17</v>
      </c>
      <c r="B11" s="7"/>
      <c r="C11" s="7"/>
      <c r="D11" s="6" t="s">
        <v>22</v>
      </c>
    </row>
    <row r="12" spans="1:5" x14ac:dyDescent="0.3">
      <c r="A12" s="8" t="s">
        <v>40</v>
      </c>
      <c r="D12" s="8" t="s">
        <v>41</v>
      </c>
    </row>
    <row r="14" spans="1:5" x14ac:dyDescent="0.3">
      <c r="A14" t="s">
        <v>18</v>
      </c>
      <c r="B14" s="5">
        <f>B5+B3*B4</f>
        <v>0.15749999999999997</v>
      </c>
      <c r="D14" t="s">
        <v>21</v>
      </c>
    </row>
    <row r="15" spans="1:5" x14ac:dyDescent="0.3">
      <c r="D15" t="s">
        <v>20</v>
      </c>
      <c r="E15">
        <f>B6*(1+B7)</f>
        <v>2.16</v>
      </c>
    </row>
    <row r="16" spans="1:5" x14ac:dyDescent="0.3">
      <c r="D16" t="s">
        <v>18</v>
      </c>
      <c r="E16" s="5">
        <f>E15/B8+B7</f>
        <v>0.15200000000000002</v>
      </c>
    </row>
    <row r="18" spans="1:2" ht="16.2" x14ac:dyDescent="0.35">
      <c r="A18" s="6" t="s">
        <v>32</v>
      </c>
      <c r="B18" s="9">
        <f>(B14+E16)/2</f>
        <v>0.15475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7E8A5-6EB1-414F-A1A0-2B2B70A9587C}">
  <dimension ref="A1:C12"/>
  <sheetViews>
    <sheetView workbookViewId="0">
      <selection activeCell="F11" sqref="F11"/>
    </sheetView>
  </sheetViews>
  <sheetFormatPr defaultRowHeight="14.4" x14ac:dyDescent="0.3"/>
  <cols>
    <col min="1" max="1" width="15.33203125" customWidth="1"/>
    <col min="2" max="2" width="11.77734375" customWidth="1"/>
  </cols>
  <sheetData>
    <row r="1" spans="1:3" ht="18" x14ac:dyDescent="0.35">
      <c r="A1" s="27" t="s">
        <v>58</v>
      </c>
    </row>
    <row r="3" spans="1:3" ht="15.6" x14ac:dyDescent="0.35">
      <c r="A3" s="19" t="s">
        <v>33</v>
      </c>
      <c r="B3" s="20">
        <v>4.6358064516129033E-2</v>
      </c>
    </row>
    <row r="4" spans="1:3" ht="15.6" x14ac:dyDescent="0.35">
      <c r="A4" s="13" t="s">
        <v>29</v>
      </c>
      <c r="B4" s="20">
        <v>0.15475</v>
      </c>
    </row>
    <row r="6" spans="1:3" x14ac:dyDescent="0.3">
      <c r="A6" s="13" t="s">
        <v>34</v>
      </c>
      <c r="B6" s="38">
        <v>0.5</v>
      </c>
      <c r="C6" s="39"/>
    </row>
    <row r="7" spans="1:3" x14ac:dyDescent="0.3">
      <c r="A7" s="13" t="s">
        <v>35</v>
      </c>
      <c r="B7" s="21" t="s">
        <v>36</v>
      </c>
      <c r="C7" s="13">
        <f>1/3</f>
        <v>0.33333333333333331</v>
      </c>
    </row>
    <row r="8" spans="1:3" x14ac:dyDescent="0.3">
      <c r="A8" s="13" t="s">
        <v>37</v>
      </c>
      <c r="B8" s="21" t="s">
        <v>38</v>
      </c>
      <c r="C8" s="13">
        <f>2/3</f>
        <v>0.66666666666666663</v>
      </c>
    </row>
    <row r="10" spans="1:3" ht="15.6" x14ac:dyDescent="0.35">
      <c r="A10" s="6" t="s">
        <v>39</v>
      </c>
    </row>
    <row r="12" spans="1:3" ht="15.6" x14ac:dyDescent="0.3">
      <c r="A12" s="6" t="s">
        <v>42</v>
      </c>
      <c r="B12" s="12">
        <f>C7*B3+C8*B4</f>
        <v>0.11861935483870967</v>
      </c>
    </row>
  </sheetData>
  <mergeCells count="1"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0869-0422-4151-8232-59F52C56499C}">
  <sheetPr>
    <pageSetUpPr fitToPage="1"/>
  </sheetPr>
  <dimension ref="A1:G13"/>
  <sheetViews>
    <sheetView tabSelected="1" workbookViewId="0">
      <selection activeCell="D6" sqref="D6"/>
    </sheetView>
  </sheetViews>
  <sheetFormatPr defaultRowHeight="14.4" x14ac:dyDescent="0.3"/>
  <cols>
    <col min="1" max="1" width="17.88671875" customWidth="1"/>
    <col min="2" max="2" width="16.6640625" customWidth="1"/>
    <col min="3" max="3" width="21.109375" customWidth="1"/>
    <col min="4" max="4" width="15.21875" customWidth="1"/>
  </cols>
  <sheetData>
    <row r="1" spans="1:7" ht="18" x14ac:dyDescent="0.35">
      <c r="A1" s="27" t="s">
        <v>59</v>
      </c>
    </row>
    <row r="3" spans="1:7" ht="27.6" x14ac:dyDescent="0.3">
      <c r="A3" s="24" t="s">
        <v>43</v>
      </c>
      <c r="B3" s="24" t="s">
        <v>1</v>
      </c>
      <c r="C3" s="24" t="s">
        <v>44</v>
      </c>
      <c r="D3" s="24" t="s">
        <v>50</v>
      </c>
      <c r="F3" t="s">
        <v>51</v>
      </c>
    </row>
    <row r="4" spans="1:7" x14ac:dyDescent="0.3">
      <c r="A4" s="22" t="s">
        <v>45</v>
      </c>
      <c r="B4" s="22">
        <v>1.3</v>
      </c>
      <c r="C4" s="23">
        <v>1.9942</v>
      </c>
      <c r="D4" s="25">
        <f>B4/(1+(1-0.21)*C4)</f>
        <v>0.50477242917460396</v>
      </c>
    </row>
    <row r="5" spans="1:7" x14ac:dyDescent="0.3">
      <c r="A5" s="22" t="s">
        <v>46</v>
      </c>
      <c r="B5" s="22">
        <v>0.76</v>
      </c>
      <c r="C5" s="23">
        <v>2.5274000000000001</v>
      </c>
      <c r="D5" s="25">
        <f>B5/(1+(1-0.21)*C5)</f>
        <v>0.25361687700182134</v>
      </c>
      <c r="F5" t="s">
        <v>15</v>
      </c>
      <c r="G5" s="1">
        <v>4.4999999999999998E-2</v>
      </c>
    </row>
    <row r="6" spans="1:7" x14ac:dyDescent="0.3">
      <c r="A6" s="22" t="s">
        <v>47</v>
      </c>
      <c r="B6" s="22">
        <v>0.88</v>
      </c>
      <c r="C6" s="23">
        <v>2.5499999999999998E-2</v>
      </c>
      <c r="D6" s="25">
        <f>B6/(1+(1-0.21)*C6)</f>
        <v>0.86262247033509931</v>
      </c>
      <c r="F6" t="s">
        <v>61</v>
      </c>
      <c r="G6" s="28">
        <v>0.16</v>
      </c>
    </row>
    <row r="7" spans="1:7" x14ac:dyDescent="0.3">
      <c r="A7" s="22" t="s">
        <v>48</v>
      </c>
      <c r="B7" s="22">
        <v>2.89</v>
      </c>
      <c r="C7" s="23">
        <v>0.65700000000000003</v>
      </c>
      <c r="D7" s="25">
        <f>B7/(1+(1-0.21)*C7)</f>
        <v>1.9025299039518642</v>
      </c>
      <c r="F7" t="s">
        <v>62</v>
      </c>
      <c r="G7" s="28">
        <v>0.21</v>
      </c>
    </row>
    <row r="8" spans="1:7" x14ac:dyDescent="0.3">
      <c r="A8" s="22" t="s">
        <v>49</v>
      </c>
      <c r="B8" s="22">
        <v>1.05</v>
      </c>
      <c r="C8" s="23">
        <v>0.4642</v>
      </c>
      <c r="D8" s="25">
        <f>B8/(1+(1-0.21)*C8)</f>
        <v>0.76826382618799194</v>
      </c>
    </row>
    <row r="9" spans="1:7" x14ac:dyDescent="0.3">
      <c r="C9" t="s">
        <v>52</v>
      </c>
      <c r="D9" s="26">
        <f>AVERAGE(D4:D8)</f>
        <v>0.8583611013302761</v>
      </c>
    </row>
    <row r="11" spans="1:7" x14ac:dyDescent="0.3">
      <c r="A11" t="s">
        <v>53</v>
      </c>
      <c r="D11" s="6">
        <f>D9*(1+(1-0.21)*0.92)</f>
        <v>1.4822179497771208</v>
      </c>
    </row>
    <row r="13" spans="1:7" ht="18" x14ac:dyDescent="0.4">
      <c r="A13" s="7" t="s">
        <v>63</v>
      </c>
      <c r="B13" s="29">
        <f>G5+D11*(G6-G5)</f>
        <v>0.21545506422436889</v>
      </c>
    </row>
  </sheetData>
  <pageMargins left="0.7" right="0.7" top="0.78740157499999996" bottom="0.78740157499999996" header="0.3" footer="0.3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FA41-4EB1-4292-952D-9EC60660B11D}">
  <dimension ref="A1:B18"/>
  <sheetViews>
    <sheetView workbookViewId="0">
      <selection activeCell="E19" sqref="E19"/>
    </sheetView>
  </sheetViews>
  <sheetFormatPr defaultRowHeight="14.4" x14ac:dyDescent="0.3"/>
  <cols>
    <col min="2" max="2" width="20.88671875" customWidth="1"/>
  </cols>
  <sheetData>
    <row r="1" spans="1:2" ht="18" x14ac:dyDescent="0.35">
      <c r="A1" s="27" t="s">
        <v>60</v>
      </c>
    </row>
    <row r="3" spans="1:2" x14ac:dyDescent="0.3">
      <c r="A3" s="13" t="s">
        <v>64</v>
      </c>
      <c r="B3" s="30">
        <v>5000000</v>
      </c>
    </row>
    <row r="4" spans="1:2" x14ac:dyDescent="0.3">
      <c r="A4" s="13" t="s">
        <v>16</v>
      </c>
      <c r="B4" s="31">
        <v>0.05</v>
      </c>
    </row>
    <row r="5" spans="1:2" x14ac:dyDescent="0.3">
      <c r="A5" s="13" t="s">
        <v>65</v>
      </c>
      <c r="B5" s="17">
        <v>0.5</v>
      </c>
    </row>
    <row r="6" spans="1:2" ht="15.6" x14ac:dyDescent="0.35">
      <c r="A6" s="13" t="s">
        <v>66</v>
      </c>
      <c r="B6" s="17">
        <f>2/3</f>
        <v>0.66666666666666663</v>
      </c>
    </row>
    <row r="7" spans="1:2" ht="15.6" x14ac:dyDescent="0.35">
      <c r="A7" s="13" t="s">
        <v>67</v>
      </c>
      <c r="B7" s="17">
        <f>1/3</f>
        <v>0.33333333333333331</v>
      </c>
    </row>
    <row r="8" spans="1:2" ht="15.6" x14ac:dyDescent="0.35">
      <c r="A8" s="13" t="s">
        <v>30</v>
      </c>
      <c r="B8" s="16">
        <v>0.29199999999999998</v>
      </c>
    </row>
    <row r="9" spans="1:2" ht="15.6" x14ac:dyDescent="0.35">
      <c r="A9" s="13" t="s">
        <v>26</v>
      </c>
      <c r="B9" s="15">
        <v>0.1</v>
      </c>
    </row>
    <row r="11" spans="1:2" x14ac:dyDescent="0.3">
      <c r="A11" s="6" t="s">
        <v>68</v>
      </c>
    </row>
    <row r="12" spans="1:2" x14ac:dyDescent="0.3">
      <c r="A12" t="s">
        <v>69</v>
      </c>
    </row>
    <row r="14" spans="1:2" x14ac:dyDescent="0.3">
      <c r="A14" t="s">
        <v>70</v>
      </c>
      <c r="B14" s="5">
        <f>B6*B8+B7*B9*(1-0.34)</f>
        <v>0.21666666666666665</v>
      </c>
    </row>
    <row r="16" spans="1:2" ht="15.6" x14ac:dyDescent="0.3">
      <c r="A16" s="7" t="s">
        <v>71</v>
      </c>
      <c r="B16" s="32">
        <f>B3/(B14-B4)</f>
        <v>30000000.000000007</v>
      </c>
    </row>
    <row r="18" spans="1:1" x14ac:dyDescent="0.3">
      <c r="A18" t="s">
        <v>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D994-B53D-4D0F-A3DD-FF1F34BDBCD5}">
  <dimension ref="A1:F20"/>
  <sheetViews>
    <sheetView workbookViewId="0">
      <selection activeCell="E20" sqref="E20"/>
    </sheetView>
  </sheetViews>
  <sheetFormatPr defaultRowHeight="14.4" x14ac:dyDescent="0.3"/>
  <cols>
    <col min="1" max="1" width="12.5546875" customWidth="1"/>
    <col min="2" max="2" width="16.77734375" customWidth="1"/>
    <col min="3" max="3" width="15.6640625" customWidth="1"/>
    <col min="4" max="4" width="15.33203125" customWidth="1"/>
    <col min="5" max="5" width="13.6640625" customWidth="1"/>
  </cols>
  <sheetData>
    <row r="1" spans="1:6" ht="18" x14ac:dyDescent="0.35">
      <c r="A1" s="27" t="s">
        <v>87</v>
      </c>
    </row>
    <row r="3" spans="1:6" x14ac:dyDescent="0.3">
      <c r="A3" s="35" t="s">
        <v>75</v>
      </c>
      <c r="B3" s="35" t="s">
        <v>14</v>
      </c>
      <c r="C3" s="35" t="s">
        <v>76</v>
      </c>
    </row>
    <row r="4" spans="1:6" x14ac:dyDescent="0.3">
      <c r="A4" s="35" t="s">
        <v>77</v>
      </c>
      <c r="B4" s="35">
        <v>0.7</v>
      </c>
      <c r="C4" s="36">
        <v>0.11</v>
      </c>
      <c r="E4" s="34" t="s">
        <v>61</v>
      </c>
      <c r="F4" s="28">
        <v>0.12</v>
      </c>
    </row>
    <row r="5" spans="1:6" x14ac:dyDescent="0.3">
      <c r="A5" s="35" t="s">
        <v>78</v>
      </c>
      <c r="B5" s="35">
        <v>0.95</v>
      </c>
      <c r="C5" s="36">
        <v>0.13</v>
      </c>
      <c r="E5" t="s">
        <v>15</v>
      </c>
      <c r="F5" s="28">
        <v>0.05</v>
      </c>
    </row>
    <row r="6" spans="1:6" x14ac:dyDescent="0.3">
      <c r="A6" s="35" t="s">
        <v>79</v>
      </c>
      <c r="B6" s="35">
        <v>1.05</v>
      </c>
      <c r="C6" s="36">
        <v>0.14000000000000001</v>
      </c>
      <c r="E6" t="s">
        <v>81</v>
      </c>
      <c r="F6" s="28">
        <v>0.12</v>
      </c>
    </row>
    <row r="7" spans="1:6" x14ac:dyDescent="0.3">
      <c r="A7" s="35" t="s">
        <v>80</v>
      </c>
      <c r="B7" s="35">
        <v>1.6</v>
      </c>
      <c r="C7" s="36">
        <v>0.17</v>
      </c>
    </row>
    <row r="9" spans="1:6" x14ac:dyDescent="0.3">
      <c r="A9" s="37" t="s">
        <v>82</v>
      </c>
    </row>
    <row r="10" spans="1:6" x14ac:dyDescent="0.3">
      <c r="A10" s="37"/>
    </row>
    <row r="11" spans="1:6" x14ac:dyDescent="0.3">
      <c r="A11" s="37" t="s">
        <v>74</v>
      </c>
    </row>
    <row r="12" spans="1:6" ht="15" customHeight="1" x14ac:dyDescent="0.3">
      <c r="A12" s="14"/>
      <c r="B12" s="14" t="s">
        <v>83</v>
      </c>
      <c r="C12" s="14"/>
      <c r="D12" s="35" t="s">
        <v>76</v>
      </c>
    </row>
    <row r="13" spans="1:6" x14ac:dyDescent="0.3">
      <c r="A13" s="35" t="s">
        <v>77</v>
      </c>
      <c r="B13" s="16">
        <f>$F$5+B4*($F$4-$F$5)</f>
        <v>9.9000000000000005E-2</v>
      </c>
      <c r="C13" s="14" t="s">
        <v>84</v>
      </c>
      <c r="D13" s="36">
        <v>0.11</v>
      </c>
      <c r="E13" s="2" t="s">
        <v>85</v>
      </c>
    </row>
    <row r="14" spans="1:6" x14ac:dyDescent="0.3">
      <c r="A14" s="35" t="s">
        <v>78</v>
      </c>
      <c r="B14" s="16">
        <f>$F$5+B5*($F$4-$F$5)</f>
        <v>0.11649999999999999</v>
      </c>
      <c r="C14" s="14" t="s">
        <v>84</v>
      </c>
      <c r="D14" s="36">
        <v>0.13</v>
      </c>
      <c r="E14" s="2" t="s">
        <v>85</v>
      </c>
    </row>
    <row r="15" spans="1:6" x14ac:dyDescent="0.3">
      <c r="A15" s="35" t="s">
        <v>79</v>
      </c>
      <c r="B15" s="16">
        <f>$F$5+B6*($F$4-$F$5)</f>
        <v>0.1235</v>
      </c>
      <c r="C15" s="14" t="s">
        <v>84</v>
      </c>
      <c r="D15" s="36">
        <v>0.14000000000000001</v>
      </c>
      <c r="E15" s="2" t="s">
        <v>85</v>
      </c>
    </row>
    <row r="16" spans="1:6" x14ac:dyDescent="0.3">
      <c r="A16" s="35" t="s">
        <v>80</v>
      </c>
      <c r="B16" s="16">
        <f>$F$5+B7*($F$4-$F$5)</f>
        <v>0.16199999999999998</v>
      </c>
      <c r="C16" s="14" t="s">
        <v>84</v>
      </c>
      <c r="D16" s="36">
        <v>0.17</v>
      </c>
      <c r="E16" s="2" t="s">
        <v>85</v>
      </c>
    </row>
    <row r="19" spans="1:1" x14ac:dyDescent="0.3">
      <c r="A19" t="s">
        <v>88</v>
      </c>
    </row>
    <row r="20" spans="1:1" x14ac:dyDescent="0.3">
      <c r="A20" t="s">
        <v>86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Př. 1</vt:lpstr>
      <vt:lpstr>Př. 2</vt:lpstr>
      <vt:lpstr>Př. 3</vt:lpstr>
      <vt:lpstr>Př. 4</vt:lpstr>
      <vt:lpstr>Př. 5</vt:lpstr>
      <vt:lpstr>Př. 6</vt:lpstr>
      <vt:lpstr>Př. 7</vt:lpstr>
      <vt:lpstr>Př.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Kajurová Veronika</dc:creator>
  <cp:keywords/>
  <dc:description/>
  <cp:lastModifiedBy>Veronika Kajurová</cp:lastModifiedBy>
  <cp:revision/>
  <cp:lastPrinted>2023-11-27T06:49:25Z</cp:lastPrinted>
  <dcterms:created xsi:type="dcterms:W3CDTF">2023-11-22T08:22:00Z</dcterms:created>
  <dcterms:modified xsi:type="dcterms:W3CDTF">2023-12-05T14:53:58Z</dcterms:modified>
  <cp:category/>
  <cp:contentStatus/>
</cp:coreProperties>
</file>