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390048_muni_cz/Documents/FIFI/Semináře/"/>
    </mc:Choice>
  </mc:AlternateContent>
  <xr:revisionPtr revIDLastSave="462" documentId="8_{3183D69A-334C-4E6C-9A5A-3B33116B5F62}" xr6:coauthVersionLast="45" xr6:coauthVersionMax="47" xr10:uidLastSave="{B8976BFB-04D1-413A-9322-B8346D282318}"/>
  <bookViews>
    <workbookView xWindow="7260" yWindow="2160" windowWidth="28260" windowHeight="15400" xr2:uid="{082D3119-C3ED-4FC0-B147-87A84CE8C00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C58" i="1"/>
  <c r="C57" i="1"/>
  <c r="E51" i="1"/>
  <c r="E50" i="1"/>
  <c r="J20" i="1"/>
  <c r="C49" i="1"/>
  <c r="N19" i="1" l="1"/>
  <c r="J19" i="1"/>
  <c r="K19" i="1" s="1"/>
  <c r="J18" i="1"/>
  <c r="K18" i="1" s="1"/>
  <c r="G4" i="1"/>
  <c r="O19" i="1"/>
  <c r="O17" i="1"/>
  <c r="O20" i="1"/>
  <c r="F18" i="1"/>
  <c r="F16" i="1" s="1"/>
  <c r="C17" i="1"/>
  <c r="C15" i="1"/>
  <c r="J15" i="1" s="1"/>
  <c r="C6" i="1"/>
  <c r="B42" i="1" s="1"/>
  <c r="K15" i="1" l="1"/>
  <c r="J16" i="1"/>
  <c r="K16" i="1" s="1"/>
  <c r="N18" i="1"/>
  <c r="N16" i="1" s="1"/>
  <c r="C21" i="1"/>
  <c r="F21" i="1"/>
  <c r="C7" i="1"/>
  <c r="G5" i="1"/>
  <c r="G6" i="1" s="1"/>
  <c r="C39" i="1" l="1"/>
  <c r="B35" i="1"/>
  <c r="C8" i="1"/>
  <c r="B44" i="1"/>
  <c r="E42" i="1" s="1"/>
  <c r="O18" i="1"/>
  <c r="G7" i="1"/>
  <c r="G8" i="1" s="1"/>
  <c r="C10" i="1" l="1"/>
  <c r="B34" i="1"/>
  <c r="E34" i="1" s="1"/>
  <c r="C26" i="1"/>
  <c r="C38" i="1"/>
  <c r="E38" i="1" s="1"/>
  <c r="C25" i="1"/>
  <c r="E26" i="1"/>
  <c r="F26" i="1"/>
  <c r="D26" i="1"/>
  <c r="D25" i="1"/>
  <c r="O16" i="1"/>
  <c r="G9" i="1"/>
  <c r="G10" i="1" s="1"/>
  <c r="K20" i="1" l="1"/>
  <c r="J17" i="1"/>
  <c r="O15" i="1"/>
  <c r="C27" i="1"/>
  <c r="E30" i="1" s="1"/>
  <c r="N21" i="1"/>
  <c r="O21" i="1" s="1"/>
  <c r="E29" i="1" l="1"/>
  <c r="K17" i="1"/>
  <c r="J21" i="1"/>
  <c r="F25" i="1" l="1"/>
  <c r="E25" i="1"/>
  <c r="K21" i="1"/>
  <c r="N22" i="1"/>
  <c r="O22" i="1" s="1"/>
  <c r="N23" i="1" l="1"/>
</calcChain>
</file>

<file path=xl/sharedStrings.xml><?xml version="1.0" encoding="utf-8"?>
<sst xmlns="http://schemas.openxmlformats.org/spreadsheetml/2006/main" count="83" uniqueCount="56">
  <si>
    <t>Tržby</t>
  </si>
  <si>
    <t>Náklady</t>
  </si>
  <si>
    <t>Zisk</t>
  </si>
  <si>
    <t>Čistý zisk</t>
  </si>
  <si>
    <t>Daň (34 %)</t>
  </si>
  <si>
    <t>Z toho dividendy</t>
  </si>
  <si>
    <t>Náklady (80 % z tržeb)</t>
  </si>
  <si>
    <t>Nevyplacená část</t>
  </si>
  <si>
    <t>Aktiva</t>
  </si>
  <si>
    <t>DM</t>
  </si>
  <si>
    <t>Stroje a zařízení</t>
  </si>
  <si>
    <t>Rosengarten corp. (v tis.)</t>
  </si>
  <si>
    <t>OA</t>
  </si>
  <si>
    <t>Zásoby</t>
  </si>
  <si>
    <t>Pohledávky</t>
  </si>
  <si>
    <t>Peněžní prostředky</t>
  </si>
  <si>
    <t>Pasiva</t>
  </si>
  <si>
    <t>Aktiva celkem</t>
  </si>
  <si>
    <t>VK</t>
  </si>
  <si>
    <t>CZ</t>
  </si>
  <si>
    <t>KCZ</t>
  </si>
  <si>
    <t>Závazky z obch. vztahů</t>
  </si>
  <si>
    <t>Pasiva celkem</t>
  </si>
  <si>
    <t>Bankovní úvěry</t>
  </si>
  <si>
    <t>Dl. dluh</t>
  </si>
  <si>
    <t>změna</t>
  </si>
  <si>
    <t xml:space="preserve">Potřeba ext. fin. </t>
  </si>
  <si>
    <t>ROA</t>
  </si>
  <si>
    <t>ROE</t>
  </si>
  <si>
    <t>plowback ratio</t>
  </si>
  <si>
    <t>Míra růstu bez externího financování</t>
  </si>
  <si>
    <t>Udržitelná míra růstu</t>
  </si>
  <si>
    <t>DuPont rozklad</t>
  </si>
  <si>
    <t>ROE = ROA x FL</t>
  </si>
  <si>
    <t>FL</t>
  </si>
  <si>
    <t>ROA = PM x TAT</t>
  </si>
  <si>
    <t>Profit margin</t>
  </si>
  <si>
    <t>Total asset turnover</t>
  </si>
  <si>
    <t>Profit margin = OPM x ENI x TE</t>
  </si>
  <si>
    <t>OPM</t>
  </si>
  <si>
    <t>ENI</t>
  </si>
  <si>
    <t>TE</t>
  </si>
  <si>
    <t>-</t>
  </si>
  <si>
    <t>úrokové náklady</t>
  </si>
  <si>
    <t>i</t>
  </si>
  <si>
    <t>úplatné CZ</t>
  </si>
  <si>
    <t>VZZ 2020</t>
  </si>
  <si>
    <t>Pro forma VZZ 2021</t>
  </si>
  <si>
    <t>Rozvaha 2020</t>
  </si>
  <si>
    <t>Pro Forma Rozvaha 2021</t>
  </si>
  <si>
    <r>
      <t>EAT/A</t>
    </r>
    <r>
      <rPr>
        <vertAlign val="subscript"/>
        <sz val="11"/>
        <color theme="1"/>
        <rFont val="Calibri"/>
        <family val="2"/>
        <charset val="238"/>
        <scheme val="minor"/>
      </rPr>
      <t>t-1</t>
    </r>
  </si>
  <si>
    <r>
      <t>EAT/A</t>
    </r>
    <r>
      <rPr>
        <vertAlign val="subscript"/>
        <sz val="11"/>
        <color theme="1"/>
        <rFont val="Calibri"/>
        <family val="2"/>
        <charset val="238"/>
        <scheme val="minor"/>
      </rPr>
      <t>t</t>
    </r>
  </si>
  <si>
    <r>
      <t>EAT/A</t>
    </r>
    <r>
      <rPr>
        <vertAlign val="subscript"/>
        <sz val="11"/>
        <color theme="1"/>
        <rFont val="Calibri"/>
        <family val="2"/>
        <charset val="238"/>
        <scheme val="minor"/>
      </rPr>
      <t>průměr</t>
    </r>
  </si>
  <si>
    <t>12) změna aktivačního poměru na 3/4</t>
  </si>
  <si>
    <t>13)</t>
  </si>
  <si>
    <r>
      <rPr>
        <b/>
        <sz val="11"/>
        <color theme="1"/>
        <rFont val="Calibri"/>
        <family val="2"/>
        <charset val="238"/>
        <scheme val="minor"/>
      </rPr>
      <t>i&lt;ROA</t>
    </r>
    <r>
      <rPr>
        <sz val="11"/>
        <color theme="1"/>
        <rFont val="Calibri"/>
        <family val="2"/>
        <charset val="238"/>
        <scheme val="minor"/>
      </rPr>
      <t>, další zadlužení by vedlo k růstu ROE (pozitivní leverage effect)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</si>
</sst>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4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2" xfId="0" applyFont="1" applyFill="1" applyBorder="1"/>
    <xf numFmtId="0" fontId="2" fillId="0" borderId="0" xfId="0" applyFont="1"/>
    <xf numFmtId="0" fontId="4" fillId="0" borderId="8" xfId="0" applyFont="1" applyBorder="1"/>
    <xf numFmtId="10" fontId="0" fillId="0" borderId="0" xfId="1" applyNumberFormat="1" applyFont="1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110E-B9E4-45F4-A8F2-C977BE18D954}">
  <dimension ref="A1:Q59"/>
  <sheetViews>
    <sheetView tabSelected="1" workbookViewId="0">
      <selection activeCell="L9" sqref="L9"/>
    </sheetView>
  </sheetViews>
  <sheetFormatPr defaultRowHeight="14.5" x14ac:dyDescent="0.35"/>
  <cols>
    <col min="3" max="3" width="10" customWidth="1"/>
    <col min="5" max="5" width="10.36328125" customWidth="1"/>
    <col min="6" max="6" width="10.90625" customWidth="1"/>
    <col min="8" max="8" width="10" customWidth="1"/>
    <col min="9" max="9" width="11.81640625" customWidth="1"/>
    <col min="10" max="10" width="16" bestFit="1" customWidth="1"/>
    <col min="15" max="15" width="10.1796875" customWidth="1"/>
  </cols>
  <sheetData>
    <row r="1" spans="1:17" ht="18.5" x14ac:dyDescent="0.45">
      <c r="A1" s="25" t="s">
        <v>11</v>
      </c>
      <c r="B1" s="25"/>
      <c r="C1" s="25"/>
      <c r="D1" s="25"/>
      <c r="E1" s="25"/>
      <c r="F1" s="25"/>
      <c r="G1" s="25"/>
      <c r="H1" s="25"/>
    </row>
    <row r="2" spans="1:17" ht="12" customHeight="1" x14ac:dyDescent="0.45">
      <c r="A2" s="1"/>
      <c r="B2" s="1"/>
      <c r="C2" s="1"/>
    </row>
    <row r="3" spans="1:17" ht="15.5" x14ac:dyDescent="0.35">
      <c r="A3" s="24" t="s">
        <v>46</v>
      </c>
      <c r="B3" s="24"/>
      <c r="C3" s="24"/>
      <c r="E3" s="24" t="s">
        <v>47</v>
      </c>
      <c r="F3" s="24"/>
      <c r="G3" s="24"/>
    </row>
    <row r="4" spans="1:17" x14ac:dyDescent="0.35">
      <c r="A4" s="14" t="s">
        <v>0</v>
      </c>
      <c r="B4" s="15"/>
      <c r="C4" s="2">
        <v>1000</v>
      </c>
      <c r="E4" s="14" t="s">
        <v>0</v>
      </c>
      <c r="F4" s="15"/>
      <c r="G4" s="2">
        <f>C4*1.1</f>
        <v>1100</v>
      </c>
    </row>
    <row r="5" spans="1:17" x14ac:dyDescent="0.35">
      <c r="A5" s="14" t="s">
        <v>1</v>
      </c>
      <c r="B5" s="15"/>
      <c r="C5" s="2">
        <v>800</v>
      </c>
      <c r="E5" s="14" t="s">
        <v>6</v>
      </c>
      <c r="F5" s="15"/>
      <c r="G5" s="2">
        <f>0.8*G4</f>
        <v>880</v>
      </c>
    </row>
    <row r="6" spans="1:17" x14ac:dyDescent="0.35">
      <c r="A6" s="12" t="s">
        <v>2</v>
      </c>
      <c r="B6" s="13"/>
      <c r="C6" s="3">
        <f>C4-C5</f>
        <v>200</v>
      </c>
      <c r="E6" s="12" t="s">
        <v>2</v>
      </c>
      <c r="F6" s="13"/>
      <c r="G6" s="3">
        <f>G4-G5</f>
        <v>220</v>
      </c>
    </row>
    <row r="7" spans="1:17" x14ac:dyDescent="0.35">
      <c r="A7" s="14" t="s">
        <v>4</v>
      </c>
      <c r="B7" s="15"/>
      <c r="C7" s="2">
        <f>C6*0.34</f>
        <v>68</v>
      </c>
      <c r="E7" s="14" t="s">
        <v>4</v>
      </c>
      <c r="F7" s="15"/>
      <c r="G7" s="2">
        <f>G6*0.34</f>
        <v>74.800000000000011</v>
      </c>
    </row>
    <row r="8" spans="1:17" x14ac:dyDescent="0.35">
      <c r="A8" s="12" t="s">
        <v>3</v>
      </c>
      <c r="B8" s="13"/>
      <c r="C8" s="3">
        <f>C6-C7</f>
        <v>132</v>
      </c>
      <c r="E8" s="12" t="s">
        <v>3</v>
      </c>
      <c r="F8" s="13"/>
      <c r="G8" s="3">
        <f>G6-G7</f>
        <v>145.19999999999999</v>
      </c>
    </row>
    <row r="9" spans="1:17" x14ac:dyDescent="0.35">
      <c r="A9" s="14" t="s">
        <v>5</v>
      </c>
      <c r="B9" s="15"/>
      <c r="C9" s="2">
        <v>44</v>
      </c>
      <c r="E9" s="14" t="s">
        <v>5</v>
      </c>
      <c r="F9" s="15"/>
      <c r="G9" s="2">
        <f>1/3*G8</f>
        <v>48.399999999999991</v>
      </c>
    </row>
    <row r="10" spans="1:17" x14ac:dyDescent="0.35">
      <c r="A10" s="14" t="s">
        <v>7</v>
      </c>
      <c r="B10" s="15"/>
      <c r="C10" s="2">
        <f>C8-C9</f>
        <v>88</v>
      </c>
      <c r="E10" s="14" t="s">
        <v>7</v>
      </c>
      <c r="F10" s="15"/>
      <c r="G10" s="2">
        <f>G8-G9</f>
        <v>96.8</v>
      </c>
    </row>
    <row r="13" spans="1:17" ht="15.5" x14ac:dyDescent="0.35">
      <c r="A13" s="20" t="s">
        <v>48</v>
      </c>
      <c r="B13" s="20"/>
      <c r="C13" s="20"/>
      <c r="D13" s="20"/>
      <c r="E13" s="20"/>
      <c r="F13" s="20"/>
      <c r="G13" s="7"/>
      <c r="H13" s="20" t="s">
        <v>49</v>
      </c>
      <c r="I13" s="20"/>
      <c r="J13" s="20"/>
      <c r="K13" s="20"/>
      <c r="L13" s="20"/>
      <c r="M13" s="20"/>
      <c r="N13" s="20"/>
      <c r="O13" s="20"/>
      <c r="P13" s="7"/>
      <c r="Q13" s="7"/>
    </row>
    <row r="14" spans="1:17" x14ac:dyDescent="0.35">
      <c r="A14" s="21" t="s">
        <v>8</v>
      </c>
      <c r="B14" s="22"/>
      <c r="C14" s="22"/>
      <c r="D14" s="23" t="s">
        <v>16</v>
      </c>
      <c r="E14" s="23"/>
      <c r="F14" s="23"/>
      <c r="H14" s="23" t="s">
        <v>8</v>
      </c>
      <c r="I14" s="23"/>
      <c r="J14" s="23"/>
      <c r="K14" s="5" t="s">
        <v>25</v>
      </c>
      <c r="L14" s="21" t="s">
        <v>16</v>
      </c>
      <c r="M14" s="22"/>
      <c r="N14" s="22"/>
      <c r="O14" s="5" t="s">
        <v>25</v>
      </c>
    </row>
    <row r="15" spans="1:17" x14ac:dyDescent="0.35">
      <c r="A15" s="16" t="s">
        <v>9</v>
      </c>
      <c r="B15" s="17"/>
      <c r="C15" s="4">
        <f>C16</f>
        <v>1800</v>
      </c>
      <c r="D15" s="18" t="s">
        <v>18</v>
      </c>
      <c r="E15" s="19"/>
      <c r="F15" s="8">
        <v>1800</v>
      </c>
      <c r="H15" s="16" t="s">
        <v>9</v>
      </c>
      <c r="I15" s="17"/>
      <c r="J15" s="4">
        <f>C15*1.1</f>
        <v>1980.0000000000002</v>
      </c>
      <c r="K15" s="2">
        <f t="shared" ref="K15:K21" si="0">J15-C15</f>
        <v>180.00000000000023</v>
      </c>
      <c r="L15" s="16" t="s">
        <v>18</v>
      </c>
      <c r="M15" s="17"/>
      <c r="N15" s="4">
        <f>F15+G8</f>
        <v>1945.2</v>
      </c>
      <c r="O15" s="2">
        <f t="shared" ref="O15:O22" si="1">N15-F15</f>
        <v>145.20000000000005</v>
      </c>
    </row>
    <row r="16" spans="1:17" x14ac:dyDescent="0.35">
      <c r="A16" s="14" t="s">
        <v>10</v>
      </c>
      <c r="B16" s="15"/>
      <c r="C16" s="2">
        <v>1800</v>
      </c>
      <c r="D16" s="16" t="s">
        <v>19</v>
      </c>
      <c r="E16" s="17"/>
      <c r="F16" s="4">
        <f>F17+F18</f>
        <v>1200</v>
      </c>
      <c r="H16" s="14" t="s">
        <v>10</v>
      </c>
      <c r="I16" s="15"/>
      <c r="J16" s="2">
        <f>J15</f>
        <v>1980.0000000000002</v>
      </c>
      <c r="K16" s="2">
        <f t="shared" si="0"/>
        <v>180.00000000000023</v>
      </c>
      <c r="L16" s="16" t="s">
        <v>19</v>
      </c>
      <c r="M16" s="17"/>
      <c r="N16" s="4">
        <f>N17+N18</f>
        <v>1230</v>
      </c>
      <c r="O16" s="2">
        <f t="shared" si="1"/>
        <v>30</v>
      </c>
    </row>
    <row r="17" spans="1:15" x14ac:dyDescent="0.35">
      <c r="A17" s="16" t="s">
        <v>12</v>
      </c>
      <c r="B17" s="17"/>
      <c r="C17" s="4">
        <f>C18+C19+C20</f>
        <v>1200</v>
      </c>
      <c r="D17" s="14" t="s">
        <v>24</v>
      </c>
      <c r="E17" s="15"/>
      <c r="F17" s="2">
        <v>800</v>
      </c>
      <c r="H17" s="16" t="s">
        <v>12</v>
      </c>
      <c r="I17" s="17"/>
      <c r="J17" s="4">
        <f>J18+J19+J20</f>
        <v>1320</v>
      </c>
      <c r="K17" s="2">
        <f t="shared" si="0"/>
        <v>120</v>
      </c>
      <c r="L17" s="14" t="s">
        <v>24</v>
      </c>
      <c r="M17" s="15"/>
      <c r="N17" s="2">
        <v>800</v>
      </c>
      <c r="O17" s="2">
        <f t="shared" si="1"/>
        <v>0</v>
      </c>
    </row>
    <row r="18" spans="1:15" x14ac:dyDescent="0.35">
      <c r="A18" s="14" t="s">
        <v>13</v>
      </c>
      <c r="B18" s="15"/>
      <c r="C18" s="2">
        <v>600</v>
      </c>
      <c r="D18" s="14" t="s">
        <v>20</v>
      </c>
      <c r="E18" s="15"/>
      <c r="F18" s="2">
        <f>F19+F20</f>
        <v>400</v>
      </c>
      <c r="H18" s="14" t="s">
        <v>13</v>
      </c>
      <c r="I18" s="15"/>
      <c r="J18" s="2">
        <f>C18*1.1</f>
        <v>660</v>
      </c>
      <c r="K18" s="2">
        <f t="shared" si="0"/>
        <v>60</v>
      </c>
      <c r="L18" s="14" t="s">
        <v>20</v>
      </c>
      <c r="M18" s="15"/>
      <c r="N18" s="2">
        <f>N19+N20</f>
        <v>430</v>
      </c>
      <c r="O18" s="2">
        <f t="shared" si="1"/>
        <v>30</v>
      </c>
    </row>
    <row r="19" spans="1:15" x14ac:dyDescent="0.35">
      <c r="A19" s="14" t="s">
        <v>14</v>
      </c>
      <c r="B19" s="15"/>
      <c r="C19" s="2">
        <v>440</v>
      </c>
      <c r="D19" s="14" t="s">
        <v>21</v>
      </c>
      <c r="E19" s="15"/>
      <c r="F19" s="2">
        <v>300</v>
      </c>
      <c r="H19" s="14" t="s">
        <v>14</v>
      </c>
      <c r="I19" s="15"/>
      <c r="J19" s="2">
        <f t="shared" ref="J19" si="2">C19*1.1</f>
        <v>484.00000000000006</v>
      </c>
      <c r="K19" s="2">
        <f t="shared" si="0"/>
        <v>44.000000000000057</v>
      </c>
      <c r="L19" s="14" t="s">
        <v>21</v>
      </c>
      <c r="M19" s="15"/>
      <c r="N19" s="2">
        <f>1.1*F19</f>
        <v>330</v>
      </c>
      <c r="O19" s="2">
        <f t="shared" si="1"/>
        <v>30</v>
      </c>
    </row>
    <row r="20" spans="1:15" x14ac:dyDescent="0.35">
      <c r="A20" s="14" t="s">
        <v>15</v>
      </c>
      <c r="B20" s="15"/>
      <c r="C20" s="2">
        <v>160</v>
      </c>
      <c r="D20" s="14" t="s">
        <v>23</v>
      </c>
      <c r="E20" s="15"/>
      <c r="F20" s="2">
        <v>100</v>
      </c>
      <c r="H20" s="14" t="s">
        <v>15</v>
      </c>
      <c r="I20" s="15"/>
      <c r="J20" s="2">
        <f>C20*1.1</f>
        <v>176</v>
      </c>
      <c r="K20" s="2">
        <f t="shared" si="0"/>
        <v>16</v>
      </c>
      <c r="L20" s="14" t="s">
        <v>23</v>
      </c>
      <c r="M20" s="15"/>
      <c r="N20" s="2">
        <v>100</v>
      </c>
      <c r="O20" s="2">
        <f t="shared" si="1"/>
        <v>0</v>
      </c>
    </row>
    <row r="21" spans="1:15" x14ac:dyDescent="0.35">
      <c r="A21" s="12" t="s">
        <v>17</v>
      </c>
      <c r="B21" s="13"/>
      <c r="C21" s="3">
        <f>C15+C17</f>
        <v>3000</v>
      </c>
      <c r="D21" s="12" t="s">
        <v>22</v>
      </c>
      <c r="E21" s="13"/>
      <c r="F21" s="3">
        <f>F16+F15</f>
        <v>3000</v>
      </c>
      <c r="H21" s="12" t="s">
        <v>17</v>
      </c>
      <c r="I21" s="13"/>
      <c r="J21" s="3">
        <f>J15+J17</f>
        <v>3300</v>
      </c>
      <c r="K21" s="2">
        <f t="shared" si="0"/>
        <v>300</v>
      </c>
      <c r="L21" s="12" t="s">
        <v>22</v>
      </c>
      <c r="M21" s="13"/>
      <c r="N21" s="3">
        <f>N16+N15</f>
        <v>3175.2</v>
      </c>
      <c r="O21" s="2">
        <f t="shared" si="1"/>
        <v>175.19999999999982</v>
      </c>
    </row>
    <row r="22" spans="1:15" x14ac:dyDescent="0.35">
      <c r="L22" s="26" t="s">
        <v>26</v>
      </c>
      <c r="M22" s="27"/>
      <c r="N22" s="6">
        <f>J21-N21</f>
        <v>124.80000000000018</v>
      </c>
      <c r="O22" s="6">
        <f t="shared" si="1"/>
        <v>124.80000000000018</v>
      </c>
    </row>
    <row r="23" spans="1:15" x14ac:dyDescent="0.35">
      <c r="N23">
        <f>N21+N22</f>
        <v>3300</v>
      </c>
    </row>
    <row r="24" spans="1:15" ht="16.5" x14ac:dyDescent="0.45">
      <c r="D24" t="s">
        <v>50</v>
      </c>
      <c r="E24" t="s">
        <v>52</v>
      </c>
      <c r="F24" t="s">
        <v>51</v>
      </c>
    </row>
    <row r="25" spans="1:15" x14ac:dyDescent="0.35">
      <c r="A25" s="10" t="s">
        <v>27</v>
      </c>
      <c r="C25" s="9">
        <f>C8/C21</f>
        <v>4.3999999999999997E-2</v>
      </c>
      <c r="D25" s="9">
        <f>G8/C21</f>
        <v>4.8399999999999999E-2</v>
      </c>
      <c r="E25" s="9">
        <f>G8/((J21+C21)/2)</f>
        <v>4.6095238095238092E-2</v>
      </c>
      <c r="F25" s="9">
        <f>G8/J21</f>
        <v>4.3999999999999997E-2</v>
      </c>
      <c r="G25" s="9"/>
    </row>
    <row r="26" spans="1:15" x14ac:dyDescent="0.35">
      <c r="A26" s="10" t="s">
        <v>28</v>
      </c>
      <c r="C26" s="9">
        <f>C8/F15</f>
        <v>7.3333333333333334E-2</v>
      </c>
      <c r="D26" s="9">
        <f>G8/F15</f>
        <v>8.0666666666666664E-2</v>
      </c>
      <c r="E26" s="9">
        <f>G8/((F15+N15)/2)</f>
        <v>7.7539250240307597E-2</v>
      </c>
      <c r="F26" s="9">
        <f>G8/N15</f>
        <v>7.4645280690931515E-2</v>
      </c>
      <c r="G26" s="9"/>
    </row>
    <row r="27" spans="1:15" x14ac:dyDescent="0.35">
      <c r="A27" s="10" t="s">
        <v>29</v>
      </c>
      <c r="C27" s="11">
        <f>G10/G8</f>
        <v>0.66666666666666674</v>
      </c>
      <c r="I27" s="9"/>
    </row>
    <row r="28" spans="1:15" x14ac:dyDescent="0.35">
      <c r="A28" s="10"/>
    </row>
    <row r="29" spans="1:15" x14ac:dyDescent="0.35">
      <c r="A29" s="10" t="s">
        <v>30</v>
      </c>
      <c r="E29" s="9">
        <f>C25*C27/(1-C25*C27)</f>
        <v>3.0219780219780223E-2</v>
      </c>
    </row>
    <row r="30" spans="1:15" x14ac:dyDescent="0.35">
      <c r="A30" s="10" t="s">
        <v>31</v>
      </c>
      <c r="E30" s="9">
        <f>C26*C27/(1-C26*C27)</f>
        <v>5.1401869158878503E-2</v>
      </c>
    </row>
    <row r="32" spans="1:15" x14ac:dyDescent="0.35">
      <c r="A32" s="10" t="s">
        <v>32</v>
      </c>
    </row>
    <row r="33" spans="1:5" x14ac:dyDescent="0.35">
      <c r="A33" s="10" t="s">
        <v>33</v>
      </c>
    </row>
    <row r="34" spans="1:5" x14ac:dyDescent="0.35">
      <c r="A34" s="10" t="s">
        <v>27</v>
      </c>
      <c r="B34" s="11">
        <f>C8/C21</f>
        <v>4.3999999999999997E-2</v>
      </c>
      <c r="C34" s="11"/>
      <c r="E34" s="11">
        <f>B34*B35</f>
        <v>7.3333333333333334E-2</v>
      </c>
    </row>
    <row r="35" spans="1:5" x14ac:dyDescent="0.35">
      <c r="A35" s="10" t="s">
        <v>34</v>
      </c>
      <c r="B35" s="11">
        <f>C21/F15</f>
        <v>1.6666666666666667</v>
      </c>
      <c r="C35" s="11"/>
      <c r="D35" s="11"/>
    </row>
    <row r="37" spans="1:5" x14ac:dyDescent="0.35">
      <c r="A37" s="10" t="s">
        <v>35</v>
      </c>
    </row>
    <row r="38" spans="1:5" x14ac:dyDescent="0.35">
      <c r="A38" s="10" t="s">
        <v>36</v>
      </c>
      <c r="C38" s="11">
        <f>C8/C4</f>
        <v>0.13200000000000001</v>
      </c>
      <c r="E38">
        <f>C39*C38*B35</f>
        <v>7.3333333333333334E-2</v>
      </c>
    </row>
    <row r="39" spans="1:5" x14ac:dyDescent="0.35">
      <c r="A39" s="10" t="s">
        <v>37</v>
      </c>
      <c r="C39" s="11">
        <f>C4/C21</f>
        <v>0.33333333333333331</v>
      </c>
    </row>
    <row r="41" spans="1:5" x14ac:dyDescent="0.35">
      <c r="A41" s="10" t="s">
        <v>38</v>
      </c>
    </row>
    <row r="42" spans="1:5" x14ac:dyDescent="0.35">
      <c r="A42" s="10" t="s">
        <v>39</v>
      </c>
      <c r="B42">
        <f>C6/C4</f>
        <v>0.2</v>
      </c>
      <c r="E42">
        <f>B42*B44*C39*B35</f>
        <v>7.333333333333332E-2</v>
      </c>
    </row>
    <row r="43" spans="1:5" x14ac:dyDescent="0.35">
      <c r="A43" s="10" t="s">
        <v>40</v>
      </c>
      <c r="B43" t="s">
        <v>42</v>
      </c>
    </row>
    <row r="44" spans="1:5" x14ac:dyDescent="0.35">
      <c r="A44" s="10" t="s">
        <v>41</v>
      </c>
      <c r="B44">
        <f>1-C7/C6</f>
        <v>0.65999999999999992</v>
      </c>
    </row>
    <row r="47" spans="1:5" x14ac:dyDescent="0.35">
      <c r="A47" s="10" t="s">
        <v>53</v>
      </c>
    </row>
    <row r="49" spans="1:5" x14ac:dyDescent="0.35">
      <c r="A49" t="s">
        <v>29</v>
      </c>
      <c r="C49">
        <f>3/4</f>
        <v>0.75</v>
      </c>
    </row>
    <row r="50" spans="1:5" x14ac:dyDescent="0.35">
      <c r="A50" s="10" t="s">
        <v>30</v>
      </c>
      <c r="E50" s="9">
        <f>C25*C49/(1-C25*C49)</f>
        <v>3.412616339193382E-2</v>
      </c>
    </row>
    <row r="51" spans="1:5" x14ac:dyDescent="0.35">
      <c r="A51" s="10" t="s">
        <v>31</v>
      </c>
      <c r="E51" s="9">
        <f>C49*C26/(1-C49*C26)</f>
        <v>5.8201058201058205E-2</v>
      </c>
    </row>
    <row r="55" spans="1:5" x14ac:dyDescent="0.35">
      <c r="A55" s="10" t="s">
        <v>54</v>
      </c>
    </row>
    <row r="56" spans="1:5" x14ac:dyDescent="0.35">
      <c r="A56" t="s">
        <v>43</v>
      </c>
      <c r="C56">
        <v>30</v>
      </c>
    </row>
    <row r="57" spans="1:5" x14ac:dyDescent="0.35">
      <c r="A57" t="s">
        <v>45</v>
      </c>
      <c r="C57">
        <f>F20+F17</f>
        <v>900</v>
      </c>
    </row>
    <row r="58" spans="1:5" x14ac:dyDescent="0.35">
      <c r="A58" t="s">
        <v>44</v>
      </c>
      <c r="C58" s="9">
        <f>C56/C57</f>
        <v>3.3333333333333333E-2</v>
      </c>
    </row>
    <row r="59" spans="1:5" x14ac:dyDescent="0.35">
      <c r="A59" t="s">
        <v>55</v>
      </c>
    </row>
  </sheetData>
  <mergeCells count="52">
    <mergeCell ref="L22:M22"/>
    <mergeCell ref="A13:F13"/>
    <mergeCell ref="H13:O13"/>
    <mergeCell ref="L19:M19"/>
    <mergeCell ref="L20:M20"/>
    <mergeCell ref="L21:M21"/>
    <mergeCell ref="H19:I19"/>
    <mergeCell ref="L16:M16"/>
    <mergeCell ref="H20:I20"/>
    <mergeCell ref="L17:M17"/>
    <mergeCell ref="H21:I21"/>
    <mergeCell ref="L18:M18"/>
    <mergeCell ref="H16:I16"/>
    <mergeCell ref="H17:I17"/>
    <mergeCell ref="H18:I18"/>
    <mergeCell ref="H14:J14"/>
    <mergeCell ref="L14:N14"/>
    <mergeCell ref="H15:I15"/>
    <mergeCell ref="L15:M15"/>
    <mergeCell ref="D21:E21"/>
    <mergeCell ref="D20:E20"/>
    <mergeCell ref="D19:E19"/>
    <mergeCell ref="D18:E18"/>
    <mergeCell ref="D15:E15"/>
    <mergeCell ref="A16:B16"/>
    <mergeCell ref="A15:B15"/>
    <mergeCell ref="A14:C14"/>
    <mergeCell ref="D14:F14"/>
    <mergeCell ref="A21:B21"/>
    <mergeCell ref="A20:B20"/>
    <mergeCell ref="A19:B19"/>
    <mergeCell ref="A18:B18"/>
    <mergeCell ref="A17:B17"/>
    <mergeCell ref="D17:E17"/>
    <mergeCell ref="D16:E16"/>
    <mergeCell ref="A6:B6"/>
    <mergeCell ref="E5:F5"/>
    <mergeCell ref="E4:F4"/>
    <mergeCell ref="E10:F10"/>
    <mergeCell ref="E9:F9"/>
    <mergeCell ref="E8:F8"/>
    <mergeCell ref="E7:F7"/>
    <mergeCell ref="E6:F6"/>
    <mergeCell ref="A1:H1"/>
    <mergeCell ref="A4:B4"/>
    <mergeCell ref="A5:B5"/>
    <mergeCell ref="A3:C3"/>
    <mergeCell ref="E3:G3"/>
    <mergeCell ref="A7:B7"/>
    <mergeCell ref="A10:B10"/>
    <mergeCell ref="A9:B9"/>
    <mergeCell ref="A8:B8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Kajurová Veronika</dc:creator>
  <cp:lastModifiedBy>Veronika Kajurová</cp:lastModifiedBy>
  <dcterms:created xsi:type="dcterms:W3CDTF">2023-10-13T09:07:37Z</dcterms:created>
  <dcterms:modified xsi:type="dcterms:W3CDTF">2023-10-23T14:27:35Z</dcterms:modified>
</cp:coreProperties>
</file>