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áloha fleška 27.4.2023\Daňová evidence\"/>
    </mc:Choice>
  </mc:AlternateContent>
  <xr:revisionPtr revIDLastSave="0" documentId="13_ncr:1_{33662F0D-24E2-49F0-8C91-C7EE93AA723D}" xr6:coauthVersionLast="47" xr6:coauthVersionMax="47" xr10:uidLastSave="{00000000-0000-0000-0000-000000000000}"/>
  <bookViews>
    <workbookView xWindow="-120" yWindow="-120" windowWidth="29040" windowHeight="17520" xr2:uid="{EF8CA5BB-361F-42B1-8677-CB111B6BCF0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9" i="1" l="1"/>
  <c r="J27" i="1"/>
  <c r="D193" i="1"/>
  <c r="D122" i="1"/>
  <c r="A44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46" i="1"/>
  <c r="A47" i="1"/>
  <c r="A48" i="1"/>
  <c r="A45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12" i="1"/>
  <c r="G3" i="1" l="1"/>
  <c r="G4" i="1"/>
  <c r="G5" i="1"/>
  <c r="G6" i="1"/>
  <c r="G7" i="1"/>
  <c r="G8" i="1"/>
  <c r="G2" i="1"/>
  <c r="D287" i="1"/>
  <c r="D292" i="1"/>
  <c r="D293" i="1"/>
  <c r="D294" i="1"/>
  <c r="D269" i="1"/>
  <c r="C281" i="1" s="1"/>
  <c r="D251" i="1"/>
  <c r="C275" i="1" s="1"/>
  <c r="D300" i="1" l="1"/>
  <c r="D266" i="1"/>
  <c r="C279" i="1" s="1"/>
  <c r="D258" i="1"/>
  <c r="D253" i="1"/>
  <c r="D249" i="1"/>
  <c r="D231" i="1"/>
  <c r="D245" i="1"/>
  <c r="C261" i="1" s="1"/>
  <c r="C241" i="1"/>
  <c r="D237" i="1"/>
  <c r="D227" i="1"/>
  <c r="C259" i="1" s="1"/>
  <c r="D224" i="1"/>
  <c r="D218" i="1"/>
  <c r="C234" i="1" s="1"/>
  <c r="D216" i="1"/>
  <c r="D202" i="1"/>
  <c r="C225" i="1" s="1"/>
  <c r="D191" i="1"/>
  <c r="D190" i="1"/>
  <c r="D188" i="1"/>
  <c r="C212" i="1" s="1"/>
  <c r="G23" i="1"/>
  <c r="D187" i="1"/>
  <c r="D183" i="1"/>
  <c r="C211" i="1" s="1"/>
  <c r="C177" i="1"/>
  <c r="C196" i="1"/>
  <c r="C198" i="1"/>
  <c r="M27" i="1"/>
  <c r="L27" i="1"/>
  <c r="K27" i="1"/>
  <c r="I27" i="1"/>
  <c r="D169" i="1"/>
  <c r="G20" i="1" s="1"/>
  <c r="D166" i="1"/>
  <c r="D164" i="1"/>
  <c r="C178" i="1" s="1"/>
  <c r="D160" i="1"/>
  <c r="D158" i="1"/>
  <c r="C165" i="1" s="1"/>
  <c r="C207" i="1"/>
  <c r="C151" i="1"/>
  <c r="D144" i="1"/>
  <c r="C147" i="1" s="1"/>
  <c r="G18" i="1"/>
  <c r="D140" i="1"/>
  <c r="C157" i="1" s="1"/>
  <c r="H23" i="1" l="1"/>
  <c r="I23" i="1" s="1"/>
  <c r="D241" i="1"/>
  <c r="G22" i="1" s="1"/>
  <c r="H22" i="1"/>
  <c r="G21" i="1"/>
  <c r="H21" i="1"/>
  <c r="C197" i="1"/>
  <c r="G19" i="1"/>
  <c r="H20" i="1"/>
  <c r="I20" i="1" s="1"/>
  <c r="C204" i="1" s="1"/>
  <c r="O27" i="1"/>
  <c r="C199" i="1" s="1"/>
  <c r="H19" i="1"/>
  <c r="C179" i="1"/>
  <c r="C130" i="1"/>
  <c r="D125" i="1"/>
  <c r="C252" i="1" l="1"/>
  <c r="I22" i="1"/>
  <c r="C276" i="1" s="1"/>
  <c r="I21" i="1"/>
  <c r="C235" i="1" s="1"/>
  <c r="I19" i="1"/>
  <c r="C174" i="1" s="1"/>
  <c r="H18" i="1"/>
  <c r="I18" i="1" s="1"/>
  <c r="C153" i="1" s="1"/>
  <c r="C150" i="1"/>
  <c r="G17" i="1"/>
  <c r="D120" i="1"/>
  <c r="C131" i="1" s="1"/>
  <c r="D104" i="1"/>
  <c r="C129" i="1" s="1"/>
  <c r="D100" i="1"/>
  <c r="G15" i="1"/>
  <c r="D74" i="1"/>
  <c r="D75" i="1"/>
  <c r="G16" i="1" s="1"/>
  <c r="D61" i="1"/>
  <c r="H13" i="1"/>
  <c r="D51" i="1"/>
  <c r="H14" i="1" s="1"/>
  <c r="D46" i="1"/>
  <c r="D45" i="1"/>
  <c r="D38" i="1"/>
  <c r="I4" i="1"/>
  <c r="D16" i="1"/>
  <c r="C17" i="1" s="1"/>
  <c r="D14" i="1"/>
  <c r="I5" i="1"/>
  <c r="I6" i="1"/>
  <c r="I7" i="1"/>
  <c r="H16" i="1" l="1"/>
  <c r="I16" i="1" s="1"/>
  <c r="C110" i="1" s="1"/>
  <c r="C126" i="1"/>
  <c r="H17" i="1"/>
  <c r="I17" i="1" s="1"/>
  <c r="C133" i="1" s="1"/>
  <c r="G14" i="1"/>
  <c r="I14" i="1" s="1"/>
  <c r="C68" i="1" s="1"/>
  <c r="H15" i="1"/>
  <c r="I15" i="1" s="1"/>
  <c r="C92" i="1" s="1"/>
  <c r="C83" i="1"/>
  <c r="G13" i="1"/>
  <c r="I13" i="1" s="1"/>
</calcChain>
</file>

<file path=xl/sharedStrings.xml><?xml version="1.0" encoding="utf-8"?>
<sst xmlns="http://schemas.openxmlformats.org/spreadsheetml/2006/main" count="361" uniqueCount="332">
  <si>
    <t>Obchodní majetek F. Vomáčky</t>
  </si>
  <si>
    <t>Notebook Acer</t>
  </si>
  <si>
    <t>Datum zařazení do OM</t>
  </si>
  <si>
    <t>Laserová tiskárna</t>
  </si>
  <si>
    <t>PC Sestava</t>
  </si>
  <si>
    <t>Pořizovací cena bez DPH</t>
  </si>
  <si>
    <t>DPH 21 %</t>
  </si>
  <si>
    <t>Rodinný dům (40 % plochy využito k podnikání)</t>
  </si>
  <si>
    <t>-</t>
  </si>
  <si>
    <t>Hotovost  v pokladně</t>
  </si>
  <si>
    <t>Podnikatelský BÚ</t>
  </si>
  <si>
    <t>Datum</t>
  </si>
  <si>
    <t>Vklad hotovosti do pokladny</t>
  </si>
  <si>
    <t>Vklad finančních prostředků na podnikatelský BÚ</t>
  </si>
  <si>
    <t>Přijatá faktura za nákup kancelářských potřeb</t>
  </si>
  <si>
    <t>Částka bez DPH (v Kč)</t>
  </si>
  <si>
    <t>DPH (v Kč)</t>
  </si>
  <si>
    <t>Úhrada faktury z BÚ</t>
  </si>
  <si>
    <t>Faktura za nákup osobního automobilu Škoda Octavia Combi</t>
  </si>
  <si>
    <t>Úhrada faktury za automobil z BÚ</t>
  </si>
  <si>
    <t>Vystavena faktura č. 1 za ekonomické poradenství</t>
  </si>
  <si>
    <t>Vystavena faktura č. 2 za ekonomické poradenství</t>
  </si>
  <si>
    <t>Inkaso faktury č. 1 na BÚ</t>
  </si>
  <si>
    <t>Na BÚ připsáno 300 000 Kč ve formě bankovního podnikatelského úvěru</t>
  </si>
  <si>
    <t>Z BÚ zaplacena záloha na ZP za leden</t>
  </si>
  <si>
    <t>Z BÚ zaplacena záloha na SP za leden</t>
  </si>
  <si>
    <t>Vystavena faktura č. 3 za vedení účetnictví</t>
  </si>
  <si>
    <t>Nákup PHM v hotovosti</t>
  </si>
  <si>
    <t>Inkaso faktury č. 2 na BÚ</t>
  </si>
  <si>
    <t>Vystavena faktura č. 4 za vedení účetnictví</t>
  </si>
  <si>
    <t>Nákup obleku v hotovosti</t>
  </si>
  <si>
    <t>Z BÚ do pokladny převedeno</t>
  </si>
  <si>
    <t xml:space="preserve">Z BÚ pro osobní spotřebu vybráno </t>
  </si>
  <si>
    <t>Splátka úvěru z BÚ - jistina</t>
  </si>
  <si>
    <t>Splátka úvěru z BÚ - úroky</t>
  </si>
  <si>
    <t>Inkaso faktury č. 3 na BÚ</t>
  </si>
  <si>
    <t>Inkaso faktury č. 4 na BÚ</t>
  </si>
  <si>
    <t>Vystavena faktura č. 5 za ekonomické poradenství</t>
  </si>
  <si>
    <t>Inkaso faktury č. 5 na BÚ</t>
  </si>
  <si>
    <t>Faktura za nákup notebooku Acer</t>
  </si>
  <si>
    <t>Z BÚ zaplacena záloha na ZP za únor</t>
  </si>
  <si>
    <t>Z BÚ zaplacena záloha na SP za únor</t>
  </si>
  <si>
    <t>Vystavena faktura č. 6 za vedení účetnictví</t>
  </si>
  <si>
    <t>Vystavena faktura č. 7 za vedení účetnictví</t>
  </si>
  <si>
    <t>Vystavena faktura č. 8 za vedení účetnictví</t>
  </si>
  <si>
    <t>Z BÚ zaplacena záloha na ZP za březen</t>
  </si>
  <si>
    <t>Z BÚ zaplacena záloha na SP za březen</t>
  </si>
  <si>
    <t>Na BÚ připsány úroky</t>
  </si>
  <si>
    <t>Z BÚ zaplacena záloha na ZP za duben</t>
  </si>
  <si>
    <t>Z BÚ zaplacena záloha na SP za duben</t>
  </si>
  <si>
    <t>Z BÚ zaplacena záloha na ZP za květen</t>
  </si>
  <si>
    <t>Z BÚ zaplacena záloha na SP za květen</t>
  </si>
  <si>
    <t>Z BÚ zaplacena záloha na ZP za červen</t>
  </si>
  <si>
    <t>Z BÚ zaplacena záloha na SP za červen</t>
  </si>
  <si>
    <t>Z BÚ zaplacena záloha na ZP za červenec</t>
  </si>
  <si>
    <t>Z BÚ zaplacena záloha na SP za červenec</t>
  </si>
  <si>
    <t>Z BÚ zaplacena záloha na ZP za srpen</t>
  </si>
  <si>
    <t>Z BÚ zaplacena záloha na SP za srpen</t>
  </si>
  <si>
    <t>Z BÚ zaplacena záloha na ZP za září</t>
  </si>
  <si>
    <t>Z BÚ zaplacena záloha na SP za září</t>
  </si>
  <si>
    <t>Z BÚ zaplacena záloha na ZP za říjen</t>
  </si>
  <si>
    <t>Z BÚ zaplacena záloha na SP za říjen</t>
  </si>
  <si>
    <t>Z BÚ zaplacena záloha na ZP za listopad</t>
  </si>
  <si>
    <t>Z BÚ zaplacena záloha na SP za listopad</t>
  </si>
  <si>
    <t>Z BÚ zaplacena záloha na ZP za prosinec</t>
  </si>
  <si>
    <t>Z BÚ zaplacena záloha na SP za prosinec</t>
  </si>
  <si>
    <t>Roční poplatek za vedení účtu</t>
  </si>
  <si>
    <t>Faktura za nákup laserové tiskárny</t>
  </si>
  <si>
    <t>Faktura za nákup PC sestavy</t>
  </si>
  <si>
    <t>Inkaso faktury č. 6 na BÚ</t>
  </si>
  <si>
    <t>Faktura za nákup softwarové licence na účetní program</t>
  </si>
  <si>
    <t>Inkaso faktury č. 7 na BÚ</t>
  </si>
  <si>
    <t>Vklad domu do OM</t>
  </si>
  <si>
    <t>Vystavena faktura č. 9 za ekonomické poradenství</t>
  </si>
  <si>
    <t>Zúčtování DPH</t>
  </si>
  <si>
    <t>DP - měsíc</t>
  </si>
  <si>
    <t>Uplatněné odpočty</t>
  </si>
  <si>
    <t>Daňové závazky</t>
  </si>
  <si>
    <t>Daňová povinnost (+) / Nadměrný odpočet (-)</t>
  </si>
  <si>
    <t>Na BÚ vrácen nadměrný odpočet DPH za únor</t>
  </si>
  <si>
    <t>Vystavena faktura č. 10 za vedení účetnictví</t>
  </si>
  <si>
    <t>Vystavena faktura č. 11 za vedení účetnictví</t>
  </si>
  <si>
    <t>Vystavena faktura č. 12 za vedení účetnictví</t>
  </si>
  <si>
    <t>Uplatnitelných 40 %</t>
  </si>
  <si>
    <t>Cestovní náhrady</t>
  </si>
  <si>
    <t>Inkaso faktury č. 9 na BÚ</t>
  </si>
  <si>
    <t>Vystavena faktura č. 13 za ekonomické poradenství</t>
  </si>
  <si>
    <t>Inkaso faktury č. 8 na BÚ</t>
  </si>
  <si>
    <t>Z BÚ zaplacena záloha na nákup tonerů</t>
  </si>
  <si>
    <t>Daňový doklad k DPH ze zálohy</t>
  </si>
  <si>
    <t>Faktura za nákup tonerů</t>
  </si>
  <si>
    <t>Byla záloha, takže DPH již jen 4200-DPH u zálohy</t>
  </si>
  <si>
    <t>Platba faktury za tonery z BÚ (po zápočtu zálohy)</t>
  </si>
  <si>
    <t>Celková cena vč. DPH 24200-záloha 10000</t>
  </si>
  <si>
    <t>Vystavena faktura č. 14 za vedení účetnictví</t>
  </si>
  <si>
    <t>Vystavena faktura č. 15 za vedení účetnictví</t>
  </si>
  <si>
    <t>Vystavena faktura č. 16 za vedení účetnictví</t>
  </si>
  <si>
    <t>Vystavena faktura č. 17 za vedení účetnictví</t>
  </si>
  <si>
    <t>Z BÚ poskytnut dar neziskové organizaci Debra ČR na podporu nemocných s nemocí motýlích křídel</t>
  </si>
  <si>
    <t>Inkaso faktury č. 10 na BÚ</t>
  </si>
  <si>
    <t>Inkaso faktury č. 11 na BÚ</t>
  </si>
  <si>
    <t>Kartou k BÚ zaplacen nákup PHM</t>
  </si>
  <si>
    <t>Vystavena faktura č. 18 za ekonomické poradenství</t>
  </si>
  <si>
    <t>Inkaso faktury č. 17 na BÚ</t>
  </si>
  <si>
    <t>Inkaso faktury č. 14 na BÚ</t>
  </si>
  <si>
    <t>Pro osobní spotřebu z BÚ vybráno</t>
  </si>
  <si>
    <t>V hotovosti zaplacena konzultace s daňovým poradcem (neplátce DPH)</t>
  </si>
  <si>
    <t>Převod hotovosti do pokladny</t>
  </si>
  <si>
    <t>Nakoupeno za hotové občerstvení obchodních partnerů</t>
  </si>
  <si>
    <t>Inkaso faktury č. 12 na BÚ</t>
  </si>
  <si>
    <t>Inkaso faktury č. 16 na BÚ</t>
  </si>
  <si>
    <t>Faktura za přezutí automobilu</t>
  </si>
  <si>
    <t>Uhrazena faktura za přezutí automobilu z BÚ</t>
  </si>
  <si>
    <t>Vystavena faktura č. 19 za vedení účetnictví</t>
  </si>
  <si>
    <t>Vystavena faktura č. 20 za vedení účetnictví</t>
  </si>
  <si>
    <t>Vystavena faktura č. 21 za vedení účetnictví</t>
  </si>
  <si>
    <t>Vystavena faktura č. 22 za vedení účetnictví</t>
  </si>
  <si>
    <t>Inkaso faktury č.15 na BÚ</t>
  </si>
  <si>
    <t>Inkaso faktury č. 13 na BÚ</t>
  </si>
  <si>
    <t>Inkaso faktury č. 21 na BÚ</t>
  </si>
  <si>
    <t>Vystavena faktura č. 23 za ekonomické poradenství</t>
  </si>
  <si>
    <t>V hotovosti nakoupeny PHM</t>
  </si>
  <si>
    <t>Faktura za nákup kancelářských potřeb</t>
  </si>
  <si>
    <t>Z BÚ koupena dálniční známka</t>
  </si>
  <si>
    <t>Inkaso faktury č. 19 na BÚ</t>
  </si>
  <si>
    <t>Inkaso faktury č. 20 na BÚ</t>
  </si>
  <si>
    <t>Vystavena faktura č. 24 za vedení účetnictví</t>
  </si>
  <si>
    <t>Vystavena faktura č. 25 za vedení účetnictví</t>
  </si>
  <si>
    <t>Vystavena faktura č. 26 za vedení účetnictví</t>
  </si>
  <si>
    <t>Vystavena faktura č. 27 za vedení účetnictví</t>
  </si>
  <si>
    <t>V hotovosti nakoupeny poštovní známky</t>
  </si>
  <si>
    <t>Hotově uhrazena inzerce propagace služeb v místních novinách</t>
  </si>
  <si>
    <t>Vystaven opravný daňový doklad k faktuře č. 27</t>
  </si>
  <si>
    <t>Vystavena faktura č. 28 za ekonomické poradenství</t>
  </si>
  <si>
    <t>Inkaso faktury č. 22 na BÚ</t>
  </si>
  <si>
    <t>Inkaso faktury č. 23 na BÚ</t>
  </si>
  <si>
    <t>Inkaso faktury č. 24 na BÚ</t>
  </si>
  <si>
    <t>Inkaso faktury č. 27 po odpočtu "dobropisu" na BÚ</t>
  </si>
  <si>
    <t>Faktura za nákup externího HDD</t>
  </si>
  <si>
    <t>Vystavena faktura č. 29 za vedení účetnictví</t>
  </si>
  <si>
    <t>Vystavena faktura č. 30 za vedení účetnictví</t>
  </si>
  <si>
    <t>Vystavena faktura č. 31 za vedení účetnictví</t>
  </si>
  <si>
    <t>Vystavena faktura č. 32 za vedení účetnictví</t>
  </si>
  <si>
    <t>Z BÚ uhrazena faktura za nákup HDD</t>
  </si>
  <si>
    <t>Inkaso faktury č. 25 na BÚ</t>
  </si>
  <si>
    <t>Inkaso faktury č. 26 na BÚ</t>
  </si>
  <si>
    <t xml:space="preserve">Faktura za nákup zimních pneumatik </t>
  </si>
  <si>
    <t>Hotově uhrazen nákup PHM</t>
  </si>
  <si>
    <t>Z BÚ uhrazena faktura za nákup zimních pneumatik</t>
  </si>
  <si>
    <t>Inkaso faktury č. 28 na BÚ</t>
  </si>
  <si>
    <t>Inkaso faktury č. 30 na BÚ</t>
  </si>
  <si>
    <t>Z BÚ uhrazena faktura za internetové připojení</t>
  </si>
  <si>
    <t>Inkaso faktury č. 31 na BÚ</t>
  </si>
  <si>
    <t>Inkaso faktury č. 32 na BÚ</t>
  </si>
  <si>
    <t>Inkaso faktury č. 29 na BÚ</t>
  </si>
  <si>
    <t>Na BÚ inkasována smluvní pokuta za pozdě uhrazenou fakturu č. 29</t>
  </si>
  <si>
    <t>Faktura za nákup laserové myši k PC</t>
  </si>
  <si>
    <t>Faktura za aktualizaci účetního softwaru</t>
  </si>
  <si>
    <t>Faktura za online školení na téma "Novinky v účetní legislativě"</t>
  </si>
  <si>
    <t>Vystavena faktura č. 33 za vedení účetnictví</t>
  </si>
  <si>
    <t>Vystavena faktura č. 34 za vedení účetnictví</t>
  </si>
  <si>
    <t>Vystavena faktura č. 35 za vedení účetnictví</t>
  </si>
  <si>
    <t>Vystavena faktura č. 36 za vedení účetnictví</t>
  </si>
  <si>
    <t>Z BÚ uhrazena faktura za nákup laserové myši</t>
  </si>
  <si>
    <t>Vystavena faktura č. 37 za ekonomické poradenství</t>
  </si>
  <si>
    <t>Inkaso faktury č. 33 na BÚ</t>
  </si>
  <si>
    <t>Inkaso faktury č. 34 na BÚ</t>
  </si>
  <si>
    <t>Faktura za nákup webkamery a sluchátek s mikrofonem</t>
  </si>
  <si>
    <t>Srážková daň</t>
  </si>
  <si>
    <t>Měsíční částka</t>
  </si>
  <si>
    <t>Čistá mzda</t>
  </si>
  <si>
    <t>Kateřina Černá</t>
  </si>
  <si>
    <t>Vyplacena čistá mzda z DPP z BÚ</t>
  </si>
  <si>
    <t>Z BÚ odvedena srážková daň z DPP</t>
  </si>
  <si>
    <t>Srpen</t>
  </si>
  <si>
    <t>Září</t>
  </si>
  <si>
    <t>ZP zaměstnance</t>
  </si>
  <si>
    <t>SP zaměstnance</t>
  </si>
  <si>
    <t>ZP zaměstnavatele</t>
  </si>
  <si>
    <t>SP zaměstnavatele</t>
  </si>
  <si>
    <t>Zálohová daň</t>
  </si>
  <si>
    <t>Inkaso faktury č. 35 na BÚ</t>
  </si>
  <si>
    <t>Inkaso faktury č. 36 na BÚ</t>
  </si>
  <si>
    <t>Z BÚ uhrazena faktura za nákup webkamery a sluchátek s mikrofonem</t>
  </si>
  <si>
    <t>Vystavena faktura č. 38 za vedení účetnictví</t>
  </si>
  <si>
    <t>Vystavena faktura č. 39 za vedení účetnictví</t>
  </si>
  <si>
    <t>Vystavena faktura č. 40 za vedení účetnictví</t>
  </si>
  <si>
    <t>Vystavena faktura č. 41 za vedení účetnictví</t>
  </si>
  <si>
    <t>Vystavena faktura č. 42 za vedení účetnictví</t>
  </si>
  <si>
    <t>Inkaso faktury č. 37 na BÚ</t>
  </si>
  <si>
    <t>Faktura za nákup prodlužovacích kabelů do kanceláře</t>
  </si>
  <si>
    <t>Faktura za nákup odborné účetní a daňové literatury</t>
  </si>
  <si>
    <t>Faktura za nákup výkonnějšího wifi routeru</t>
  </si>
  <si>
    <t>Výběr hotovosti z BÚ a jejich převod do pokladny</t>
  </si>
  <si>
    <t>V hotovosti nakoupeny barvy a štětce pro výmalbu kanceláře</t>
  </si>
  <si>
    <t>V hotovosti nakoupeny dezinfekční prostředky do kanceláře</t>
  </si>
  <si>
    <t>Inkaso faktury č. 38 na BÚ</t>
  </si>
  <si>
    <t>Faktura na roční předplatné časopisu Daně a účetnictví bez chyb, pokud a penále</t>
  </si>
  <si>
    <t>Vystavena faktura č. 43 za dvoudenní pronájem osobního automobilu obchodnímu partnerovi</t>
  </si>
  <si>
    <t>Inkaso faktury č. 39 na BÚ</t>
  </si>
  <si>
    <t>Z BÚ uhrazena faktura za nákup prodlužovacích kabelů</t>
  </si>
  <si>
    <t>Vystavena faktura č. 44 za ekonomické poradenství</t>
  </si>
  <si>
    <t>Inkaso faktury č. 40 na BÚ</t>
  </si>
  <si>
    <t>Inkaso faktury č. 42 na BÚ</t>
  </si>
  <si>
    <t>Z BÚ uhrazena faktura za předplatné časopisu Daně a účetnictví bez chyb, pokut a penále</t>
  </si>
  <si>
    <t>Inkaso faktury č. 41 na BÚ</t>
  </si>
  <si>
    <t>Z BÚ uhrazena faktura za wifi router</t>
  </si>
  <si>
    <t>Vystavena faktura č. 45 za vedení účetnictví</t>
  </si>
  <si>
    <t>Vystavena faktura č. 46 za vedení účetnictví</t>
  </si>
  <si>
    <t>Vystavena faktura č. 47 za vedení účetnictví</t>
  </si>
  <si>
    <t>Vystavena faktura č. 48 za vedení účetnictví</t>
  </si>
  <si>
    <t>Vystavena faktura č. 49 za vedení účetnictví</t>
  </si>
  <si>
    <t>Z BÚ nakoupeny spekulativní akcie</t>
  </si>
  <si>
    <t>Na BÚ inkasována částka z prodeje spekulativních akcií</t>
  </si>
  <si>
    <t>Faktura za konzultace s auditorem</t>
  </si>
  <si>
    <t>Za hotové nakoupeny PHM</t>
  </si>
  <si>
    <t>V hotovosti uhrazeno parkovné v Praze</t>
  </si>
  <si>
    <t>Inkaso faktury č. 43 na BÚ</t>
  </si>
  <si>
    <t>Vystavena faktura č. 50 za ekonomické poradenství</t>
  </si>
  <si>
    <t>Inkaso faktury č. 44 na BÚ</t>
  </si>
  <si>
    <t>Z BÚ uhrazena smluvní pokuta za opožděnou úhradu faktury za pronájem kanceláře</t>
  </si>
  <si>
    <t>V hotovosti uhrazena večeře (Svatomartinská husa) pro obchodní partnery</t>
  </si>
  <si>
    <t>Není nárok na odpočet DPH</t>
  </si>
  <si>
    <t>Vystavena faktura č. 51 za ekonomické poradenství</t>
  </si>
  <si>
    <t>Inkaso faktury č. 45 na BÚ</t>
  </si>
  <si>
    <t>Inkaso faktury č. 47 na BÚ</t>
  </si>
  <si>
    <t>Z BÚ uhrazena faktura za konzultace s auditorem</t>
  </si>
  <si>
    <t>Inkaso faktury č. 48 na BÚ</t>
  </si>
  <si>
    <t>Faktura za nákup zálohovacích médií (flešek)</t>
  </si>
  <si>
    <t>Inkaso faktury č. 46 na BÚ</t>
  </si>
  <si>
    <t>Vystavena faktura č. 52 za ekonomické poradenství</t>
  </si>
  <si>
    <t>Inkaso faktury č. 49 na BÚ</t>
  </si>
  <si>
    <t>Inkaso faktury č. 50 na BÚ</t>
  </si>
  <si>
    <t>Faktura za opravu prasklého monitoru notebooku</t>
  </si>
  <si>
    <t>V hotovosti uhrazeno přezutí automobilu na zimní pneumatiky</t>
  </si>
  <si>
    <t>Vystavena faktura č. 53 za vedení účetnictví</t>
  </si>
  <si>
    <t>Vystavena faktura č. 54 za vedení účetnictví</t>
  </si>
  <si>
    <t>Vystavena faktura č. 55 za vedení účetnictví</t>
  </si>
  <si>
    <t>Vystavena faktura č. 56 za vedení účetnictví</t>
  </si>
  <si>
    <t>Vystavena faktura č. 57 za vedení účetnictví</t>
  </si>
  <si>
    <t>Na FÚ nahlášena manželka Věra Vomáčková jako spolupracující osoba (manželka je celý rok na rodičovské dovolené, kromě rodičovského příspěvku nemá žádné další vlastní příjmy</t>
  </si>
  <si>
    <t>Odpisy DHM</t>
  </si>
  <si>
    <t>Automobil</t>
  </si>
  <si>
    <t>Rodinný dům</t>
  </si>
  <si>
    <t>Zrychlený daňový odpis</t>
  </si>
  <si>
    <t>Rovnoměrný daňový odpis</t>
  </si>
  <si>
    <t>Daňově lze uplatnit</t>
  </si>
  <si>
    <t>Osobní automobil Škoda Octavia Combi 2,0 TDI</t>
  </si>
  <si>
    <t>Vystavena faktura č. 58 za ekonomické poradenství</t>
  </si>
  <si>
    <t>Vystavena faktura č. 59 za ekonomické poradenství</t>
  </si>
  <si>
    <t>Vystavena faktura č. 60 za ekonomické poradenství</t>
  </si>
  <si>
    <t>Vystavena faktura č. 62 za vedení účetnictví</t>
  </si>
  <si>
    <t>Vystavena faktura č. 63 za vedení účetnictví</t>
  </si>
  <si>
    <t>Vystavena faktura č. 64 za vedení účetnictví</t>
  </si>
  <si>
    <t>Vystavena faktura č. 65 za vedení účetnictví</t>
  </si>
  <si>
    <t>Z BÚ uhrazena daň z nemovitých věcí za rodinný dům</t>
  </si>
  <si>
    <t>Lze daňově uplatnit?</t>
  </si>
  <si>
    <t>Lze uplatnit?</t>
  </si>
  <si>
    <t>Paušál na auto?</t>
  </si>
  <si>
    <t>Uplatněné odpisy</t>
  </si>
  <si>
    <t>Spočítat, zvažovat, že na domu mohou být v budoucnu realizovány stavební úpravy, jaké metody zvolíme a proč?</t>
  </si>
  <si>
    <t>Faktura za servisní prohlídku automobilu</t>
  </si>
  <si>
    <t>Z BÚ uhrazena faktura za ASPI</t>
  </si>
  <si>
    <t xml:space="preserve">Faktura za nákup obrazu od bratra-  akademického malíře do kanceláře </t>
  </si>
  <si>
    <t>Nějaké riziko?</t>
  </si>
  <si>
    <t>Inkaso faktury č. 51 na BÚ</t>
  </si>
  <si>
    <t>Inkaso faktury č. 53 na BÚ</t>
  </si>
  <si>
    <t>Z BÚ uhrazena faktura za opravu notebooku</t>
  </si>
  <si>
    <t>Z BÚ uhrazena faktura za obraz</t>
  </si>
  <si>
    <t>Inkaso faktury č. 52 na BÚ</t>
  </si>
  <si>
    <t>Z BÚ uhrazena faktura za nákup odborné literatury</t>
  </si>
  <si>
    <t>Z BÚ uhrazena faktura za servisní prohlídku automobilu</t>
  </si>
  <si>
    <t>Faktura za vánoční výzdobu kanceláře</t>
  </si>
  <si>
    <t>Inkaso faktury č. 60 na BÚ</t>
  </si>
  <si>
    <t>Riziko?</t>
  </si>
  <si>
    <t>Inkaso faktury č.  54 na BÚ</t>
  </si>
  <si>
    <t>Inkaso faktury č. 55 na BÚ</t>
  </si>
  <si>
    <t>Inkaso faktury č. 56 na BÚ</t>
  </si>
  <si>
    <t>FN U Svaté Anny poslán z BÚ dar na dovybavení Covidové jednotky</t>
  </si>
  <si>
    <t>Za hotové nakoupeny boty k pánskému obleku</t>
  </si>
  <si>
    <t>Za hotové nakoupeny záclony do kanceláře</t>
  </si>
  <si>
    <t>Za hotové nakoupeny potahy do automobilu</t>
  </si>
  <si>
    <t>Z BÚ převedeno do pokladny</t>
  </si>
  <si>
    <t>Za hotové nakoupeny disky na automobil</t>
  </si>
  <si>
    <t>Za hotové nakoupeny dezinfekční prostředky do kanceláře</t>
  </si>
  <si>
    <t>Z BÚ uhrazena faktura za vánoční výzdobu kanceláře</t>
  </si>
  <si>
    <t>V hotovosti uhrazen poplatek za parkování na pracovní cestě</t>
  </si>
  <si>
    <t>Faktura za ubytování na pracovní cestě</t>
  </si>
  <si>
    <t>V hotovosti koupena jízdenka na vlak na pracovní cestu</t>
  </si>
  <si>
    <t>Inkaso faktury č. 57 na BÚ</t>
  </si>
  <si>
    <t>Vystavena faktura č. 61 za ekonomické poradenství pro slovenského podnikatele</t>
  </si>
  <si>
    <t>Režim přenesené DPH</t>
  </si>
  <si>
    <t>Vystavena faktura č. 66 za vedení účetnictví</t>
  </si>
  <si>
    <t>Faktura za internetové připojení za 1-6/2023</t>
  </si>
  <si>
    <t>František Vomáčka - účetní a ekonomické poradenství, IČO: 77071322, DIČ: CZ7707132222, datum zahájení podnikání 1.1.2024, plátce DPH od 1.2.2024, sídlo v Brně</t>
  </si>
  <si>
    <t>Uskutečněné transakce v roce 2024</t>
  </si>
  <si>
    <t>2/2024</t>
  </si>
  <si>
    <t>3/2024</t>
  </si>
  <si>
    <t>4/2024</t>
  </si>
  <si>
    <t>5/2024</t>
  </si>
  <si>
    <t>6/2024</t>
  </si>
  <si>
    <t>7/2024</t>
  </si>
  <si>
    <t>8/2024</t>
  </si>
  <si>
    <t>9/2024</t>
  </si>
  <si>
    <t>10/2024</t>
  </si>
  <si>
    <t>11/2024</t>
  </si>
  <si>
    <t>12/2024</t>
  </si>
  <si>
    <t>1.8.2024</t>
  </si>
  <si>
    <t>DPP - brigádník na výpomoc s vedením účetnictví v měsících 8/9 2024</t>
  </si>
  <si>
    <t>Faktura za spotřebu elektřiny v rodinném domě - období leden - únor 2024</t>
  </si>
  <si>
    <t>Z BÚ odvedena DPH za březen</t>
  </si>
  <si>
    <t>Z BÚ odvedena DPH za duben</t>
  </si>
  <si>
    <t>Z BÚ odvedena DPH za květen</t>
  </si>
  <si>
    <t>Z BÚ odvedena DPH za červen</t>
  </si>
  <si>
    <t>Z BÚ odvedena DPH za červenec</t>
  </si>
  <si>
    <t>Z BÚ odvedena DPH za srpen</t>
  </si>
  <si>
    <t>Z BÚ odvedena zálohová daň z DPP za září</t>
  </si>
  <si>
    <t>Z BÚ odvedeno ZP z DPP za září</t>
  </si>
  <si>
    <t>Z BÚ odvedeno SP z DPP za září</t>
  </si>
  <si>
    <t>Faktura za pronájem kanceláře v Praze 11/2024</t>
  </si>
  <si>
    <t>Z BÚ odvedena DPH za říjen</t>
  </si>
  <si>
    <t>Faktura za licenci (přístup) do ASPI (11/2023-10/2024)</t>
  </si>
  <si>
    <t>Faktura za pronájem kanceláře v Praze 12/2024</t>
  </si>
  <si>
    <t>Z BÚ uhrazena faktura za pronájem kanceláře v Praze 12/2024</t>
  </si>
  <si>
    <t>Z BÚ uhrazena faktura za pronájem kanceláře v Praze 11/2024</t>
  </si>
  <si>
    <t>Omylem podruhé uhrazena faktura za odbornou literaturu (omyl zjištěn až v lednu, finanční prostředky budou vráceny až v únoru 2025) z BÚ</t>
  </si>
  <si>
    <t>Z BÚ uhrazeno předplatné na nájem kanceláří v Praze na první čtvrtletí 2025, daňový doklad dorazí až v lednu 2025</t>
  </si>
  <si>
    <t>DPH 120, ale není nárok na odpočet</t>
  </si>
  <si>
    <t>Provoz vozidla - ve všech 12 měsících, většinou po Brně a okolí, v listopadu a prosinci roku 2024 realizovány 4 delší pracovní cesty do Prahy trvající déle než 12 hodin v kalendářním dni, automobil byl plně využit pro podnikání, reálná spotřeba PHM odpovídá dokladům v DE</t>
  </si>
  <si>
    <t>Z BÚ odvedena DPH za září</t>
  </si>
  <si>
    <t>Za hotové nakoupeny sklenice ke spotřebě na pracovišti</t>
  </si>
  <si>
    <t xml:space="preserve">Z BÚ odvedena DPH za listopad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</si>
</sst>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4" fontId="0" fillId="0" borderId="0" xfId="0" applyNumberFormat="1"/>
    <xf numFmtId="6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/>
    <xf numFmtId="6" fontId="0" fillId="0" borderId="5" xfId="0" applyNumberFormat="1" applyBorder="1"/>
    <xf numFmtId="0" fontId="0" fillId="0" borderId="6" xfId="0" applyBorder="1"/>
    <xf numFmtId="14" fontId="0" fillId="0" borderId="7" xfId="0" applyNumberFormat="1" applyBorder="1"/>
    <xf numFmtId="6" fontId="0" fillId="0" borderId="7" xfId="0" applyNumberFormat="1" applyBorder="1"/>
    <xf numFmtId="6" fontId="0" fillId="0" borderId="8" xfId="0" applyNumberFormat="1" applyBorder="1" applyAlignment="1">
      <alignment horizontal="right"/>
    </xf>
    <xf numFmtId="0" fontId="0" fillId="0" borderId="4" xfId="0" applyBorder="1" applyAlignment="1">
      <alignment vertical="center"/>
    </xf>
    <xf numFmtId="14" fontId="0" fillId="0" borderId="0" xfId="0" applyNumberFormat="1" applyAlignment="1">
      <alignment horizontal="right" vertical="center"/>
    </xf>
    <xf numFmtId="6" fontId="0" fillId="0" borderId="0" xfId="0" applyNumberFormat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3" fontId="0" fillId="0" borderId="0" xfId="0" applyNumberFormat="1"/>
    <xf numFmtId="49" fontId="0" fillId="0" borderId="0" xfId="0" applyNumberFormat="1"/>
    <xf numFmtId="49" fontId="1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14" fontId="1" fillId="0" borderId="10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wrapText="1"/>
    </xf>
    <xf numFmtId="0" fontId="0" fillId="0" borderId="8" xfId="0" applyBorder="1" applyAlignment="1">
      <alignment horizontal="center"/>
    </xf>
    <xf numFmtId="14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wrapText="1"/>
    </xf>
    <xf numFmtId="0" fontId="1" fillId="2" borderId="0" xfId="0" applyFont="1" applyFill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09EDF-43F2-4E16-90C2-39CD6D4683C0}">
  <dimension ref="A1:Z307"/>
  <sheetViews>
    <sheetView tabSelected="1" topLeftCell="A21" workbookViewId="0">
      <selection activeCell="E10" sqref="E10"/>
    </sheetView>
  </sheetViews>
  <sheetFormatPr defaultRowHeight="15" x14ac:dyDescent="0.25"/>
  <cols>
    <col min="1" max="1" width="20.85546875" customWidth="1"/>
    <col min="2" max="2" width="30.28515625" customWidth="1"/>
    <col min="3" max="3" width="19.28515625" customWidth="1"/>
    <col min="5" max="5" width="19.140625" customWidth="1"/>
    <col min="6" max="6" width="46" customWidth="1"/>
    <col min="7" max="7" width="22.85546875" customWidth="1"/>
    <col min="8" max="8" width="22.42578125" customWidth="1"/>
    <col min="9" max="9" width="17.42578125" customWidth="1"/>
    <col min="10" max="10" width="14.85546875" customWidth="1"/>
    <col min="11" max="11" width="18.7109375" customWidth="1"/>
    <col min="12" max="12" width="18.140625" customWidth="1"/>
    <col min="13" max="13" width="15.140625" customWidth="1"/>
    <col min="14" max="14" width="14.7109375" customWidth="1"/>
    <col min="15" max="15" width="13.5703125" customWidth="1"/>
    <col min="24" max="24" width="2.5703125" customWidth="1"/>
    <col min="25" max="25" width="15.140625" customWidth="1"/>
  </cols>
  <sheetData>
    <row r="1" spans="1:26" ht="51.75" customHeight="1" x14ac:dyDescent="0.25">
      <c r="A1" s="47" t="s">
        <v>294</v>
      </c>
      <c r="B1" s="47"/>
      <c r="C1" s="47"/>
      <c r="D1" s="47"/>
      <c r="F1" s="6" t="s">
        <v>0</v>
      </c>
      <c r="G1" s="7" t="s">
        <v>2</v>
      </c>
      <c r="H1" s="7" t="s">
        <v>5</v>
      </c>
      <c r="I1" s="8" t="s">
        <v>6</v>
      </c>
      <c r="Y1" s="16">
        <v>44927</v>
      </c>
      <c r="Z1">
        <v>365</v>
      </c>
    </row>
    <row r="2" spans="1:26" ht="15" customHeight="1" x14ac:dyDescent="0.25">
      <c r="A2" s="1"/>
      <c r="B2" s="1"/>
      <c r="C2" s="1"/>
      <c r="D2" s="1"/>
      <c r="F2" s="15" t="s">
        <v>9</v>
      </c>
      <c r="G2" s="4">
        <f>Y1+Z1</f>
        <v>45292</v>
      </c>
      <c r="H2" s="17">
        <v>30000</v>
      </c>
      <c r="I2" s="18" t="s">
        <v>8</v>
      </c>
      <c r="Y2" s="16">
        <v>44927</v>
      </c>
      <c r="Z2">
        <v>365</v>
      </c>
    </row>
    <row r="3" spans="1:26" ht="15" customHeight="1" x14ac:dyDescent="0.25">
      <c r="C3" s="1"/>
      <c r="D3" s="1"/>
      <c r="F3" s="15" t="s">
        <v>10</v>
      </c>
      <c r="G3" s="4">
        <f t="shared" ref="G3:G8" si="0">Y2+Z2</f>
        <v>45292</v>
      </c>
      <c r="H3" s="17">
        <v>1000000</v>
      </c>
      <c r="I3" s="18" t="s">
        <v>8</v>
      </c>
      <c r="K3" s="4"/>
      <c r="Y3" s="4">
        <v>44940</v>
      </c>
      <c r="Z3">
        <v>365</v>
      </c>
    </row>
    <row r="4" spans="1:26" x14ac:dyDescent="0.25">
      <c r="F4" s="9" t="s">
        <v>247</v>
      </c>
      <c r="G4" s="4">
        <f t="shared" si="0"/>
        <v>45305</v>
      </c>
      <c r="H4" s="5">
        <v>752455</v>
      </c>
      <c r="I4" s="10">
        <f>H4*0.21</f>
        <v>158015.54999999999</v>
      </c>
      <c r="Y4" s="4">
        <v>44979</v>
      </c>
      <c r="Z4">
        <v>365</v>
      </c>
    </row>
    <row r="5" spans="1:26" x14ac:dyDescent="0.25">
      <c r="F5" s="9" t="s">
        <v>1</v>
      </c>
      <c r="G5" s="4">
        <f t="shared" si="0"/>
        <v>45344</v>
      </c>
      <c r="H5" s="5">
        <v>23450</v>
      </c>
      <c r="I5" s="10">
        <f t="shared" ref="I5:I7" si="1">H5*0.21</f>
        <v>4924.5</v>
      </c>
      <c r="Y5" s="4">
        <v>44990</v>
      </c>
      <c r="Z5">
        <v>366</v>
      </c>
    </row>
    <row r="6" spans="1:26" x14ac:dyDescent="0.25">
      <c r="B6" s="2"/>
      <c r="F6" s="9" t="s">
        <v>3</v>
      </c>
      <c r="G6" s="4">
        <f t="shared" si="0"/>
        <v>45356</v>
      </c>
      <c r="H6" s="5">
        <v>57233</v>
      </c>
      <c r="I6" s="10">
        <f t="shared" si="1"/>
        <v>12018.93</v>
      </c>
      <c r="Y6" s="4">
        <v>44990</v>
      </c>
      <c r="Z6">
        <v>366</v>
      </c>
    </row>
    <row r="7" spans="1:26" ht="15.75" thickBot="1" x14ac:dyDescent="0.3">
      <c r="F7" s="9" t="s">
        <v>4</v>
      </c>
      <c r="G7" s="4">
        <f t="shared" si="0"/>
        <v>45356</v>
      </c>
      <c r="H7" s="5">
        <v>47500</v>
      </c>
      <c r="I7" s="10">
        <f t="shared" si="1"/>
        <v>9975</v>
      </c>
      <c r="Y7" s="12">
        <v>45000</v>
      </c>
      <c r="Z7">
        <v>366</v>
      </c>
    </row>
    <row r="8" spans="1:26" ht="15.75" thickBot="1" x14ac:dyDescent="0.3">
      <c r="F8" s="11" t="s">
        <v>7</v>
      </c>
      <c r="G8" s="12">
        <f t="shared" si="0"/>
        <v>45366</v>
      </c>
      <c r="H8" s="13">
        <v>3500000</v>
      </c>
      <c r="I8" s="14" t="s">
        <v>8</v>
      </c>
    </row>
    <row r="10" spans="1:26" ht="15.75" thickBot="1" x14ac:dyDescent="0.3"/>
    <row r="11" spans="1:26" ht="30" x14ac:dyDescent="0.25">
      <c r="A11" s="3" t="s">
        <v>11</v>
      </c>
      <c r="B11" s="19" t="s">
        <v>295</v>
      </c>
      <c r="C11" s="3" t="s">
        <v>15</v>
      </c>
      <c r="D11" s="3" t="s">
        <v>16</v>
      </c>
      <c r="F11" s="48" t="s">
        <v>74</v>
      </c>
      <c r="G11" s="49"/>
      <c r="H11" s="49"/>
      <c r="I11" s="50"/>
    </row>
    <row r="12" spans="1:26" ht="45" x14ac:dyDescent="0.25">
      <c r="A12" s="4">
        <f>Y12+Z12</f>
        <v>45292</v>
      </c>
      <c r="B12" s="1" t="s">
        <v>12</v>
      </c>
      <c r="C12" s="20">
        <v>30000</v>
      </c>
      <c r="F12" s="23" t="s">
        <v>75</v>
      </c>
      <c r="G12" s="3" t="s">
        <v>76</v>
      </c>
      <c r="H12" s="3" t="s">
        <v>77</v>
      </c>
      <c r="I12" s="24" t="s">
        <v>78</v>
      </c>
      <c r="Y12" s="4">
        <v>44927</v>
      </c>
      <c r="Z12">
        <v>365</v>
      </c>
    </row>
    <row r="13" spans="1:26" ht="30" x14ac:dyDescent="0.25">
      <c r="A13" s="4">
        <f t="shared" ref="A13:A44" si="2">Y13+Z13</f>
        <v>45292</v>
      </c>
      <c r="B13" s="1" t="s">
        <v>13</v>
      </c>
      <c r="C13">
        <v>1000000</v>
      </c>
      <c r="F13" s="25" t="s">
        <v>296</v>
      </c>
      <c r="G13" s="27">
        <f>D14+D16+D25+D28+D29+D38</f>
        <v>165775.04999999999</v>
      </c>
      <c r="H13" s="27">
        <f>D36+D41+D42+D43</f>
        <v>35700</v>
      </c>
      <c r="I13" s="28">
        <f t="shared" ref="I13:I23" si="3">H13-G13</f>
        <v>-130075.04999999999</v>
      </c>
      <c r="Y13" s="4">
        <v>44927</v>
      </c>
      <c r="Z13">
        <v>365</v>
      </c>
    </row>
    <row r="14" spans="1:26" ht="30" x14ac:dyDescent="0.25">
      <c r="A14" s="4">
        <f t="shared" si="2"/>
        <v>45293</v>
      </c>
      <c r="B14" s="1" t="s">
        <v>14</v>
      </c>
      <c r="C14">
        <v>500</v>
      </c>
      <c r="D14">
        <f>C14*0.21</f>
        <v>105</v>
      </c>
      <c r="F14" s="25" t="s">
        <v>297</v>
      </c>
      <c r="G14" s="27">
        <f>0.4*D44+D45+D46+D48</f>
        <v>24429.93</v>
      </c>
      <c r="H14" s="27">
        <f>D51+D57+D58+D59</f>
        <v>26670</v>
      </c>
      <c r="I14" s="28">
        <f t="shared" si="3"/>
        <v>2240.0699999999997</v>
      </c>
      <c r="Y14" s="4">
        <v>44928</v>
      </c>
      <c r="Z14">
        <v>365</v>
      </c>
    </row>
    <row r="15" spans="1:26" x14ac:dyDescent="0.25">
      <c r="A15" s="4">
        <f t="shared" si="2"/>
        <v>45295</v>
      </c>
      <c r="B15" s="1" t="s">
        <v>17</v>
      </c>
      <c r="C15">
        <v>605</v>
      </c>
      <c r="F15" s="25" t="s">
        <v>298</v>
      </c>
      <c r="G15" s="27">
        <f>D65</f>
        <v>1735.54</v>
      </c>
      <c r="H15" s="27">
        <f>D61+D71+D72+D73+D74</f>
        <v>53550</v>
      </c>
      <c r="I15" s="28">
        <f t="shared" si="3"/>
        <v>51814.46</v>
      </c>
      <c r="Y15" s="4">
        <v>44930</v>
      </c>
      <c r="Z15">
        <v>365</v>
      </c>
    </row>
    <row r="16" spans="1:26" ht="45" x14ac:dyDescent="0.25">
      <c r="A16" s="4">
        <f t="shared" si="2"/>
        <v>45305</v>
      </c>
      <c r="B16" s="1" t="s">
        <v>18</v>
      </c>
      <c r="C16" s="20">
        <v>752455</v>
      </c>
      <c r="D16">
        <f>C16*0.21</f>
        <v>158015.54999999999</v>
      </c>
      <c r="F16" s="25" t="s">
        <v>299</v>
      </c>
      <c r="G16" s="27">
        <f>D75+D80+D81</f>
        <v>3094.46</v>
      </c>
      <c r="H16" s="27">
        <f>D82+D97+D98+D99+D100</f>
        <v>61950</v>
      </c>
      <c r="I16" s="28">
        <f t="shared" si="3"/>
        <v>58855.54</v>
      </c>
      <c r="Y16" s="4">
        <v>44940</v>
      </c>
      <c r="Z16">
        <v>365</v>
      </c>
    </row>
    <row r="17" spans="1:26" ht="30" x14ac:dyDescent="0.25">
      <c r="A17" s="4">
        <f t="shared" si="2"/>
        <v>45307</v>
      </c>
      <c r="B17" s="1" t="s">
        <v>19</v>
      </c>
      <c r="C17" s="20">
        <f>C16+D16</f>
        <v>910470.55</v>
      </c>
      <c r="F17" s="25" t="s">
        <v>300</v>
      </c>
      <c r="G17" s="27">
        <f>D105+D108</f>
        <v>1050</v>
      </c>
      <c r="H17" s="27">
        <f>D104+D117+D118+D119+D120</f>
        <v>57750</v>
      </c>
      <c r="I17" s="28">
        <f t="shared" si="3"/>
        <v>56700</v>
      </c>
      <c r="Y17" s="4">
        <v>44942</v>
      </c>
      <c r="Z17">
        <v>365</v>
      </c>
    </row>
    <row r="18" spans="1:26" ht="30" x14ac:dyDescent="0.25">
      <c r="A18" s="4">
        <f t="shared" si="2"/>
        <v>45308</v>
      </c>
      <c r="B18" s="1" t="s">
        <v>20</v>
      </c>
      <c r="C18" s="20">
        <v>30000</v>
      </c>
      <c r="F18" s="25" t="s">
        <v>301</v>
      </c>
      <c r="G18" s="27">
        <f>D121+D122+D123+D132</f>
        <v>1350</v>
      </c>
      <c r="H18" s="27">
        <f>D124+D125+D137+D138+D139+D140</f>
        <v>72030</v>
      </c>
      <c r="I18" s="28">
        <f t="shared" si="3"/>
        <v>70680</v>
      </c>
      <c r="Y18" s="4">
        <v>44943</v>
      </c>
      <c r="Z18">
        <v>365</v>
      </c>
    </row>
    <row r="19" spans="1:26" ht="30" x14ac:dyDescent="0.25">
      <c r="A19" s="4">
        <f t="shared" si="2"/>
        <v>45310</v>
      </c>
      <c r="B19" s="1" t="s">
        <v>21</v>
      </c>
      <c r="C19" s="20">
        <v>45000</v>
      </c>
      <c r="F19" s="25" t="s">
        <v>302</v>
      </c>
      <c r="G19" s="27">
        <f>D144+D145+D146+D158+D159+D160</f>
        <v>5733</v>
      </c>
      <c r="H19" s="27">
        <f>D161+D162+D163+D164</f>
        <v>40950</v>
      </c>
      <c r="I19" s="28">
        <f t="shared" si="3"/>
        <v>35217</v>
      </c>
      <c r="Y19" s="4">
        <v>44945</v>
      </c>
      <c r="Z19">
        <v>365</v>
      </c>
    </row>
    <row r="20" spans="1:26" x14ac:dyDescent="0.25">
      <c r="A20" s="4">
        <f t="shared" si="2"/>
        <v>45312</v>
      </c>
      <c r="B20" s="1" t="s">
        <v>22</v>
      </c>
      <c r="C20" s="20">
        <v>30000</v>
      </c>
      <c r="F20" s="25" t="s">
        <v>303</v>
      </c>
      <c r="G20" s="27">
        <f>D169</f>
        <v>546</v>
      </c>
      <c r="H20" s="27">
        <f>D166+D180+D181+D182+D183+D184</f>
        <v>70350</v>
      </c>
      <c r="I20" s="28">
        <f t="shared" si="3"/>
        <v>69804</v>
      </c>
      <c r="Y20" s="4">
        <v>44947</v>
      </c>
      <c r="Z20">
        <v>365</v>
      </c>
    </row>
    <row r="21" spans="1:26" ht="45" x14ac:dyDescent="0.25">
      <c r="A21" s="4">
        <f t="shared" si="2"/>
        <v>45313</v>
      </c>
      <c r="B21" s="1" t="s">
        <v>23</v>
      </c>
      <c r="C21" s="20">
        <v>300000</v>
      </c>
      <c r="F21" s="25" t="s">
        <v>304</v>
      </c>
      <c r="G21" s="27">
        <f>D187+D188+D190+D191+D193</f>
        <v>1278</v>
      </c>
      <c r="H21" s="27">
        <f>D186+D202+D213+D214+D215+D216+D217</f>
        <v>59850</v>
      </c>
      <c r="I21" s="28">
        <f t="shared" si="3"/>
        <v>58572</v>
      </c>
      <c r="Y21" s="4">
        <v>44948</v>
      </c>
      <c r="Z21">
        <v>365</v>
      </c>
    </row>
    <row r="22" spans="1:26" ht="30" x14ac:dyDescent="0.25">
      <c r="A22" s="4">
        <f t="shared" si="2"/>
        <v>45316</v>
      </c>
      <c r="B22" s="1" t="s">
        <v>24</v>
      </c>
      <c r="C22" s="20">
        <v>2968</v>
      </c>
      <c r="F22" s="25" t="s">
        <v>305</v>
      </c>
      <c r="G22" s="27">
        <f>D218+D219+D220+D221+D222+D231+D237+D241+D245</f>
        <v>10437</v>
      </c>
      <c r="H22" s="27">
        <f>D224+D227+D242+D246+D247+D248++D249+D250</f>
        <v>84000</v>
      </c>
      <c r="I22" s="28">
        <f t="shared" si="3"/>
        <v>73563</v>
      </c>
      <c r="Y22" s="4">
        <v>44951</v>
      </c>
      <c r="Z22">
        <v>365</v>
      </c>
    </row>
    <row r="23" spans="1:26" ht="30.75" thickBot="1" x14ac:dyDescent="0.3">
      <c r="A23" s="4">
        <f t="shared" si="2"/>
        <v>45316</v>
      </c>
      <c r="B23" s="1" t="s">
        <v>25</v>
      </c>
      <c r="C23" s="20">
        <v>3210</v>
      </c>
      <c r="F23" s="26" t="s">
        <v>306</v>
      </c>
      <c r="G23" s="29">
        <f>D251+D254+D255+D257+D265+D269+D287+D288+D289+D292+D293+D294</f>
        <v>8715</v>
      </c>
      <c r="H23" s="29">
        <f>D253+D258+D266+D297+D298+D299+D300+D301</f>
        <v>70140</v>
      </c>
      <c r="I23" s="44">
        <f t="shared" si="3"/>
        <v>61425</v>
      </c>
      <c r="Y23" s="4">
        <v>44951</v>
      </c>
      <c r="Z23">
        <v>365</v>
      </c>
    </row>
    <row r="24" spans="1:26" ht="30.75" thickBot="1" x14ac:dyDescent="0.3">
      <c r="A24" s="4">
        <f t="shared" si="2"/>
        <v>45317</v>
      </c>
      <c r="B24" s="1" t="s">
        <v>26</v>
      </c>
      <c r="C24" s="20">
        <v>10000</v>
      </c>
      <c r="F24" s="22"/>
      <c r="Y24" s="4">
        <v>44952</v>
      </c>
      <c r="Z24">
        <v>365</v>
      </c>
    </row>
    <row r="25" spans="1:26" ht="60" x14ac:dyDescent="0.25">
      <c r="A25" s="4">
        <f t="shared" si="2"/>
        <v>45321</v>
      </c>
      <c r="B25" s="1" t="s">
        <v>27</v>
      </c>
      <c r="C25" s="20">
        <v>1000</v>
      </c>
      <c r="D25">
        <v>210</v>
      </c>
      <c r="F25" s="30" t="s">
        <v>307</v>
      </c>
      <c r="G25" s="31" t="s">
        <v>308</v>
      </c>
      <c r="H25" s="7" t="s">
        <v>169</v>
      </c>
      <c r="I25" s="7" t="s">
        <v>176</v>
      </c>
      <c r="J25" s="7" t="s">
        <v>177</v>
      </c>
      <c r="K25" s="7" t="s">
        <v>178</v>
      </c>
      <c r="L25" s="7" t="s">
        <v>179</v>
      </c>
      <c r="M25" s="7" t="s">
        <v>180</v>
      </c>
      <c r="N25" s="7" t="s">
        <v>168</v>
      </c>
      <c r="O25" s="8" t="s">
        <v>170</v>
      </c>
      <c r="Y25" s="4">
        <v>44956</v>
      </c>
      <c r="Z25">
        <v>365</v>
      </c>
    </row>
    <row r="26" spans="1:26" x14ac:dyDescent="0.25">
      <c r="A26" s="4">
        <f t="shared" si="2"/>
        <v>45322</v>
      </c>
      <c r="B26" s="1" t="s">
        <v>28</v>
      </c>
      <c r="C26" s="20">
        <v>45000</v>
      </c>
      <c r="F26" s="25" t="s">
        <v>174</v>
      </c>
      <c r="G26" s="27" t="s">
        <v>171</v>
      </c>
      <c r="H26" s="32">
        <v>10000</v>
      </c>
      <c r="I26" s="33"/>
      <c r="J26" s="33"/>
      <c r="K26" s="33"/>
      <c r="L26" s="33"/>
      <c r="M26" s="33"/>
      <c r="N26" s="33">
        <v>1500</v>
      </c>
      <c r="O26" s="34">
        <v>8500</v>
      </c>
      <c r="Y26" s="4">
        <v>44957</v>
      </c>
      <c r="Z26">
        <v>365</v>
      </c>
    </row>
    <row r="27" spans="1:26" ht="30.75" thickBot="1" x14ac:dyDescent="0.3">
      <c r="A27" s="4">
        <f t="shared" si="2"/>
        <v>45322</v>
      </c>
      <c r="B27" s="1" t="s">
        <v>29</v>
      </c>
      <c r="C27" s="20">
        <v>18500</v>
      </c>
      <c r="F27" s="26" t="s">
        <v>175</v>
      </c>
      <c r="G27" s="29"/>
      <c r="H27" s="35">
        <v>20000</v>
      </c>
      <c r="I27" s="35">
        <f>H27*0.045</f>
        <v>900</v>
      </c>
      <c r="J27" s="35">
        <f>H27*0.071</f>
        <v>1419.9999999999998</v>
      </c>
      <c r="K27" s="35">
        <f>H27*0.09</f>
        <v>1800</v>
      </c>
      <c r="L27" s="35">
        <f>H27*0.248</f>
        <v>4960</v>
      </c>
      <c r="M27" s="35">
        <f>H27*0.15</f>
        <v>3000</v>
      </c>
      <c r="N27" s="35"/>
      <c r="O27" s="36">
        <f>H27-I27-J27-M27</f>
        <v>14680</v>
      </c>
      <c r="Y27" s="4">
        <v>44957</v>
      </c>
      <c r="Z27">
        <v>365</v>
      </c>
    </row>
    <row r="28" spans="1:26" ht="15.75" thickBot="1" x14ac:dyDescent="0.3">
      <c r="A28" s="4">
        <f t="shared" si="2"/>
        <v>45325</v>
      </c>
      <c r="B28" s="1" t="s">
        <v>27</v>
      </c>
      <c r="C28" s="20">
        <v>2000</v>
      </c>
      <c r="D28">
        <v>420</v>
      </c>
      <c r="F28" s="22"/>
      <c r="Y28" s="4">
        <v>44960</v>
      </c>
      <c r="Z28">
        <v>365</v>
      </c>
    </row>
    <row r="29" spans="1:26" ht="135.75" thickBot="1" x14ac:dyDescent="0.3">
      <c r="A29" s="4">
        <f t="shared" si="2"/>
        <v>45328</v>
      </c>
      <c r="B29" s="1" t="s">
        <v>30</v>
      </c>
      <c r="C29" s="20">
        <v>10000</v>
      </c>
      <c r="D29">
        <v>2100</v>
      </c>
      <c r="F29" s="42">
        <v>45597</v>
      </c>
      <c r="G29" s="37" t="s">
        <v>240</v>
      </c>
      <c r="Y29" s="4">
        <v>44963</v>
      </c>
      <c r="Z29">
        <v>365</v>
      </c>
    </row>
    <row r="30" spans="1:26" ht="15.75" thickBot="1" x14ac:dyDescent="0.3">
      <c r="A30" s="4">
        <f t="shared" si="2"/>
        <v>45329</v>
      </c>
      <c r="B30" s="1" t="s">
        <v>31</v>
      </c>
      <c r="C30" s="20">
        <v>40000</v>
      </c>
      <c r="Y30" s="4">
        <v>44964</v>
      </c>
      <c r="Z30">
        <v>365</v>
      </c>
    </row>
    <row r="31" spans="1:26" ht="30" x14ac:dyDescent="0.25">
      <c r="A31" s="4">
        <f t="shared" si="2"/>
        <v>45330</v>
      </c>
      <c r="B31" s="1" t="s">
        <v>32</v>
      </c>
      <c r="C31" s="20">
        <v>30000</v>
      </c>
      <c r="F31" s="30" t="s">
        <v>241</v>
      </c>
      <c r="G31" s="38" t="s">
        <v>244</v>
      </c>
      <c r="H31" s="38" t="s">
        <v>245</v>
      </c>
      <c r="I31" s="8" t="s">
        <v>246</v>
      </c>
      <c r="Y31" s="4">
        <v>44965</v>
      </c>
      <c r="Z31">
        <v>365</v>
      </c>
    </row>
    <row r="32" spans="1:26" x14ac:dyDescent="0.25">
      <c r="A32" s="4">
        <f t="shared" si="2"/>
        <v>45337</v>
      </c>
      <c r="B32" s="1" t="s">
        <v>33</v>
      </c>
      <c r="C32" s="20">
        <v>3000</v>
      </c>
      <c r="F32" s="25" t="s">
        <v>242</v>
      </c>
      <c r="I32" s="39"/>
      <c r="Y32" s="4">
        <v>44972</v>
      </c>
      <c r="Z32">
        <v>365</v>
      </c>
    </row>
    <row r="33" spans="1:26" ht="15.75" thickBot="1" x14ac:dyDescent="0.3">
      <c r="A33" s="4">
        <f t="shared" si="2"/>
        <v>45337</v>
      </c>
      <c r="B33" s="1" t="s">
        <v>34</v>
      </c>
      <c r="C33" s="20">
        <v>500</v>
      </c>
      <c r="F33" s="26" t="s">
        <v>243</v>
      </c>
      <c r="G33" s="40"/>
      <c r="H33" s="40"/>
      <c r="I33" s="41"/>
      <c r="Y33" s="4">
        <v>44972</v>
      </c>
      <c r="Z33">
        <v>365</v>
      </c>
    </row>
    <row r="34" spans="1:26" x14ac:dyDescent="0.25">
      <c r="A34" s="4">
        <f t="shared" si="2"/>
        <v>45338</v>
      </c>
      <c r="B34" s="1" t="s">
        <v>35</v>
      </c>
      <c r="C34" s="20">
        <v>10000</v>
      </c>
      <c r="F34" s="22"/>
      <c r="Y34" s="4">
        <v>44973</v>
      </c>
      <c r="Z34">
        <v>365</v>
      </c>
    </row>
    <row r="35" spans="1:26" ht="15.75" thickBot="1" x14ac:dyDescent="0.3">
      <c r="A35" s="4">
        <f t="shared" si="2"/>
        <v>45340</v>
      </c>
      <c r="B35" s="1" t="s">
        <v>36</v>
      </c>
      <c r="C35" s="20">
        <v>18500</v>
      </c>
      <c r="F35" s="22"/>
      <c r="G35" s="3"/>
      <c r="H35" s="3"/>
      <c r="I35" s="3"/>
      <c r="Y35" s="4">
        <v>44975</v>
      </c>
      <c r="Z35">
        <v>365</v>
      </c>
    </row>
    <row r="36" spans="1:26" ht="90.75" thickBot="1" x14ac:dyDescent="0.3">
      <c r="A36" s="4">
        <f t="shared" si="2"/>
        <v>45341</v>
      </c>
      <c r="B36" s="1" t="s">
        <v>37</v>
      </c>
      <c r="C36" s="20">
        <v>50000</v>
      </c>
      <c r="D36">
        <v>10500</v>
      </c>
      <c r="F36" s="43" t="s">
        <v>328</v>
      </c>
      <c r="G36" s="45"/>
      <c r="H36" s="33"/>
      <c r="I36" s="45"/>
      <c r="Y36" s="4">
        <v>44976</v>
      </c>
      <c r="Z36">
        <v>365</v>
      </c>
    </row>
    <row r="37" spans="1:26" x14ac:dyDescent="0.25">
      <c r="A37" s="4">
        <f t="shared" si="2"/>
        <v>45343</v>
      </c>
      <c r="B37" s="1" t="s">
        <v>38</v>
      </c>
      <c r="C37" s="20">
        <v>60500</v>
      </c>
      <c r="F37" s="22"/>
      <c r="G37" s="45"/>
      <c r="H37" s="33"/>
      <c r="I37" s="45"/>
      <c r="Y37" s="4">
        <v>44978</v>
      </c>
      <c r="Z37">
        <v>365</v>
      </c>
    </row>
    <row r="38" spans="1:26" ht="30" x14ac:dyDescent="0.25">
      <c r="A38" s="4">
        <f t="shared" si="2"/>
        <v>45344</v>
      </c>
      <c r="B38" s="1" t="s">
        <v>39</v>
      </c>
      <c r="C38" s="20">
        <v>23450</v>
      </c>
      <c r="D38">
        <f>C38*0.21</f>
        <v>4924.5</v>
      </c>
      <c r="F38" s="22"/>
      <c r="G38" s="45"/>
      <c r="H38" s="33"/>
      <c r="I38" s="45"/>
      <c r="Y38" s="4">
        <v>44979</v>
      </c>
      <c r="Z38">
        <v>365</v>
      </c>
    </row>
    <row r="39" spans="1:26" ht="30" x14ac:dyDescent="0.25">
      <c r="A39" s="4">
        <f t="shared" si="2"/>
        <v>45347</v>
      </c>
      <c r="B39" s="1" t="s">
        <v>40</v>
      </c>
      <c r="C39" s="20">
        <v>2968</v>
      </c>
      <c r="F39" s="22"/>
      <c r="G39" s="45"/>
      <c r="H39" s="33"/>
      <c r="I39" s="45"/>
      <c r="Y39" s="4">
        <v>44982</v>
      </c>
      <c r="Z39">
        <v>365</v>
      </c>
    </row>
    <row r="40" spans="1:26" ht="30" x14ac:dyDescent="0.25">
      <c r="A40" s="4">
        <f t="shared" si="2"/>
        <v>45347</v>
      </c>
      <c r="B40" s="1" t="s">
        <v>41</v>
      </c>
      <c r="C40" s="20">
        <v>3210</v>
      </c>
      <c r="F40" s="22"/>
      <c r="G40" s="45"/>
      <c r="H40" s="3"/>
      <c r="I40" s="33"/>
      <c r="Y40" s="4">
        <v>44982</v>
      </c>
      <c r="Z40">
        <v>365</v>
      </c>
    </row>
    <row r="41" spans="1:26" ht="30" x14ac:dyDescent="0.25">
      <c r="A41" s="4">
        <f t="shared" si="2"/>
        <v>45350</v>
      </c>
      <c r="B41" s="1" t="s">
        <v>42</v>
      </c>
      <c r="C41" s="20">
        <v>30000</v>
      </c>
      <c r="D41">
        <v>6300</v>
      </c>
      <c r="F41" s="22"/>
      <c r="G41" s="45"/>
      <c r="H41" s="33"/>
      <c r="I41" s="33"/>
      <c r="Y41" s="4">
        <v>44985</v>
      </c>
      <c r="Z41">
        <v>365</v>
      </c>
    </row>
    <row r="42" spans="1:26" ht="30" x14ac:dyDescent="0.25">
      <c r="A42" s="4">
        <f t="shared" si="2"/>
        <v>45350</v>
      </c>
      <c r="B42" s="1" t="s">
        <v>43</v>
      </c>
      <c r="C42" s="20">
        <v>50000</v>
      </c>
      <c r="D42">
        <v>10500</v>
      </c>
      <c r="F42" s="21"/>
      <c r="Y42" s="4">
        <v>44985</v>
      </c>
      <c r="Z42">
        <v>365</v>
      </c>
    </row>
    <row r="43" spans="1:26" ht="30" x14ac:dyDescent="0.25">
      <c r="A43" s="4">
        <f t="shared" si="2"/>
        <v>45350</v>
      </c>
      <c r="B43" s="1" t="s">
        <v>44</v>
      </c>
      <c r="C43" s="20">
        <v>40000</v>
      </c>
      <c r="D43">
        <v>8400</v>
      </c>
      <c r="F43" s="46"/>
      <c r="Y43" s="4">
        <v>44985</v>
      </c>
      <c r="Z43">
        <v>365</v>
      </c>
    </row>
    <row r="44" spans="1:26" ht="45" x14ac:dyDescent="0.25">
      <c r="A44" s="4">
        <f t="shared" si="2"/>
        <v>45352</v>
      </c>
      <c r="B44" s="1" t="s">
        <v>309</v>
      </c>
      <c r="C44" s="20">
        <v>4000</v>
      </c>
      <c r="D44">
        <v>840</v>
      </c>
      <c r="E44" t="s">
        <v>83</v>
      </c>
      <c r="F44" s="21"/>
      <c r="Y44" s="4">
        <v>44986</v>
      </c>
      <c r="Z44">
        <v>366</v>
      </c>
    </row>
    <row r="45" spans="1:26" ht="30" x14ac:dyDescent="0.25">
      <c r="A45" s="4">
        <f>Y45+Z45</f>
        <v>45356</v>
      </c>
      <c r="B45" s="1" t="s">
        <v>67</v>
      </c>
      <c r="C45" s="20">
        <v>57233</v>
      </c>
      <c r="D45">
        <f>C45*0.21</f>
        <v>12018.93</v>
      </c>
      <c r="F45" s="21"/>
      <c r="Y45" s="4">
        <v>44990</v>
      </c>
      <c r="Z45">
        <v>366</v>
      </c>
    </row>
    <row r="46" spans="1:26" x14ac:dyDescent="0.25">
      <c r="A46" s="4">
        <f t="shared" ref="A46:A109" si="4">Y46+Z46</f>
        <v>45356</v>
      </c>
      <c r="B46" s="1" t="s">
        <v>68</v>
      </c>
      <c r="C46" s="20">
        <v>47500</v>
      </c>
      <c r="D46">
        <f>C46*0.21</f>
        <v>9975</v>
      </c>
      <c r="F46" s="21"/>
      <c r="Y46" s="4">
        <v>44990</v>
      </c>
      <c r="Z46">
        <v>366</v>
      </c>
    </row>
    <row r="47" spans="1:26" x14ac:dyDescent="0.25">
      <c r="A47" s="4">
        <f t="shared" si="4"/>
        <v>45359</v>
      </c>
      <c r="B47" s="1" t="s">
        <v>69</v>
      </c>
      <c r="C47" s="20">
        <v>36300</v>
      </c>
      <c r="F47" s="21"/>
      <c r="Y47" s="4">
        <v>44993</v>
      </c>
      <c r="Z47">
        <v>366</v>
      </c>
    </row>
    <row r="48" spans="1:26" ht="30" x14ac:dyDescent="0.25">
      <c r="A48" s="4">
        <f t="shared" si="4"/>
        <v>45361</v>
      </c>
      <c r="B48" s="1" t="s">
        <v>70</v>
      </c>
      <c r="C48" s="20">
        <v>10000</v>
      </c>
      <c r="D48">
        <v>2100</v>
      </c>
      <c r="F48" s="21"/>
      <c r="Y48" s="4">
        <v>44995</v>
      </c>
      <c r="Z48">
        <v>366</v>
      </c>
    </row>
    <row r="49" spans="1:26" x14ac:dyDescent="0.25">
      <c r="A49" s="4">
        <f t="shared" si="4"/>
        <v>45363</v>
      </c>
      <c r="B49" s="1" t="s">
        <v>71</v>
      </c>
      <c r="C49" s="20">
        <v>60500</v>
      </c>
      <c r="F49" s="21"/>
      <c r="Y49" s="4">
        <v>44997</v>
      </c>
      <c r="Z49">
        <v>366</v>
      </c>
    </row>
    <row r="50" spans="1:26" x14ac:dyDescent="0.25">
      <c r="A50" s="4">
        <f t="shared" si="4"/>
        <v>45366</v>
      </c>
      <c r="B50" s="1" t="s">
        <v>72</v>
      </c>
      <c r="C50" s="20">
        <v>3500000</v>
      </c>
      <c r="F50" s="21"/>
      <c r="Y50" s="4">
        <v>45000</v>
      </c>
      <c r="Z50">
        <v>366</v>
      </c>
    </row>
    <row r="51" spans="1:26" ht="30" x14ac:dyDescent="0.25">
      <c r="A51" s="4">
        <f t="shared" si="4"/>
        <v>45366</v>
      </c>
      <c r="B51" s="1" t="s">
        <v>73</v>
      </c>
      <c r="C51" s="20">
        <v>7000</v>
      </c>
      <c r="D51">
        <f>C51*0.21</f>
        <v>1470</v>
      </c>
      <c r="F51" s="21"/>
      <c r="Y51" s="4">
        <v>45000</v>
      </c>
      <c r="Z51">
        <v>366</v>
      </c>
    </row>
    <row r="52" spans="1:26" x14ac:dyDescent="0.25">
      <c r="A52" s="4">
        <f t="shared" si="4"/>
        <v>45366</v>
      </c>
      <c r="B52" s="1" t="s">
        <v>33</v>
      </c>
      <c r="C52" s="20">
        <v>3010</v>
      </c>
      <c r="F52" s="21"/>
      <c r="Y52" s="4">
        <v>45000</v>
      </c>
      <c r="Z52">
        <v>366</v>
      </c>
    </row>
    <row r="53" spans="1:26" x14ac:dyDescent="0.25">
      <c r="A53" s="4">
        <f t="shared" si="4"/>
        <v>45366</v>
      </c>
      <c r="B53" s="1" t="s">
        <v>34</v>
      </c>
      <c r="C53" s="20">
        <v>490</v>
      </c>
      <c r="F53" s="21"/>
      <c r="Y53" s="4">
        <v>45000</v>
      </c>
      <c r="Z53">
        <v>366</v>
      </c>
    </row>
    <row r="54" spans="1:26" ht="30" x14ac:dyDescent="0.25">
      <c r="A54" s="4">
        <f t="shared" si="4"/>
        <v>45371</v>
      </c>
      <c r="B54" s="1" t="s">
        <v>79</v>
      </c>
      <c r="C54" s="20">
        <v>130075.05</v>
      </c>
      <c r="F54" s="21"/>
      <c r="Y54" s="4">
        <v>45005</v>
      </c>
      <c r="Z54">
        <v>366</v>
      </c>
    </row>
    <row r="55" spans="1:26" ht="30" x14ac:dyDescent="0.25">
      <c r="A55" s="4">
        <f t="shared" si="4"/>
        <v>45376</v>
      </c>
      <c r="B55" s="1" t="s">
        <v>45</v>
      </c>
      <c r="C55" s="20">
        <v>2968</v>
      </c>
      <c r="F55" s="21"/>
      <c r="Y55" s="4">
        <v>45010</v>
      </c>
      <c r="Z55">
        <v>366</v>
      </c>
    </row>
    <row r="56" spans="1:26" ht="30" x14ac:dyDescent="0.25">
      <c r="A56" s="4">
        <f t="shared" si="4"/>
        <v>45376</v>
      </c>
      <c r="B56" s="1" t="s">
        <v>46</v>
      </c>
      <c r="C56" s="20">
        <v>3210</v>
      </c>
      <c r="Y56" s="4">
        <v>45010</v>
      </c>
      <c r="Z56">
        <v>366</v>
      </c>
    </row>
    <row r="57" spans="1:26" ht="30" x14ac:dyDescent="0.25">
      <c r="A57" s="4">
        <f t="shared" si="4"/>
        <v>45382</v>
      </c>
      <c r="B57" s="1" t="s">
        <v>80</v>
      </c>
      <c r="C57" s="20">
        <v>30000</v>
      </c>
      <c r="D57">
        <v>6300</v>
      </c>
      <c r="F57" s="21"/>
      <c r="Y57" s="4">
        <v>45016</v>
      </c>
      <c r="Z57">
        <v>366</v>
      </c>
    </row>
    <row r="58" spans="1:26" ht="30" x14ac:dyDescent="0.25">
      <c r="A58" s="4">
        <f t="shared" si="4"/>
        <v>45382</v>
      </c>
      <c r="B58" s="1" t="s">
        <v>81</v>
      </c>
      <c r="C58" s="20">
        <v>50000</v>
      </c>
      <c r="D58">
        <v>10500</v>
      </c>
      <c r="F58" s="21"/>
      <c r="Y58" s="4">
        <v>45016</v>
      </c>
      <c r="Z58">
        <v>366</v>
      </c>
    </row>
    <row r="59" spans="1:26" ht="30" x14ac:dyDescent="0.25">
      <c r="A59" s="4">
        <f t="shared" si="4"/>
        <v>45382</v>
      </c>
      <c r="B59" s="1" t="s">
        <v>82</v>
      </c>
      <c r="C59" s="20">
        <v>40000</v>
      </c>
      <c r="D59">
        <v>8400</v>
      </c>
      <c r="F59" s="21"/>
      <c r="Y59" s="4">
        <v>45016</v>
      </c>
      <c r="Z59">
        <v>366</v>
      </c>
    </row>
    <row r="60" spans="1:26" x14ac:dyDescent="0.25">
      <c r="A60" s="4">
        <f t="shared" si="4"/>
        <v>45384</v>
      </c>
      <c r="B60" s="1" t="s">
        <v>85</v>
      </c>
      <c r="C60" s="20">
        <v>8470</v>
      </c>
      <c r="F60" s="21"/>
      <c r="Y60" s="4">
        <v>45018</v>
      </c>
      <c r="Z60">
        <v>366</v>
      </c>
    </row>
    <row r="61" spans="1:26" ht="30" x14ac:dyDescent="0.25">
      <c r="A61" s="4">
        <f t="shared" si="4"/>
        <v>45386</v>
      </c>
      <c r="B61" s="1" t="s">
        <v>86</v>
      </c>
      <c r="C61" s="20">
        <v>60000</v>
      </c>
      <c r="D61">
        <f>C61*0.21</f>
        <v>12600</v>
      </c>
      <c r="F61" s="21"/>
      <c r="Y61" s="4">
        <v>45020</v>
      </c>
      <c r="Z61">
        <v>366</v>
      </c>
    </row>
    <row r="62" spans="1:26" x14ac:dyDescent="0.25">
      <c r="A62" s="4">
        <f t="shared" si="4"/>
        <v>45388</v>
      </c>
      <c r="B62" s="1" t="s">
        <v>87</v>
      </c>
      <c r="C62" s="20">
        <v>48400</v>
      </c>
      <c r="F62" s="21"/>
      <c r="Y62" s="4">
        <v>45022</v>
      </c>
      <c r="Z62">
        <v>366</v>
      </c>
    </row>
    <row r="63" spans="1:26" ht="30" x14ac:dyDescent="0.25">
      <c r="A63" s="4">
        <f t="shared" si="4"/>
        <v>45390</v>
      </c>
      <c r="B63" s="1" t="s">
        <v>32</v>
      </c>
      <c r="C63" s="20">
        <v>30000</v>
      </c>
      <c r="F63" s="21"/>
      <c r="Y63" s="4">
        <v>45024</v>
      </c>
      <c r="Z63">
        <v>366</v>
      </c>
    </row>
    <row r="64" spans="1:26" ht="30" x14ac:dyDescent="0.25">
      <c r="A64" s="4">
        <f t="shared" si="4"/>
        <v>45391</v>
      </c>
      <c r="B64" s="1" t="s">
        <v>88</v>
      </c>
      <c r="C64" s="20">
        <v>10000</v>
      </c>
      <c r="F64" s="21"/>
      <c r="Y64" s="4">
        <v>45025</v>
      </c>
      <c r="Z64">
        <v>366</v>
      </c>
    </row>
    <row r="65" spans="1:26" x14ac:dyDescent="0.25">
      <c r="A65" s="4">
        <f t="shared" si="4"/>
        <v>45394</v>
      </c>
      <c r="B65" s="1" t="s">
        <v>89</v>
      </c>
      <c r="C65" s="20"/>
      <c r="D65">
        <v>1735.54</v>
      </c>
      <c r="F65" s="21"/>
      <c r="Y65" s="4">
        <v>45028</v>
      </c>
      <c r="Z65">
        <v>366</v>
      </c>
    </row>
    <row r="66" spans="1:26" x14ac:dyDescent="0.25">
      <c r="A66" s="4">
        <f t="shared" si="4"/>
        <v>45397</v>
      </c>
      <c r="B66" s="1" t="s">
        <v>33</v>
      </c>
      <c r="C66" s="20">
        <v>3020</v>
      </c>
      <c r="F66" s="21"/>
      <c r="Y66" s="4">
        <v>45031</v>
      </c>
      <c r="Z66">
        <v>366</v>
      </c>
    </row>
    <row r="67" spans="1:26" x14ac:dyDescent="0.25">
      <c r="A67" s="4">
        <f t="shared" si="4"/>
        <v>45397</v>
      </c>
      <c r="B67" s="1" t="s">
        <v>34</v>
      </c>
      <c r="C67" s="20">
        <v>480</v>
      </c>
      <c r="F67" s="21"/>
      <c r="Y67" s="4">
        <v>45031</v>
      </c>
      <c r="Z67">
        <v>366</v>
      </c>
    </row>
    <row r="68" spans="1:26" x14ac:dyDescent="0.25">
      <c r="A68" s="4">
        <f t="shared" si="4"/>
        <v>45406</v>
      </c>
      <c r="B68" s="1" t="s">
        <v>310</v>
      </c>
      <c r="C68">
        <f>I14</f>
        <v>2240.0699999999997</v>
      </c>
      <c r="F68" s="21"/>
      <c r="Y68" s="4">
        <v>45040</v>
      </c>
      <c r="Z68">
        <v>366</v>
      </c>
    </row>
    <row r="69" spans="1:26" ht="30" x14ac:dyDescent="0.25">
      <c r="A69" s="4">
        <f t="shared" si="4"/>
        <v>45407</v>
      </c>
      <c r="B69" s="1" t="s">
        <v>48</v>
      </c>
      <c r="C69" s="20">
        <v>2968</v>
      </c>
      <c r="F69" s="21"/>
      <c r="Y69" s="4">
        <v>45041</v>
      </c>
      <c r="Z69">
        <v>366</v>
      </c>
    </row>
    <row r="70" spans="1:26" ht="30" x14ac:dyDescent="0.25">
      <c r="A70" s="4">
        <f t="shared" si="4"/>
        <v>45407</v>
      </c>
      <c r="B70" s="1" t="s">
        <v>49</v>
      </c>
      <c r="C70" s="20">
        <v>3210</v>
      </c>
      <c r="F70" s="21"/>
      <c r="Y70" s="4">
        <v>45041</v>
      </c>
      <c r="Z70">
        <v>366</v>
      </c>
    </row>
    <row r="71" spans="1:26" ht="30" x14ac:dyDescent="0.25">
      <c r="A71" s="4">
        <f t="shared" si="4"/>
        <v>45412</v>
      </c>
      <c r="B71" s="1" t="s">
        <v>94</v>
      </c>
      <c r="C71" s="20">
        <v>30000</v>
      </c>
      <c r="D71">
        <v>6300</v>
      </c>
      <c r="F71" s="21"/>
      <c r="Y71" s="4">
        <v>45046</v>
      </c>
      <c r="Z71">
        <v>366</v>
      </c>
    </row>
    <row r="72" spans="1:26" ht="30" x14ac:dyDescent="0.25">
      <c r="A72" s="4">
        <f t="shared" si="4"/>
        <v>45412</v>
      </c>
      <c r="B72" s="1" t="s">
        <v>95</v>
      </c>
      <c r="C72" s="20">
        <v>50000</v>
      </c>
      <c r="D72">
        <v>10500</v>
      </c>
      <c r="F72" s="21"/>
      <c r="Y72" s="4">
        <v>45046</v>
      </c>
      <c r="Z72">
        <v>366</v>
      </c>
    </row>
    <row r="73" spans="1:26" ht="30" x14ac:dyDescent="0.25">
      <c r="A73" s="4">
        <f t="shared" si="4"/>
        <v>45412</v>
      </c>
      <c r="B73" s="1" t="s">
        <v>96</v>
      </c>
      <c r="C73" s="20">
        <v>40000</v>
      </c>
      <c r="D73">
        <v>8400</v>
      </c>
      <c r="F73" s="21"/>
      <c r="Y73" s="4">
        <v>45046</v>
      </c>
      <c r="Z73">
        <v>366</v>
      </c>
    </row>
    <row r="74" spans="1:26" ht="30" x14ac:dyDescent="0.25">
      <c r="A74" s="4">
        <f t="shared" si="4"/>
        <v>45412</v>
      </c>
      <c r="B74" s="1" t="s">
        <v>97</v>
      </c>
      <c r="C74" s="20">
        <v>75000</v>
      </c>
      <c r="D74">
        <f>C74*0.21</f>
        <v>15750</v>
      </c>
      <c r="F74" s="21"/>
      <c r="Y74" s="4">
        <v>45046</v>
      </c>
      <c r="Z74">
        <v>366</v>
      </c>
    </row>
    <row r="75" spans="1:26" ht="45" x14ac:dyDescent="0.25">
      <c r="A75" s="4">
        <f t="shared" si="4"/>
        <v>45415</v>
      </c>
      <c r="B75" s="1" t="s">
        <v>90</v>
      </c>
      <c r="C75" s="20">
        <v>20000</v>
      </c>
      <c r="D75">
        <f>4200-D65</f>
        <v>2464.46</v>
      </c>
      <c r="E75" s="1" t="s">
        <v>91</v>
      </c>
      <c r="F75" s="21"/>
      <c r="Y75" s="4">
        <v>45049</v>
      </c>
      <c r="Z75">
        <v>366</v>
      </c>
    </row>
    <row r="76" spans="1:26" ht="45" x14ac:dyDescent="0.25">
      <c r="A76" s="4">
        <f t="shared" si="4"/>
        <v>45417</v>
      </c>
      <c r="B76" s="1" t="s">
        <v>92</v>
      </c>
      <c r="C76" s="20">
        <v>14200</v>
      </c>
      <c r="E76" s="1" t="s">
        <v>93</v>
      </c>
      <c r="F76" s="21"/>
      <c r="Y76" s="4">
        <v>45051</v>
      </c>
      <c r="Z76">
        <v>366</v>
      </c>
    </row>
    <row r="77" spans="1:26" ht="60" x14ac:dyDescent="0.25">
      <c r="A77" s="4">
        <f t="shared" si="4"/>
        <v>45418</v>
      </c>
      <c r="B77" s="1" t="s">
        <v>98</v>
      </c>
      <c r="C77" s="20">
        <v>5000</v>
      </c>
      <c r="F77" s="21"/>
      <c r="Y77" s="4">
        <v>45052</v>
      </c>
      <c r="Z77">
        <v>366</v>
      </c>
    </row>
    <row r="78" spans="1:26" x14ac:dyDescent="0.25">
      <c r="A78" s="4">
        <f t="shared" si="4"/>
        <v>45419</v>
      </c>
      <c r="B78" s="1" t="s">
        <v>99</v>
      </c>
      <c r="C78" s="20">
        <v>36300</v>
      </c>
      <c r="F78" s="21"/>
      <c r="Y78" s="4">
        <v>45053</v>
      </c>
      <c r="Z78">
        <v>366</v>
      </c>
    </row>
    <row r="79" spans="1:26" x14ac:dyDescent="0.25">
      <c r="A79" s="4">
        <f t="shared" si="4"/>
        <v>45421</v>
      </c>
      <c r="B79" s="1" t="s">
        <v>100</v>
      </c>
      <c r="C79" s="20">
        <v>60500</v>
      </c>
      <c r="F79" s="21"/>
      <c r="Y79" s="4">
        <v>45055</v>
      </c>
      <c r="Z79">
        <v>366</v>
      </c>
    </row>
    <row r="80" spans="1:26" x14ac:dyDescent="0.25">
      <c r="A80" s="4">
        <f t="shared" si="4"/>
        <v>45422</v>
      </c>
      <c r="B80" s="1" t="s">
        <v>111</v>
      </c>
      <c r="C80" s="20">
        <v>1000</v>
      </c>
      <c r="D80">
        <v>210</v>
      </c>
      <c r="F80" s="21"/>
      <c r="Y80" s="4">
        <v>45056</v>
      </c>
      <c r="Z80">
        <v>366</v>
      </c>
    </row>
    <row r="81" spans="1:26" ht="30" x14ac:dyDescent="0.25">
      <c r="A81" s="4">
        <f t="shared" si="4"/>
        <v>45422</v>
      </c>
      <c r="B81" s="1" t="s">
        <v>101</v>
      </c>
      <c r="C81" s="20">
        <v>2000</v>
      </c>
      <c r="D81">
        <v>420</v>
      </c>
      <c r="F81" s="21"/>
      <c r="Y81" s="4">
        <v>45056</v>
      </c>
      <c r="Z81">
        <v>366</v>
      </c>
    </row>
    <row r="82" spans="1:26" ht="30" x14ac:dyDescent="0.25">
      <c r="A82" s="4">
        <f t="shared" si="4"/>
        <v>45423</v>
      </c>
      <c r="B82" s="1" t="s">
        <v>102</v>
      </c>
      <c r="C82" s="20">
        <v>100000</v>
      </c>
      <c r="D82">
        <v>21000</v>
      </c>
      <c r="F82" s="21"/>
      <c r="Y82" s="4">
        <v>45057</v>
      </c>
      <c r="Z82">
        <v>366</v>
      </c>
    </row>
    <row r="83" spans="1:26" x14ac:dyDescent="0.25">
      <c r="A83" s="4">
        <f t="shared" si="4"/>
        <v>45425</v>
      </c>
      <c r="B83" s="1" t="s">
        <v>103</v>
      </c>
      <c r="C83" s="20">
        <f>C74+D74</f>
        <v>90750</v>
      </c>
      <c r="F83" s="21"/>
      <c r="Y83" s="4">
        <v>45059</v>
      </c>
      <c r="Z83">
        <v>366</v>
      </c>
    </row>
    <row r="84" spans="1:26" x14ac:dyDescent="0.25">
      <c r="A84" s="4">
        <f t="shared" si="4"/>
        <v>45426</v>
      </c>
      <c r="B84" s="1" t="s">
        <v>104</v>
      </c>
      <c r="C84" s="20">
        <v>36300</v>
      </c>
      <c r="F84" s="21"/>
      <c r="Y84" s="4">
        <v>45060</v>
      </c>
      <c r="Z84">
        <v>366</v>
      </c>
    </row>
    <row r="85" spans="1:26" ht="30" x14ac:dyDescent="0.25">
      <c r="A85" s="4">
        <f t="shared" si="4"/>
        <v>45426</v>
      </c>
      <c r="B85" s="1" t="s">
        <v>105</v>
      </c>
      <c r="C85" s="20">
        <v>15000</v>
      </c>
      <c r="F85" s="21"/>
      <c r="Y85" s="4">
        <v>45060</v>
      </c>
      <c r="Z85">
        <v>366</v>
      </c>
    </row>
    <row r="86" spans="1:26" x14ac:dyDescent="0.25">
      <c r="A86" s="4">
        <f t="shared" si="4"/>
        <v>45426</v>
      </c>
      <c r="B86" s="1" t="s">
        <v>107</v>
      </c>
      <c r="C86" s="20">
        <v>30000</v>
      </c>
      <c r="F86" s="21"/>
      <c r="Y86" s="4">
        <v>45060</v>
      </c>
      <c r="Z86">
        <v>366</v>
      </c>
    </row>
    <row r="87" spans="1:26" ht="45" x14ac:dyDescent="0.25">
      <c r="A87" s="4">
        <f t="shared" si="4"/>
        <v>45427</v>
      </c>
      <c r="B87" s="1" t="s">
        <v>108</v>
      </c>
      <c r="C87" s="20">
        <v>1120</v>
      </c>
      <c r="E87" s="1" t="s">
        <v>327</v>
      </c>
      <c r="F87" s="21"/>
      <c r="Y87" s="4">
        <v>45061</v>
      </c>
      <c r="Z87">
        <v>366</v>
      </c>
    </row>
    <row r="88" spans="1:26" ht="45" x14ac:dyDescent="0.25">
      <c r="A88" s="4">
        <f t="shared" si="4"/>
        <v>45427</v>
      </c>
      <c r="B88" s="1" t="s">
        <v>106</v>
      </c>
      <c r="C88" s="20">
        <v>3000</v>
      </c>
      <c r="F88" s="21"/>
      <c r="Y88" s="4">
        <v>45061</v>
      </c>
      <c r="Z88">
        <v>366</v>
      </c>
    </row>
    <row r="89" spans="1:26" x14ac:dyDescent="0.25">
      <c r="A89" s="4">
        <f t="shared" si="4"/>
        <v>45427</v>
      </c>
      <c r="B89" s="1" t="s">
        <v>33</v>
      </c>
      <c r="C89" s="20">
        <v>3030</v>
      </c>
      <c r="F89" s="21"/>
      <c r="Y89" s="4">
        <v>45061</v>
      </c>
      <c r="Z89">
        <v>366</v>
      </c>
    </row>
    <row r="90" spans="1:26" x14ac:dyDescent="0.25">
      <c r="A90" s="4">
        <f t="shared" si="4"/>
        <v>45427</v>
      </c>
      <c r="B90" s="1" t="s">
        <v>34</v>
      </c>
      <c r="C90" s="20">
        <v>470</v>
      </c>
      <c r="F90" s="21"/>
      <c r="Y90" s="4">
        <v>45061</v>
      </c>
      <c r="Z90">
        <v>366</v>
      </c>
    </row>
    <row r="91" spans="1:26" x14ac:dyDescent="0.25">
      <c r="A91" s="4">
        <f t="shared" si="4"/>
        <v>45430</v>
      </c>
      <c r="B91" s="1" t="s">
        <v>109</v>
      </c>
      <c r="C91" s="20">
        <v>48400</v>
      </c>
      <c r="F91" s="21"/>
      <c r="Y91" s="4">
        <v>45064</v>
      </c>
      <c r="Z91">
        <v>366</v>
      </c>
    </row>
    <row r="92" spans="1:26" x14ac:dyDescent="0.25">
      <c r="A92" s="4">
        <f t="shared" si="4"/>
        <v>45435</v>
      </c>
      <c r="B92" s="1" t="s">
        <v>311</v>
      </c>
      <c r="C92" s="20">
        <f>I15</f>
        <v>51814.46</v>
      </c>
      <c r="F92" s="21"/>
      <c r="Y92" s="4">
        <v>45069</v>
      </c>
      <c r="Z92">
        <v>366</v>
      </c>
    </row>
    <row r="93" spans="1:26" ht="30" x14ac:dyDescent="0.25">
      <c r="A93" s="4">
        <f t="shared" si="4"/>
        <v>45437</v>
      </c>
      <c r="B93" s="1" t="s">
        <v>50</v>
      </c>
      <c r="C93" s="20">
        <v>2968</v>
      </c>
      <c r="F93" s="21"/>
      <c r="Y93" s="4">
        <v>45071</v>
      </c>
      <c r="Z93">
        <v>366</v>
      </c>
    </row>
    <row r="94" spans="1:26" ht="30" x14ac:dyDescent="0.25">
      <c r="A94" s="4">
        <f t="shared" si="4"/>
        <v>45437</v>
      </c>
      <c r="B94" s="1" t="s">
        <v>51</v>
      </c>
      <c r="C94" s="20">
        <v>3210</v>
      </c>
      <c r="F94" s="21"/>
      <c r="Y94" s="4">
        <v>45071</v>
      </c>
      <c r="Z94">
        <v>366</v>
      </c>
    </row>
    <row r="95" spans="1:26" x14ac:dyDescent="0.25">
      <c r="A95" s="4">
        <f t="shared" si="4"/>
        <v>45439</v>
      </c>
      <c r="B95" s="1" t="s">
        <v>110</v>
      </c>
      <c r="C95" s="20">
        <v>48400</v>
      </c>
      <c r="F95" s="21"/>
      <c r="Y95" s="4">
        <v>45073</v>
      </c>
      <c r="Z95">
        <v>366</v>
      </c>
    </row>
    <row r="96" spans="1:26" ht="30" x14ac:dyDescent="0.25">
      <c r="A96" s="4">
        <f t="shared" si="4"/>
        <v>45440</v>
      </c>
      <c r="B96" s="1" t="s">
        <v>255</v>
      </c>
      <c r="C96" s="20">
        <v>1050</v>
      </c>
      <c r="E96" t="s">
        <v>256</v>
      </c>
      <c r="F96" s="21"/>
      <c r="Y96" s="4">
        <v>45074</v>
      </c>
      <c r="Z96">
        <v>366</v>
      </c>
    </row>
    <row r="97" spans="1:26" ht="30" x14ac:dyDescent="0.25">
      <c r="A97" s="4">
        <f t="shared" si="4"/>
        <v>45443</v>
      </c>
      <c r="B97" s="1" t="s">
        <v>113</v>
      </c>
      <c r="C97" s="20">
        <v>30000</v>
      </c>
      <c r="D97">
        <v>6300</v>
      </c>
      <c r="F97" s="21"/>
      <c r="Y97" s="4">
        <v>45077</v>
      </c>
      <c r="Z97">
        <v>366</v>
      </c>
    </row>
    <row r="98" spans="1:26" ht="30" x14ac:dyDescent="0.25">
      <c r="A98" s="4">
        <f t="shared" si="4"/>
        <v>45443</v>
      </c>
      <c r="B98" s="1" t="s">
        <v>114</v>
      </c>
      <c r="C98" s="20">
        <v>50000</v>
      </c>
      <c r="D98">
        <v>10500</v>
      </c>
      <c r="F98" s="21"/>
      <c r="Y98" s="4">
        <v>45077</v>
      </c>
      <c r="Z98">
        <v>366</v>
      </c>
    </row>
    <row r="99" spans="1:26" ht="30" x14ac:dyDescent="0.25">
      <c r="A99" s="4">
        <f t="shared" si="4"/>
        <v>45443</v>
      </c>
      <c r="B99" s="1" t="s">
        <v>115</v>
      </c>
      <c r="C99" s="20">
        <v>40000</v>
      </c>
      <c r="D99">
        <v>8400</v>
      </c>
      <c r="F99" s="21"/>
      <c r="Y99" s="4">
        <v>45077</v>
      </c>
      <c r="Z99">
        <v>366</v>
      </c>
    </row>
    <row r="100" spans="1:26" ht="30" x14ac:dyDescent="0.25">
      <c r="A100" s="4">
        <f t="shared" si="4"/>
        <v>45443</v>
      </c>
      <c r="B100" s="1" t="s">
        <v>116</v>
      </c>
      <c r="C100" s="20">
        <v>75000</v>
      </c>
      <c r="D100">
        <f>C100*0.21</f>
        <v>15750</v>
      </c>
      <c r="F100" s="21"/>
      <c r="Y100" s="4">
        <v>45077</v>
      </c>
      <c r="Z100">
        <v>366</v>
      </c>
    </row>
    <row r="101" spans="1:26" ht="30" x14ac:dyDescent="0.25">
      <c r="A101" s="4">
        <f t="shared" si="4"/>
        <v>45444</v>
      </c>
      <c r="B101" s="1" t="s">
        <v>112</v>
      </c>
      <c r="C101" s="20">
        <v>1210</v>
      </c>
      <c r="F101" s="21"/>
      <c r="Y101" s="4">
        <v>45078</v>
      </c>
      <c r="Z101">
        <v>366</v>
      </c>
    </row>
    <row r="102" spans="1:26" x14ac:dyDescent="0.25">
      <c r="A102" s="4">
        <f t="shared" si="4"/>
        <v>45446</v>
      </c>
      <c r="B102" s="1" t="s">
        <v>117</v>
      </c>
      <c r="C102" s="20">
        <v>60500</v>
      </c>
      <c r="F102" s="21"/>
      <c r="Y102" s="4">
        <v>45080</v>
      </c>
      <c r="Z102">
        <v>366</v>
      </c>
    </row>
    <row r="103" spans="1:26" x14ac:dyDescent="0.25">
      <c r="A103" s="4">
        <f t="shared" si="4"/>
        <v>45449</v>
      </c>
      <c r="B103" s="1" t="s">
        <v>118</v>
      </c>
      <c r="C103" s="20">
        <v>72600</v>
      </c>
      <c r="F103" s="21"/>
      <c r="Y103" s="4">
        <v>45083</v>
      </c>
      <c r="Z103">
        <v>366</v>
      </c>
    </row>
    <row r="104" spans="1:26" ht="30" x14ac:dyDescent="0.25">
      <c r="A104" s="4">
        <f t="shared" si="4"/>
        <v>45451</v>
      </c>
      <c r="B104" s="1" t="s">
        <v>120</v>
      </c>
      <c r="C104" s="20">
        <v>80000</v>
      </c>
      <c r="D104">
        <f>C104*0.21</f>
        <v>16800</v>
      </c>
      <c r="F104" s="21"/>
      <c r="Y104" s="4">
        <v>45085</v>
      </c>
      <c r="Z104">
        <v>366</v>
      </c>
    </row>
    <row r="105" spans="1:26" x14ac:dyDescent="0.25">
      <c r="A105" s="4">
        <f t="shared" si="4"/>
        <v>45452</v>
      </c>
      <c r="B105" s="1" t="s">
        <v>121</v>
      </c>
      <c r="C105" s="20">
        <v>2000</v>
      </c>
      <c r="D105">
        <v>420</v>
      </c>
      <c r="F105" s="21"/>
      <c r="Y105" s="4">
        <v>45086</v>
      </c>
      <c r="Z105">
        <v>366</v>
      </c>
    </row>
    <row r="106" spans="1:26" x14ac:dyDescent="0.25">
      <c r="A106" s="4">
        <f t="shared" si="4"/>
        <v>45458</v>
      </c>
      <c r="B106" s="1" t="s">
        <v>33</v>
      </c>
      <c r="C106" s="20">
        <v>3040</v>
      </c>
      <c r="F106" s="21"/>
      <c r="Y106" s="4">
        <v>45092</v>
      </c>
      <c r="Z106">
        <v>366</v>
      </c>
    </row>
    <row r="107" spans="1:26" x14ac:dyDescent="0.25">
      <c r="A107" s="4">
        <f t="shared" si="4"/>
        <v>45458</v>
      </c>
      <c r="B107" s="1" t="s">
        <v>34</v>
      </c>
      <c r="C107" s="20">
        <v>460</v>
      </c>
      <c r="F107" s="21"/>
      <c r="Y107" s="4">
        <v>45092</v>
      </c>
      <c r="Z107">
        <v>366</v>
      </c>
    </row>
    <row r="108" spans="1:26" ht="30" x14ac:dyDescent="0.25">
      <c r="A108" s="4">
        <f t="shared" si="4"/>
        <v>45461</v>
      </c>
      <c r="B108" s="1" t="s">
        <v>122</v>
      </c>
      <c r="C108" s="20">
        <v>3000</v>
      </c>
      <c r="D108">
        <v>630</v>
      </c>
      <c r="F108" s="21"/>
      <c r="Y108" s="4">
        <v>45095</v>
      </c>
      <c r="Z108">
        <v>366</v>
      </c>
    </row>
    <row r="109" spans="1:26" x14ac:dyDescent="0.25">
      <c r="A109" s="4">
        <f t="shared" si="4"/>
        <v>45464</v>
      </c>
      <c r="B109" s="1" t="s">
        <v>123</v>
      </c>
      <c r="C109" s="20">
        <v>1500</v>
      </c>
      <c r="F109" s="21"/>
      <c r="Y109" s="4">
        <v>45098</v>
      </c>
      <c r="Z109">
        <v>366</v>
      </c>
    </row>
    <row r="110" spans="1:26" x14ac:dyDescent="0.25">
      <c r="A110" s="4">
        <f t="shared" ref="A110:A173" si="5">Y110+Z110</f>
        <v>45466</v>
      </c>
      <c r="B110" s="1" t="s">
        <v>312</v>
      </c>
      <c r="C110" s="20">
        <f>I16</f>
        <v>58855.54</v>
      </c>
      <c r="F110" s="21"/>
      <c r="Y110" s="4">
        <v>45100</v>
      </c>
      <c r="Z110">
        <v>366</v>
      </c>
    </row>
    <row r="111" spans="1:26" ht="30" x14ac:dyDescent="0.25">
      <c r="A111" s="4">
        <f t="shared" si="5"/>
        <v>45468</v>
      </c>
      <c r="B111" s="1" t="s">
        <v>52</v>
      </c>
      <c r="C111" s="20">
        <v>2968</v>
      </c>
      <c r="F111" s="21"/>
      <c r="Y111" s="4">
        <v>45102</v>
      </c>
      <c r="Z111">
        <v>366</v>
      </c>
    </row>
    <row r="112" spans="1:26" ht="30" x14ac:dyDescent="0.25">
      <c r="A112" s="4">
        <f t="shared" si="5"/>
        <v>45468</v>
      </c>
      <c r="B112" s="1" t="s">
        <v>53</v>
      </c>
      <c r="C112" s="20">
        <v>3210</v>
      </c>
      <c r="F112" s="21"/>
      <c r="Y112" s="4">
        <v>45102</v>
      </c>
      <c r="Z112">
        <v>366</v>
      </c>
    </row>
    <row r="113" spans="1:26" x14ac:dyDescent="0.25">
      <c r="A113" s="4">
        <f t="shared" si="5"/>
        <v>45470</v>
      </c>
      <c r="B113" s="1" t="s">
        <v>119</v>
      </c>
      <c r="C113" s="20">
        <v>48400</v>
      </c>
      <c r="F113" s="21"/>
      <c r="Y113" s="4">
        <v>45104</v>
      </c>
      <c r="Z113">
        <v>366</v>
      </c>
    </row>
    <row r="114" spans="1:26" ht="30" x14ac:dyDescent="0.25">
      <c r="A114" s="4">
        <f t="shared" si="5"/>
        <v>45471</v>
      </c>
      <c r="B114" s="1" t="s">
        <v>286</v>
      </c>
      <c r="C114" s="20">
        <v>100</v>
      </c>
      <c r="F114" s="21"/>
      <c r="Y114" s="4">
        <v>45105</v>
      </c>
      <c r="Z114">
        <v>366</v>
      </c>
    </row>
    <row r="115" spans="1:26" x14ac:dyDescent="0.25">
      <c r="A115" s="4">
        <f t="shared" si="5"/>
        <v>45472</v>
      </c>
      <c r="B115" s="1" t="s">
        <v>124</v>
      </c>
      <c r="C115" s="20">
        <v>36300</v>
      </c>
      <c r="F115" s="21"/>
      <c r="Y115" s="4">
        <v>45106</v>
      </c>
      <c r="Z115">
        <v>366</v>
      </c>
    </row>
    <row r="116" spans="1:26" x14ac:dyDescent="0.25">
      <c r="A116" s="4">
        <f t="shared" si="5"/>
        <v>45473</v>
      </c>
      <c r="B116" s="1" t="s">
        <v>125</v>
      </c>
      <c r="C116" s="20">
        <v>60500</v>
      </c>
      <c r="F116" s="21"/>
      <c r="Y116" s="4">
        <v>45107</v>
      </c>
      <c r="Z116">
        <v>366</v>
      </c>
    </row>
    <row r="117" spans="1:26" ht="30" x14ac:dyDescent="0.25">
      <c r="A117" s="4">
        <f t="shared" si="5"/>
        <v>45473</v>
      </c>
      <c r="B117" s="1" t="s">
        <v>126</v>
      </c>
      <c r="C117" s="20">
        <v>30000</v>
      </c>
      <c r="D117">
        <v>6300</v>
      </c>
      <c r="F117" s="21"/>
      <c r="Y117" s="4">
        <v>45107</v>
      </c>
      <c r="Z117">
        <v>366</v>
      </c>
    </row>
    <row r="118" spans="1:26" ht="30" x14ac:dyDescent="0.25">
      <c r="A118" s="4">
        <f t="shared" si="5"/>
        <v>45473</v>
      </c>
      <c r="B118" s="1" t="s">
        <v>127</v>
      </c>
      <c r="C118" s="20">
        <v>50000</v>
      </c>
      <c r="D118">
        <v>10500</v>
      </c>
      <c r="F118" s="21"/>
      <c r="Y118" s="4">
        <v>45107</v>
      </c>
      <c r="Z118">
        <v>366</v>
      </c>
    </row>
    <row r="119" spans="1:26" ht="30" x14ac:dyDescent="0.25">
      <c r="A119" s="4">
        <f t="shared" si="5"/>
        <v>45473</v>
      </c>
      <c r="B119" s="1" t="s">
        <v>128</v>
      </c>
      <c r="C119" s="20">
        <v>40000</v>
      </c>
      <c r="D119">
        <v>8400</v>
      </c>
      <c r="F119" s="21"/>
      <c r="Y119" s="4">
        <v>45107</v>
      </c>
      <c r="Z119">
        <v>366</v>
      </c>
    </row>
    <row r="120" spans="1:26" ht="30" x14ac:dyDescent="0.25">
      <c r="A120" s="4">
        <f t="shared" si="5"/>
        <v>45473</v>
      </c>
      <c r="B120" s="1" t="s">
        <v>129</v>
      </c>
      <c r="C120" s="20">
        <v>75000</v>
      </c>
      <c r="D120">
        <f>C120*0.21</f>
        <v>15750</v>
      </c>
      <c r="F120" s="21"/>
      <c r="Y120" s="4">
        <v>45107</v>
      </c>
      <c r="Z120">
        <v>366</v>
      </c>
    </row>
    <row r="121" spans="1:26" ht="30" x14ac:dyDescent="0.25">
      <c r="A121" s="4">
        <f t="shared" si="5"/>
        <v>45475</v>
      </c>
      <c r="B121" s="1" t="s">
        <v>287</v>
      </c>
      <c r="C121" s="20">
        <v>2000</v>
      </c>
      <c r="D121">
        <v>240</v>
      </c>
      <c r="F121" s="21"/>
      <c r="Y121" s="4">
        <v>45109</v>
      </c>
      <c r="Z121">
        <v>366</v>
      </c>
    </row>
    <row r="122" spans="1:26" ht="30" x14ac:dyDescent="0.25">
      <c r="A122" s="4">
        <f t="shared" si="5"/>
        <v>45475</v>
      </c>
      <c r="B122" s="1" t="s">
        <v>288</v>
      </c>
      <c r="C122" s="20">
        <v>500</v>
      </c>
      <c r="D122">
        <f>C122*0.12</f>
        <v>60</v>
      </c>
      <c r="F122" s="21"/>
      <c r="Y122" s="4">
        <v>45109</v>
      </c>
      <c r="Z122">
        <v>366</v>
      </c>
    </row>
    <row r="123" spans="1:26" ht="45" x14ac:dyDescent="0.25">
      <c r="A123" s="4">
        <f t="shared" si="5"/>
        <v>45477</v>
      </c>
      <c r="B123" s="1" t="s">
        <v>131</v>
      </c>
      <c r="C123" s="20">
        <v>1000</v>
      </c>
      <c r="D123">
        <v>210</v>
      </c>
      <c r="F123" s="21"/>
      <c r="Y123" s="4">
        <v>45111</v>
      </c>
      <c r="Z123">
        <v>366</v>
      </c>
    </row>
    <row r="124" spans="1:26" ht="30" x14ac:dyDescent="0.25">
      <c r="A124" s="4">
        <f t="shared" si="5"/>
        <v>45480</v>
      </c>
      <c r="B124" s="1" t="s">
        <v>132</v>
      </c>
      <c r="C124" s="20">
        <v>-2000</v>
      </c>
      <c r="D124">
        <v>-420</v>
      </c>
      <c r="F124" s="21"/>
      <c r="Y124" s="4">
        <v>45114</v>
      </c>
      <c r="Z124">
        <v>366</v>
      </c>
    </row>
    <row r="125" spans="1:26" ht="30" x14ac:dyDescent="0.25">
      <c r="A125" s="4">
        <f t="shared" si="5"/>
        <v>45483</v>
      </c>
      <c r="B125" s="1" t="s">
        <v>133</v>
      </c>
      <c r="C125" s="20">
        <v>150000</v>
      </c>
      <c r="D125">
        <f>C125*0.21</f>
        <v>31500</v>
      </c>
      <c r="F125" s="21"/>
      <c r="Y125" s="4">
        <v>45117</v>
      </c>
      <c r="Z125">
        <v>366</v>
      </c>
    </row>
    <row r="126" spans="1:26" x14ac:dyDescent="0.25">
      <c r="A126" s="4">
        <f t="shared" si="5"/>
        <v>45485</v>
      </c>
      <c r="B126" s="1" t="s">
        <v>134</v>
      </c>
      <c r="C126" s="20">
        <f>C100+D100</f>
        <v>90750</v>
      </c>
      <c r="F126" s="21"/>
      <c r="Y126" s="4">
        <v>45119</v>
      </c>
      <c r="Z126">
        <v>366</v>
      </c>
    </row>
    <row r="127" spans="1:26" x14ac:dyDescent="0.25">
      <c r="A127" s="4">
        <f t="shared" si="5"/>
        <v>45488</v>
      </c>
      <c r="B127" s="1" t="s">
        <v>33</v>
      </c>
      <c r="C127" s="20">
        <v>3050</v>
      </c>
      <c r="F127" s="21"/>
      <c r="Y127" s="4">
        <v>45122</v>
      </c>
      <c r="Z127">
        <v>366</v>
      </c>
    </row>
    <row r="128" spans="1:26" x14ac:dyDescent="0.25">
      <c r="A128" s="4">
        <f t="shared" si="5"/>
        <v>45488</v>
      </c>
      <c r="B128" s="1" t="s">
        <v>34</v>
      </c>
      <c r="C128" s="20">
        <v>450</v>
      </c>
      <c r="F128" s="21"/>
      <c r="Y128" s="4">
        <v>45122</v>
      </c>
      <c r="Z128">
        <v>366</v>
      </c>
    </row>
    <row r="129" spans="1:26" x14ac:dyDescent="0.25">
      <c r="A129" s="4">
        <f t="shared" si="5"/>
        <v>45490</v>
      </c>
      <c r="B129" s="1" t="s">
        <v>135</v>
      </c>
      <c r="C129" s="20">
        <f>C104+D104</f>
        <v>96800</v>
      </c>
      <c r="F129" s="21"/>
      <c r="Y129" s="4">
        <v>45124</v>
      </c>
      <c r="Z129">
        <v>366</v>
      </c>
    </row>
    <row r="130" spans="1:26" x14ac:dyDescent="0.25">
      <c r="A130" s="4">
        <f t="shared" si="5"/>
        <v>45492</v>
      </c>
      <c r="B130" s="1" t="s">
        <v>136</v>
      </c>
      <c r="C130" s="20">
        <f>C117+D117</f>
        <v>36300</v>
      </c>
      <c r="F130" s="21"/>
      <c r="Y130" s="4">
        <v>45126</v>
      </c>
      <c r="Z130">
        <v>366</v>
      </c>
    </row>
    <row r="131" spans="1:26" ht="30" x14ac:dyDescent="0.25">
      <c r="A131" s="4">
        <f t="shared" si="5"/>
        <v>45494</v>
      </c>
      <c r="B131" s="1" t="s">
        <v>137</v>
      </c>
      <c r="C131" s="20">
        <f>C120+D120+C124+D124</f>
        <v>88330</v>
      </c>
      <c r="F131" s="21"/>
      <c r="Y131" s="4">
        <v>45128</v>
      </c>
      <c r="Z131">
        <v>366</v>
      </c>
    </row>
    <row r="132" spans="1:26" x14ac:dyDescent="0.25">
      <c r="A132" s="4">
        <f t="shared" si="5"/>
        <v>45495</v>
      </c>
      <c r="B132" s="1" t="s">
        <v>138</v>
      </c>
      <c r="C132" s="20">
        <v>4000</v>
      </c>
      <c r="D132">
        <v>840</v>
      </c>
      <c r="F132" s="21"/>
      <c r="Y132" s="4">
        <v>45129</v>
      </c>
      <c r="Z132">
        <v>366</v>
      </c>
    </row>
    <row r="133" spans="1:26" x14ac:dyDescent="0.25">
      <c r="A133" s="4">
        <f t="shared" si="5"/>
        <v>45496</v>
      </c>
      <c r="B133" s="1" t="s">
        <v>313</v>
      </c>
      <c r="C133" s="20">
        <f>I17</f>
        <v>56700</v>
      </c>
      <c r="F133" s="21"/>
      <c r="Y133" s="4">
        <v>45130</v>
      </c>
      <c r="Z133">
        <v>366</v>
      </c>
    </row>
    <row r="134" spans="1:26" ht="30" x14ac:dyDescent="0.25">
      <c r="A134" s="4">
        <f t="shared" si="5"/>
        <v>45498</v>
      </c>
      <c r="B134" s="1" t="s">
        <v>54</v>
      </c>
      <c r="C134" s="20">
        <v>2968</v>
      </c>
      <c r="F134" s="21"/>
      <c r="Y134" s="4">
        <v>45132</v>
      </c>
      <c r="Z134">
        <v>366</v>
      </c>
    </row>
    <row r="135" spans="1:26" ht="30" x14ac:dyDescent="0.25">
      <c r="A135" s="4">
        <f t="shared" si="5"/>
        <v>45498</v>
      </c>
      <c r="B135" s="1" t="s">
        <v>55</v>
      </c>
      <c r="C135" s="20">
        <v>3210</v>
      </c>
      <c r="F135" s="21"/>
      <c r="Y135" s="4">
        <v>45132</v>
      </c>
      <c r="Z135">
        <v>366</v>
      </c>
    </row>
    <row r="136" spans="1:26" ht="30" x14ac:dyDescent="0.25">
      <c r="A136" s="4">
        <f t="shared" si="5"/>
        <v>45500</v>
      </c>
      <c r="B136" s="1" t="s">
        <v>130</v>
      </c>
      <c r="C136" s="20">
        <v>250</v>
      </c>
      <c r="F136" s="21"/>
      <c r="Y136" s="4">
        <v>45134</v>
      </c>
      <c r="Z136">
        <v>366</v>
      </c>
    </row>
    <row r="137" spans="1:26" ht="30" x14ac:dyDescent="0.25">
      <c r="A137" s="4">
        <f t="shared" si="5"/>
        <v>45504</v>
      </c>
      <c r="B137" s="1" t="s">
        <v>139</v>
      </c>
      <c r="C137" s="20">
        <v>30000</v>
      </c>
      <c r="D137">
        <v>6300</v>
      </c>
      <c r="F137" s="21"/>
      <c r="Y137" s="4">
        <v>45138</v>
      </c>
      <c r="Z137">
        <v>366</v>
      </c>
    </row>
    <row r="138" spans="1:26" ht="30" x14ac:dyDescent="0.25">
      <c r="A138" s="4">
        <f t="shared" si="5"/>
        <v>45504</v>
      </c>
      <c r="B138" s="1" t="s">
        <v>140</v>
      </c>
      <c r="C138" s="20">
        <v>50000</v>
      </c>
      <c r="D138">
        <v>10500</v>
      </c>
      <c r="F138" s="21"/>
      <c r="Y138" s="4">
        <v>45138</v>
      </c>
      <c r="Z138">
        <v>366</v>
      </c>
    </row>
    <row r="139" spans="1:26" ht="30" x14ac:dyDescent="0.25">
      <c r="A139" s="4">
        <f t="shared" si="5"/>
        <v>45504</v>
      </c>
      <c r="B139" s="1" t="s">
        <v>141</v>
      </c>
      <c r="C139" s="20">
        <v>40000</v>
      </c>
      <c r="D139">
        <v>8400</v>
      </c>
      <c r="F139" s="21"/>
      <c r="Y139" s="4">
        <v>45138</v>
      </c>
      <c r="Z139">
        <v>366</v>
      </c>
    </row>
    <row r="140" spans="1:26" ht="30" x14ac:dyDescent="0.25">
      <c r="A140" s="4">
        <f t="shared" si="5"/>
        <v>45504</v>
      </c>
      <c r="B140" s="1" t="s">
        <v>142</v>
      </c>
      <c r="C140" s="20">
        <v>75000</v>
      </c>
      <c r="D140">
        <f>C140*0.21</f>
        <v>15750</v>
      </c>
      <c r="F140" s="21"/>
      <c r="Y140" s="4">
        <v>45138</v>
      </c>
      <c r="Z140">
        <v>366</v>
      </c>
    </row>
    <row r="141" spans="1:26" ht="30" x14ac:dyDescent="0.25">
      <c r="A141" s="4">
        <f t="shared" si="5"/>
        <v>45506</v>
      </c>
      <c r="B141" s="1" t="s">
        <v>143</v>
      </c>
      <c r="C141" s="20">
        <v>4840</v>
      </c>
      <c r="F141" s="21"/>
      <c r="Y141" s="4">
        <v>45140</v>
      </c>
      <c r="Z141">
        <v>366</v>
      </c>
    </row>
    <row r="142" spans="1:26" x14ac:dyDescent="0.25">
      <c r="A142" s="4">
        <f t="shared" si="5"/>
        <v>45508</v>
      </c>
      <c r="B142" s="1" t="s">
        <v>144</v>
      </c>
      <c r="C142" s="20">
        <v>60500</v>
      </c>
      <c r="F142" s="21"/>
      <c r="Y142" s="4">
        <v>45142</v>
      </c>
      <c r="Z142">
        <v>366</v>
      </c>
    </row>
    <row r="143" spans="1:26" x14ac:dyDescent="0.25">
      <c r="A143" s="4">
        <f t="shared" si="5"/>
        <v>45509</v>
      </c>
      <c r="B143" s="1" t="s">
        <v>145</v>
      </c>
      <c r="C143" s="20">
        <v>48400</v>
      </c>
      <c r="F143" s="21"/>
      <c r="Y143" s="4">
        <v>45143</v>
      </c>
      <c r="Z143">
        <v>366</v>
      </c>
    </row>
    <row r="144" spans="1:26" ht="30" x14ac:dyDescent="0.25">
      <c r="A144" s="4">
        <f t="shared" si="5"/>
        <v>45511</v>
      </c>
      <c r="B144" s="1" t="s">
        <v>146</v>
      </c>
      <c r="C144" s="20">
        <v>16000</v>
      </c>
      <c r="D144">
        <f>C144*0.21</f>
        <v>3360</v>
      </c>
      <c r="F144" s="21"/>
      <c r="Y144" s="4">
        <v>45145</v>
      </c>
      <c r="Z144">
        <v>366</v>
      </c>
    </row>
    <row r="145" spans="1:26" x14ac:dyDescent="0.25">
      <c r="A145" s="4">
        <f t="shared" si="5"/>
        <v>45513</v>
      </c>
      <c r="B145" s="1" t="s">
        <v>147</v>
      </c>
      <c r="C145" s="20">
        <v>2000</v>
      </c>
      <c r="D145">
        <v>420</v>
      </c>
      <c r="F145" s="21"/>
      <c r="Y145" s="4">
        <v>45147</v>
      </c>
      <c r="Z145">
        <v>366</v>
      </c>
    </row>
    <row r="146" spans="1:26" ht="30" x14ac:dyDescent="0.25">
      <c r="A146" s="4">
        <f t="shared" si="5"/>
        <v>45515</v>
      </c>
      <c r="B146" s="1" t="s">
        <v>293</v>
      </c>
      <c r="C146" s="20">
        <v>3000</v>
      </c>
      <c r="D146">
        <v>630</v>
      </c>
      <c r="F146" s="21"/>
      <c r="Y146" s="4">
        <v>45149</v>
      </c>
      <c r="Z146">
        <v>366</v>
      </c>
    </row>
    <row r="147" spans="1:26" ht="30" x14ac:dyDescent="0.25">
      <c r="A147" s="4">
        <f t="shared" si="5"/>
        <v>45517</v>
      </c>
      <c r="B147" s="1" t="s">
        <v>148</v>
      </c>
      <c r="C147" s="20">
        <f>C144+D144</f>
        <v>19360</v>
      </c>
      <c r="F147" s="21"/>
      <c r="Y147" s="4">
        <v>45151</v>
      </c>
      <c r="Z147">
        <v>366</v>
      </c>
    </row>
    <row r="148" spans="1:26" x14ac:dyDescent="0.25">
      <c r="A148" s="4">
        <f t="shared" si="5"/>
        <v>45519</v>
      </c>
      <c r="B148" s="1" t="s">
        <v>33</v>
      </c>
      <c r="C148" s="20">
        <v>3060</v>
      </c>
      <c r="F148" s="21"/>
      <c r="Y148" s="4">
        <v>45153</v>
      </c>
      <c r="Z148">
        <v>366</v>
      </c>
    </row>
    <row r="149" spans="1:26" x14ac:dyDescent="0.25">
      <c r="A149" s="4">
        <f t="shared" si="5"/>
        <v>45519</v>
      </c>
      <c r="B149" s="1" t="s">
        <v>34</v>
      </c>
      <c r="C149" s="20">
        <v>440</v>
      </c>
      <c r="F149" s="21"/>
      <c r="Y149" s="4">
        <v>45153</v>
      </c>
      <c r="Z149">
        <v>366</v>
      </c>
    </row>
    <row r="150" spans="1:26" x14ac:dyDescent="0.25">
      <c r="A150" s="4">
        <f t="shared" si="5"/>
        <v>45522</v>
      </c>
      <c r="B150" s="1" t="s">
        <v>149</v>
      </c>
      <c r="C150" s="20">
        <f>C125+D125</f>
        <v>181500</v>
      </c>
      <c r="F150" s="21"/>
      <c r="Y150" s="4">
        <v>45156</v>
      </c>
      <c r="Z150">
        <v>366</v>
      </c>
    </row>
    <row r="151" spans="1:26" x14ac:dyDescent="0.25">
      <c r="A151" s="4">
        <f t="shared" si="5"/>
        <v>45524</v>
      </c>
      <c r="B151" s="1" t="s">
        <v>150</v>
      </c>
      <c r="C151" s="20">
        <f>C138+D138</f>
        <v>60500</v>
      </c>
      <c r="F151" s="21"/>
      <c r="Y151" s="4">
        <v>45158</v>
      </c>
      <c r="Z151">
        <v>366</v>
      </c>
    </row>
    <row r="152" spans="1:26" ht="30" x14ac:dyDescent="0.25">
      <c r="A152" s="4">
        <f t="shared" si="5"/>
        <v>45525</v>
      </c>
      <c r="B152" s="1" t="s">
        <v>151</v>
      </c>
      <c r="C152" s="20">
        <v>3630</v>
      </c>
      <c r="F152" s="21"/>
      <c r="Y152" s="4">
        <v>45159</v>
      </c>
      <c r="Z152">
        <v>366</v>
      </c>
    </row>
    <row r="153" spans="1:26" x14ac:dyDescent="0.25">
      <c r="A153" s="4">
        <f t="shared" si="5"/>
        <v>45527</v>
      </c>
      <c r="B153" s="1" t="s">
        <v>314</v>
      </c>
      <c r="C153" s="20">
        <f>I18</f>
        <v>70680</v>
      </c>
      <c r="F153" s="21"/>
      <c r="Y153" s="4">
        <v>45161</v>
      </c>
      <c r="Z153">
        <v>366</v>
      </c>
    </row>
    <row r="154" spans="1:26" ht="30" x14ac:dyDescent="0.25">
      <c r="A154" s="4">
        <f t="shared" si="5"/>
        <v>45529</v>
      </c>
      <c r="B154" s="1" t="s">
        <v>56</v>
      </c>
      <c r="C154" s="20">
        <v>2968</v>
      </c>
      <c r="F154" s="21"/>
      <c r="Y154" s="4">
        <v>45163</v>
      </c>
      <c r="Z154">
        <v>366</v>
      </c>
    </row>
    <row r="155" spans="1:26" ht="30" x14ac:dyDescent="0.25">
      <c r="A155" s="4">
        <f t="shared" si="5"/>
        <v>45529</v>
      </c>
      <c r="B155" s="1" t="s">
        <v>57</v>
      </c>
      <c r="C155" s="20">
        <v>3210</v>
      </c>
      <c r="F155" s="21"/>
      <c r="Y155" s="4">
        <v>45163</v>
      </c>
      <c r="Z155">
        <v>366</v>
      </c>
    </row>
    <row r="156" spans="1:26" x14ac:dyDescent="0.25">
      <c r="A156" s="4">
        <f t="shared" si="5"/>
        <v>45530</v>
      </c>
      <c r="B156" s="1" t="s">
        <v>152</v>
      </c>
      <c r="C156" s="20">
        <v>48400</v>
      </c>
      <c r="F156" s="21"/>
      <c r="Y156" s="4">
        <v>45164</v>
      </c>
      <c r="Z156">
        <v>366</v>
      </c>
    </row>
    <row r="157" spans="1:26" x14ac:dyDescent="0.25">
      <c r="A157" s="4">
        <f t="shared" si="5"/>
        <v>45531</v>
      </c>
      <c r="B157" s="1" t="s">
        <v>153</v>
      </c>
      <c r="C157" s="20">
        <f>C140+D140</f>
        <v>90750</v>
      </c>
      <c r="Y157" s="4">
        <v>45165</v>
      </c>
      <c r="Z157">
        <v>366</v>
      </c>
    </row>
    <row r="158" spans="1:26" ht="30" x14ac:dyDescent="0.25">
      <c r="A158" s="4">
        <f t="shared" si="5"/>
        <v>45532</v>
      </c>
      <c r="B158" s="1" t="s">
        <v>156</v>
      </c>
      <c r="C158" s="20">
        <v>800</v>
      </c>
      <c r="D158">
        <f>C158*0.21</f>
        <v>168</v>
      </c>
      <c r="Y158" s="4">
        <v>45166</v>
      </c>
      <c r="Z158">
        <v>366</v>
      </c>
    </row>
    <row r="159" spans="1:26" ht="30" x14ac:dyDescent="0.25">
      <c r="A159" s="4">
        <f t="shared" si="5"/>
        <v>45533</v>
      </c>
      <c r="B159" s="1" t="s">
        <v>157</v>
      </c>
      <c r="C159" s="20">
        <v>2000</v>
      </c>
      <c r="D159">
        <v>420</v>
      </c>
      <c r="Y159" s="4">
        <v>45167</v>
      </c>
      <c r="Z159">
        <v>366</v>
      </c>
    </row>
    <row r="160" spans="1:26" ht="45" x14ac:dyDescent="0.25">
      <c r="A160" s="4">
        <f t="shared" si="5"/>
        <v>45534</v>
      </c>
      <c r="B160" s="1" t="s">
        <v>158</v>
      </c>
      <c r="C160" s="20">
        <v>3500</v>
      </c>
      <c r="D160">
        <f>C160*0.21</f>
        <v>735</v>
      </c>
      <c r="Y160" s="4">
        <v>45168</v>
      </c>
      <c r="Z160">
        <v>366</v>
      </c>
    </row>
    <row r="161" spans="1:26" ht="30" x14ac:dyDescent="0.25">
      <c r="A161" s="4">
        <f t="shared" si="5"/>
        <v>45535</v>
      </c>
      <c r="B161" s="1" t="s">
        <v>159</v>
      </c>
      <c r="C161" s="20">
        <v>30000</v>
      </c>
      <c r="D161">
        <v>6300</v>
      </c>
      <c r="Y161" s="4">
        <v>45169</v>
      </c>
      <c r="Z161">
        <v>366</v>
      </c>
    </row>
    <row r="162" spans="1:26" ht="30" x14ac:dyDescent="0.25">
      <c r="A162" s="4">
        <f t="shared" si="5"/>
        <v>45535</v>
      </c>
      <c r="B162" s="1" t="s">
        <v>160</v>
      </c>
      <c r="C162" s="20">
        <v>50000</v>
      </c>
      <c r="D162">
        <v>10500</v>
      </c>
      <c r="Y162" s="4">
        <v>45169</v>
      </c>
      <c r="Z162">
        <v>366</v>
      </c>
    </row>
    <row r="163" spans="1:26" ht="30" x14ac:dyDescent="0.25">
      <c r="A163" s="4">
        <f t="shared" si="5"/>
        <v>45535</v>
      </c>
      <c r="B163" s="1" t="s">
        <v>161</v>
      </c>
      <c r="C163" s="20">
        <v>40000</v>
      </c>
      <c r="D163">
        <v>8400</v>
      </c>
      <c r="Y163" s="4">
        <v>45169</v>
      </c>
      <c r="Z163">
        <v>366</v>
      </c>
    </row>
    <row r="164" spans="1:26" ht="30" x14ac:dyDescent="0.25">
      <c r="A164" s="4">
        <f t="shared" si="5"/>
        <v>45535</v>
      </c>
      <c r="B164" s="1" t="s">
        <v>162</v>
      </c>
      <c r="C164" s="20">
        <v>75000</v>
      </c>
      <c r="D164">
        <f>C164*0.21</f>
        <v>15750</v>
      </c>
      <c r="Y164" s="4">
        <v>45169</v>
      </c>
      <c r="Z164">
        <v>366</v>
      </c>
    </row>
    <row r="165" spans="1:26" ht="30" x14ac:dyDescent="0.25">
      <c r="A165" s="4">
        <f t="shared" si="5"/>
        <v>45537</v>
      </c>
      <c r="B165" s="1" t="s">
        <v>163</v>
      </c>
      <c r="C165" s="20">
        <f>C158+D158</f>
        <v>968</v>
      </c>
      <c r="Y165" s="4">
        <v>45171</v>
      </c>
      <c r="Z165">
        <v>366</v>
      </c>
    </row>
    <row r="166" spans="1:26" ht="30" x14ac:dyDescent="0.25">
      <c r="A166" s="4">
        <f t="shared" si="5"/>
        <v>45539</v>
      </c>
      <c r="B166" s="1" t="s">
        <v>164</v>
      </c>
      <c r="C166" s="20">
        <v>130000</v>
      </c>
      <c r="D166">
        <f>C166*0.21</f>
        <v>27300</v>
      </c>
      <c r="Y166" s="4">
        <v>45173</v>
      </c>
      <c r="Z166">
        <v>366</v>
      </c>
    </row>
    <row r="167" spans="1:26" x14ac:dyDescent="0.25">
      <c r="A167" s="4">
        <f t="shared" si="5"/>
        <v>45539</v>
      </c>
      <c r="B167" s="1" t="s">
        <v>165</v>
      </c>
      <c r="C167" s="20">
        <v>36300</v>
      </c>
      <c r="Y167" s="4">
        <v>45173</v>
      </c>
      <c r="Z167">
        <v>366</v>
      </c>
    </row>
    <row r="168" spans="1:26" x14ac:dyDescent="0.25">
      <c r="A168" s="4">
        <f t="shared" si="5"/>
        <v>45541</v>
      </c>
      <c r="B168" s="1" t="s">
        <v>166</v>
      </c>
      <c r="C168" s="20">
        <v>60500</v>
      </c>
      <c r="Y168" s="4">
        <v>45175</v>
      </c>
      <c r="Z168">
        <v>366</v>
      </c>
    </row>
    <row r="169" spans="1:26" ht="30" x14ac:dyDescent="0.25">
      <c r="A169" s="4">
        <f t="shared" si="5"/>
        <v>45543</v>
      </c>
      <c r="B169" s="1" t="s">
        <v>167</v>
      </c>
      <c r="C169" s="20">
        <v>2600</v>
      </c>
      <c r="D169">
        <f>C169*0.21</f>
        <v>546</v>
      </c>
      <c r="Y169" s="4">
        <v>45177</v>
      </c>
      <c r="Z169">
        <v>366</v>
      </c>
    </row>
    <row r="170" spans="1:26" x14ac:dyDescent="0.25">
      <c r="A170" s="4">
        <f t="shared" si="5"/>
        <v>45549</v>
      </c>
      <c r="B170" s="1" t="s">
        <v>172</v>
      </c>
      <c r="C170" s="20">
        <v>8500</v>
      </c>
      <c r="Y170" s="4">
        <v>45183</v>
      </c>
      <c r="Z170">
        <v>366</v>
      </c>
    </row>
    <row r="171" spans="1:26" x14ac:dyDescent="0.25">
      <c r="A171" s="4">
        <f t="shared" si="5"/>
        <v>45550</v>
      </c>
      <c r="B171" s="1" t="s">
        <v>33</v>
      </c>
      <c r="C171" s="20">
        <v>3070</v>
      </c>
      <c r="Y171" s="4">
        <v>45184</v>
      </c>
      <c r="Z171">
        <v>366</v>
      </c>
    </row>
    <row r="172" spans="1:26" x14ac:dyDescent="0.25">
      <c r="A172" s="4">
        <f t="shared" si="5"/>
        <v>45550</v>
      </c>
      <c r="B172" s="1" t="s">
        <v>34</v>
      </c>
      <c r="C172" s="20">
        <v>430</v>
      </c>
      <c r="Y172" s="4">
        <v>45184</v>
      </c>
      <c r="Z172">
        <v>366</v>
      </c>
    </row>
    <row r="173" spans="1:26" ht="30" x14ac:dyDescent="0.25">
      <c r="A173" s="4">
        <f t="shared" si="5"/>
        <v>45555</v>
      </c>
      <c r="B173" s="1" t="s">
        <v>173</v>
      </c>
      <c r="C173" s="20">
        <v>1500</v>
      </c>
      <c r="Y173" s="4">
        <v>45189</v>
      </c>
      <c r="Z173">
        <v>366</v>
      </c>
    </row>
    <row r="174" spans="1:26" x14ac:dyDescent="0.25">
      <c r="A174" s="4">
        <f t="shared" ref="A174:A237" si="6">Y174+Z174</f>
        <v>45558</v>
      </c>
      <c r="B174" s="1" t="s">
        <v>315</v>
      </c>
      <c r="C174" s="20">
        <f>I19</f>
        <v>35217</v>
      </c>
      <c r="Y174" s="4">
        <v>45192</v>
      </c>
      <c r="Z174">
        <v>366</v>
      </c>
    </row>
    <row r="175" spans="1:26" ht="30" x14ac:dyDescent="0.25">
      <c r="A175" s="4">
        <f t="shared" si="6"/>
        <v>45560</v>
      </c>
      <c r="B175" s="1" t="s">
        <v>58</v>
      </c>
      <c r="C175" s="20">
        <v>2968</v>
      </c>
      <c r="Y175" s="4">
        <v>45194</v>
      </c>
      <c r="Z175">
        <v>366</v>
      </c>
    </row>
    <row r="176" spans="1:26" ht="30" x14ac:dyDescent="0.25">
      <c r="A176" s="4">
        <f t="shared" si="6"/>
        <v>45560</v>
      </c>
      <c r="B176" s="1" t="s">
        <v>59</v>
      </c>
      <c r="C176" s="20">
        <v>3210</v>
      </c>
      <c r="Y176" s="4">
        <v>45194</v>
      </c>
      <c r="Z176">
        <v>366</v>
      </c>
    </row>
    <row r="177" spans="1:26" x14ac:dyDescent="0.25">
      <c r="A177" s="4">
        <f t="shared" si="6"/>
        <v>45561</v>
      </c>
      <c r="B177" s="1" t="s">
        <v>181</v>
      </c>
      <c r="C177" s="20">
        <f>C163+D163</f>
        <v>48400</v>
      </c>
      <c r="Y177" s="4">
        <v>45195</v>
      </c>
      <c r="Z177">
        <v>366</v>
      </c>
    </row>
    <row r="178" spans="1:26" x14ac:dyDescent="0.25">
      <c r="A178" s="4">
        <f t="shared" si="6"/>
        <v>45562</v>
      </c>
      <c r="B178" s="1" t="s">
        <v>182</v>
      </c>
      <c r="C178" s="20">
        <f>C164+D164</f>
        <v>90750</v>
      </c>
      <c r="Y178" s="4">
        <v>45196</v>
      </c>
      <c r="Z178">
        <v>366</v>
      </c>
    </row>
    <row r="179" spans="1:26" ht="45" x14ac:dyDescent="0.25">
      <c r="A179" s="4">
        <f t="shared" si="6"/>
        <v>45564</v>
      </c>
      <c r="B179" s="1" t="s">
        <v>183</v>
      </c>
      <c r="C179" s="20">
        <f>C169+D169</f>
        <v>3146</v>
      </c>
      <c r="Y179" s="4">
        <v>45198</v>
      </c>
      <c r="Z179">
        <v>366</v>
      </c>
    </row>
    <row r="180" spans="1:26" ht="30" x14ac:dyDescent="0.25">
      <c r="A180" s="4">
        <f t="shared" si="6"/>
        <v>45565</v>
      </c>
      <c r="B180" s="1" t="s">
        <v>184</v>
      </c>
      <c r="C180" s="20">
        <v>30000</v>
      </c>
      <c r="D180">
        <v>6300</v>
      </c>
      <c r="Y180" s="4">
        <v>45199</v>
      </c>
      <c r="Z180">
        <v>366</v>
      </c>
    </row>
    <row r="181" spans="1:26" ht="30" x14ac:dyDescent="0.25">
      <c r="A181" s="4">
        <f t="shared" si="6"/>
        <v>45565</v>
      </c>
      <c r="B181" s="1" t="s">
        <v>185</v>
      </c>
      <c r="C181" s="20">
        <v>50000</v>
      </c>
      <c r="D181">
        <v>10500</v>
      </c>
      <c r="Y181" s="4">
        <v>45199</v>
      </c>
      <c r="Z181">
        <v>366</v>
      </c>
    </row>
    <row r="182" spans="1:26" ht="30" x14ac:dyDescent="0.25">
      <c r="A182" s="4">
        <f t="shared" si="6"/>
        <v>45565</v>
      </c>
      <c r="B182" s="1" t="s">
        <v>186</v>
      </c>
      <c r="C182" s="20">
        <v>40000</v>
      </c>
      <c r="D182">
        <v>8400</v>
      </c>
      <c r="Y182" s="4">
        <v>45199</v>
      </c>
      <c r="Z182">
        <v>366</v>
      </c>
    </row>
    <row r="183" spans="1:26" ht="30" x14ac:dyDescent="0.25">
      <c r="A183" s="4">
        <f t="shared" si="6"/>
        <v>45565</v>
      </c>
      <c r="B183" s="1" t="s">
        <v>187</v>
      </c>
      <c r="C183" s="20">
        <v>75000</v>
      </c>
      <c r="D183">
        <f>C183*0.21</f>
        <v>15750</v>
      </c>
      <c r="Y183" s="4">
        <v>45199</v>
      </c>
      <c r="Z183">
        <v>366</v>
      </c>
    </row>
    <row r="184" spans="1:26" ht="30" x14ac:dyDescent="0.25">
      <c r="A184" s="4">
        <f t="shared" si="6"/>
        <v>45565</v>
      </c>
      <c r="B184" s="1" t="s">
        <v>188</v>
      </c>
      <c r="C184" s="20">
        <v>10000</v>
      </c>
      <c r="D184">
        <v>2100</v>
      </c>
      <c r="Y184" s="4">
        <v>45199</v>
      </c>
      <c r="Z184">
        <v>366</v>
      </c>
    </row>
    <row r="185" spans="1:26" x14ac:dyDescent="0.25">
      <c r="A185" s="4">
        <f t="shared" si="6"/>
        <v>45566</v>
      </c>
      <c r="B185" s="1" t="s">
        <v>189</v>
      </c>
      <c r="C185" s="20">
        <v>157300</v>
      </c>
      <c r="Y185" s="4">
        <v>45200</v>
      </c>
      <c r="Z185">
        <v>366</v>
      </c>
    </row>
    <row r="186" spans="1:26" ht="60" x14ac:dyDescent="0.25">
      <c r="A186" s="4">
        <f t="shared" si="6"/>
        <v>45568</v>
      </c>
      <c r="B186" s="1" t="s">
        <v>198</v>
      </c>
      <c r="C186" s="20">
        <v>5000</v>
      </c>
      <c r="D186">
        <v>1050</v>
      </c>
      <c r="Y186" s="4">
        <v>45202</v>
      </c>
      <c r="Z186">
        <v>366</v>
      </c>
    </row>
    <row r="187" spans="1:26" ht="30" x14ac:dyDescent="0.25">
      <c r="A187" s="4">
        <f t="shared" si="6"/>
        <v>45569</v>
      </c>
      <c r="B187" s="1" t="s">
        <v>190</v>
      </c>
      <c r="C187" s="20">
        <v>300</v>
      </c>
      <c r="D187">
        <f>C187*0.21</f>
        <v>63</v>
      </c>
      <c r="Y187" s="4">
        <v>45203</v>
      </c>
      <c r="Z187">
        <v>366</v>
      </c>
    </row>
    <row r="188" spans="1:26" ht="30" x14ac:dyDescent="0.25">
      <c r="A188" s="4">
        <f t="shared" si="6"/>
        <v>45569</v>
      </c>
      <c r="B188" s="1" t="s">
        <v>192</v>
      </c>
      <c r="C188" s="20">
        <v>1200</v>
      </c>
      <c r="D188">
        <f>C188*0.21</f>
        <v>252</v>
      </c>
      <c r="Y188" s="4">
        <v>45203</v>
      </c>
      <c r="Z188">
        <v>366</v>
      </c>
    </row>
    <row r="189" spans="1:26" ht="30" x14ac:dyDescent="0.25">
      <c r="A189" s="4">
        <f t="shared" si="6"/>
        <v>45571</v>
      </c>
      <c r="B189" s="1" t="s">
        <v>193</v>
      </c>
      <c r="C189" s="20">
        <v>30000</v>
      </c>
      <c r="Y189" s="4">
        <v>45205</v>
      </c>
      <c r="Z189">
        <v>366</v>
      </c>
    </row>
    <row r="190" spans="1:26" ht="30" x14ac:dyDescent="0.25">
      <c r="A190" s="4">
        <f t="shared" si="6"/>
        <v>45573</v>
      </c>
      <c r="B190" s="1" t="s">
        <v>194</v>
      </c>
      <c r="C190" s="20">
        <v>1400</v>
      </c>
      <c r="D190">
        <f>C190*0.21</f>
        <v>294</v>
      </c>
      <c r="Y190" s="4">
        <v>45207</v>
      </c>
      <c r="Z190">
        <v>366</v>
      </c>
    </row>
    <row r="191" spans="1:26" ht="45" x14ac:dyDescent="0.25">
      <c r="A191" s="4">
        <f t="shared" si="6"/>
        <v>45574</v>
      </c>
      <c r="B191" s="1" t="s">
        <v>195</v>
      </c>
      <c r="C191" s="20">
        <v>900</v>
      </c>
      <c r="D191">
        <f>C191*0.21</f>
        <v>189</v>
      </c>
      <c r="Y191" s="4">
        <v>45208</v>
      </c>
      <c r="Z191">
        <v>366</v>
      </c>
    </row>
    <row r="192" spans="1:26" x14ac:dyDescent="0.25">
      <c r="A192" s="4">
        <f t="shared" si="6"/>
        <v>45575</v>
      </c>
      <c r="B192" s="1" t="s">
        <v>196</v>
      </c>
      <c r="C192" s="20">
        <v>36300</v>
      </c>
      <c r="Y192" s="4">
        <v>45209</v>
      </c>
      <c r="Z192">
        <v>366</v>
      </c>
    </row>
    <row r="193" spans="1:26" ht="45" x14ac:dyDescent="0.25">
      <c r="A193" s="4">
        <f t="shared" si="6"/>
        <v>45576</v>
      </c>
      <c r="B193" s="1" t="s">
        <v>197</v>
      </c>
      <c r="C193" s="20">
        <v>4000</v>
      </c>
      <c r="D193">
        <f>C193*0.12</f>
        <v>480</v>
      </c>
      <c r="Y193" s="4">
        <v>45210</v>
      </c>
      <c r="Z193">
        <v>366</v>
      </c>
    </row>
    <row r="194" spans="1:26" x14ac:dyDescent="0.25">
      <c r="A194" s="4">
        <f t="shared" si="6"/>
        <v>45580</v>
      </c>
      <c r="B194" s="1" t="s">
        <v>33</v>
      </c>
      <c r="C194" s="20">
        <v>3080</v>
      </c>
      <c r="Y194" s="4">
        <v>45214</v>
      </c>
      <c r="Z194">
        <v>366</v>
      </c>
    </row>
    <row r="195" spans="1:26" x14ac:dyDescent="0.25">
      <c r="A195" s="4">
        <f t="shared" si="6"/>
        <v>45580</v>
      </c>
      <c r="B195" s="1" t="s">
        <v>34</v>
      </c>
      <c r="C195" s="20">
        <v>420</v>
      </c>
      <c r="Y195" s="4">
        <v>45214</v>
      </c>
      <c r="Z195">
        <v>366</v>
      </c>
    </row>
    <row r="196" spans="1:26" x14ac:dyDescent="0.25">
      <c r="A196" s="4">
        <f t="shared" si="6"/>
        <v>45580</v>
      </c>
      <c r="B196" s="1" t="s">
        <v>317</v>
      </c>
      <c r="C196" s="20">
        <f>2700</f>
        <v>2700</v>
      </c>
      <c r="Y196" s="4">
        <v>45214</v>
      </c>
      <c r="Z196">
        <v>366</v>
      </c>
    </row>
    <row r="197" spans="1:26" x14ac:dyDescent="0.25">
      <c r="A197" s="4">
        <f t="shared" si="6"/>
        <v>45580</v>
      </c>
      <c r="B197" s="1" t="s">
        <v>318</v>
      </c>
      <c r="C197" s="20">
        <f>J27+L27</f>
        <v>6380</v>
      </c>
      <c r="Y197" s="4">
        <v>45214</v>
      </c>
      <c r="Z197">
        <v>366</v>
      </c>
    </row>
    <row r="198" spans="1:26" ht="30" x14ac:dyDescent="0.25">
      <c r="A198" s="4">
        <f t="shared" si="6"/>
        <v>45580</v>
      </c>
      <c r="B198" s="1" t="s">
        <v>316</v>
      </c>
      <c r="C198" s="20">
        <f>3000</f>
        <v>3000</v>
      </c>
      <c r="Y198" s="4">
        <v>45214</v>
      </c>
      <c r="Z198">
        <v>366</v>
      </c>
    </row>
    <row r="199" spans="1:26" x14ac:dyDescent="0.25">
      <c r="A199" s="4">
        <f t="shared" si="6"/>
        <v>45580</v>
      </c>
      <c r="B199" s="1" t="s">
        <v>172</v>
      </c>
      <c r="C199" s="20">
        <f>O27</f>
        <v>14680</v>
      </c>
      <c r="Y199" s="4">
        <v>45214</v>
      </c>
      <c r="Z199">
        <v>366</v>
      </c>
    </row>
    <row r="200" spans="1:26" x14ac:dyDescent="0.25">
      <c r="A200" s="4">
        <f t="shared" si="6"/>
        <v>45581</v>
      </c>
      <c r="B200" s="1" t="s">
        <v>199</v>
      </c>
      <c r="C200" s="20">
        <v>60500</v>
      </c>
      <c r="Y200" s="4">
        <v>45215</v>
      </c>
      <c r="Z200">
        <v>366</v>
      </c>
    </row>
    <row r="201" spans="1:26" ht="30" x14ac:dyDescent="0.25">
      <c r="A201" s="4">
        <f t="shared" si="6"/>
        <v>45583</v>
      </c>
      <c r="B201" s="1" t="s">
        <v>200</v>
      </c>
      <c r="C201" s="20">
        <v>363</v>
      </c>
      <c r="Y201" s="4">
        <v>45217</v>
      </c>
      <c r="Z201">
        <v>366</v>
      </c>
    </row>
    <row r="202" spans="1:26" ht="30" x14ac:dyDescent="0.25">
      <c r="A202" s="4">
        <f t="shared" si="6"/>
        <v>45584</v>
      </c>
      <c r="B202" s="1" t="s">
        <v>201</v>
      </c>
      <c r="C202" s="20">
        <v>75000</v>
      </c>
      <c r="D202">
        <f>C202*0.21</f>
        <v>15750</v>
      </c>
      <c r="Y202" s="4">
        <v>45218</v>
      </c>
      <c r="Z202">
        <v>366</v>
      </c>
    </row>
    <row r="203" spans="1:26" x14ac:dyDescent="0.25">
      <c r="A203" s="4">
        <f t="shared" si="6"/>
        <v>45587</v>
      </c>
      <c r="B203" s="1" t="s">
        <v>202</v>
      </c>
      <c r="C203" s="20">
        <v>48400</v>
      </c>
      <c r="Y203" s="4">
        <v>45221</v>
      </c>
      <c r="Z203">
        <v>366</v>
      </c>
    </row>
    <row r="204" spans="1:26" x14ac:dyDescent="0.25">
      <c r="A204" s="4">
        <f t="shared" si="6"/>
        <v>45588</v>
      </c>
      <c r="B204" s="1" t="s">
        <v>329</v>
      </c>
      <c r="C204" s="20">
        <f>I20</f>
        <v>69804</v>
      </c>
      <c r="Y204" s="4">
        <v>45222</v>
      </c>
      <c r="Z204">
        <v>366</v>
      </c>
    </row>
    <row r="205" spans="1:26" ht="30" x14ac:dyDescent="0.25">
      <c r="A205" s="4">
        <f t="shared" si="6"/>
        <v>45590</v>
      </c>
      <c r="B205" s="1" t="s">
        <v>60</v>
      </c>
      <c r="C205" s="20">
        <v>2968</v>
      </c>
      <c r="Y205" s="4">
        <v>45224</v>
      </c>
      <c r="Z205">
        <v>366</v>
      </c>
    </row>
    <row r="206" spans="1:26" ht="30" x14ac:dyDescent="0.25">
      <c r="A206" s="4">
        <f t="shared" si="6"/>
        <v>45590</v>
      </c>
      <c r="B206" s="1" t="s">
        <v>61</v>
      </c>
      <c r="C206" s="20">
        <v>3210</v>
      </c>
      <c r="Y206" s="4">
        <v>45224</v>
      </c>
      <c r="Z206">
        <v>366</v>
      </c>
    </row>
    <row r="207" spans="1:26" x14ac:dyDescent="0.25">
      <c r="A207" s="4">
        <f t="shared" si="6"/>
        <v>45591</v>
      </c>
      <c r="B207" s="1" t="s">
        <v>154</v>
      </c>
      <c r="C207" s="20">
        <f>36300</f>
        <v>36300</v>
      </c>
      <c r="Y207" s="4">
        <v>45225</v>
      </c>
      <c r="Z207">
        <v>366</v>
      </c>
    </row>
    <row r="208" spans="1:26" ht="45" x14ac:dyDescent="0.25">
      <c r="A208" s="4">
        <f t="shared" si="6"/>
        <v>45591</v>
      </c>
      <c r="B208" s="1" t="s">
        <v>155</v>
      </c>
      <c r="C208" s="20">
        <v>500</v>
      </c>
      <c r="Y208" s="4">
        <v>45225</v>
      </c>
      <c r="Z208">
        <v>366</v>
      </c>
    </row>
    <row r="209" spans="1:26" x14ac:dyDescent="0.25">
      <c r="A209" s="4">
        <f t="shared" si="6"/>
        <v>45592</v>
      </c>
      <c r="B209" s="1" t="s">
        <v>203</v>
      </c>
      <c r="C209" s="20">
        <v>12100</v>
      </c>
      <c r="Y209" s="4">
        <v>45226</v>
      </c>
      <c r="Z209">
        <v>366</v>
      </c>
    </row>
    <row r="210" spans="1:26" ht="60" x14ac:dyDescent="0.25">
      <c r="A210" s="4">
        <f t="shared" si="6"/>
        <v>45594</v>
      </c>
      <c r="B210" s="1" t="s">
        <v>204</v>
      </c>
      <c r="C210" s="20">
        <v>4480</v>
      </c>
      <c r="Y210" s="4">
        <v>45228</v>
      </c>
      <c r="Z210">
        <v>366</v>
      </c>
    </row>
    <row r="211" spans="1:26" x14ac:dyDescent="0.25">
      <c r="A211" s="4">
        <f t="shared" si="6"/>
        <v>45594</v>
      </c>
      <c r="B211" s="1" t="s">
        <v>205</v>
      </c>
      <c r="C211" s="20">
        <f>C183+D183</f>
        <v>90750</v>
      </c>
      <c r="Y211" s="4">
        <v>45228</v>
      </c>
      <c r="Z211">
        <v>366</v>
      </c>
    </row>
    <row r="212" spans="1:26" ht="30" x14ac:dyDescent="0.25">
      <c r="A212" s="4">
        <f t="shared" si="6"/>
        <v>45595</v>
      </c>
      <c r="B212" s="1" t="s">
        <v>206</v>
      </c>
      <c r="C212" s="20">
        <f>C188+D188</f>
        <v>1452</v>
      </c>
      <c r="Y212" s="4">
        <v>45229</v>
      </c>
      <c r="Z212">
        <v>366</v>
      </c>
    </row>
    <row r="213" spans="1:26" ht="30" x14ac:dyDescent="0.25">
      <c r="A213" s="4">
        <f t="shared" si="6"/>
        <v>45596</v>
      </c>
      <c r="B213" s="1" t="s">
        <v>207</v>
      </c>
      <c r="C213" s="20">
        <v>30000</v>
      </c>
      <c r="D213">
        <v>6300</v>
      </c>
      <c r="Y213" s="4">
        <v>45230</v>
      </c>
      <c r="Z213">
        <v>366</v>
      </c>
    </row>
    <row r="214" spans="1:26" ht="30" x14ac:dyDescent="0.25">
      <c r="A214" s="4">
        <f t="shared" si="6"/>
        <v>45596</v>
      </c>
      <c r="B214" s="1" t="s">
        <v>208</v>
      </c>
      <c r="C214" s="20">
        <v>50000</v>
      </c>
      <c r="D214">
        <v>10500</v>
      </c>
      <c r="Y214" s="4">
        <v>45230</v>
      </c>
      <c r="Z214">
        <v>366</v>
      </c>
    </row>
    <row r="215" spans="1:26" ht="30" x14ac:dyDescent="0.25">
      <c r="A215" s="4">
        <f t="shared" si="6"/>
        <v>45596</v>
      </c>
      <c r="B215" s="1" t="s">
        <v>209</v>
      </c>
      <c r="C215" s="20">
        <v>40000</v>
      </c>
      <c r="D215">
        <v>8400</v>
      </c>
      <c r="Y215" s="4">
        <v>45230</v>
      </c>
      <c r="Z215">
        <v>366</v>
      </c>
    </row>
    <row r="216" spans="1:26" ht="30" x14ac:dyDescent="0.25">
      <c r="A216" s="4">
        <f t="shared" si="6"/>
        <v>45596</v>
      </c>
      <c r="B216" s="1" t="s">
        <v>210</v>
      </c>
      <c r="C216" s="20">
        <v>75000</v>
      </c>
      <c r="D216">
        <f>C216*0.21</f>
        <v>15750</v>
      </c>
      <c r="Y216" s="4">
        <v>45230</v>
      </c>
      <c r="Z216">
        <v>366</v>
      </c>
    </row>
    <row r="217" spans="1:26" ht="30" x14ac:dyDescent="0.25">
      <c r="A217" s="4">
        <f t="shared" si="6"/>
        <v>45596</v>
      </c>
      <c r="B217" s="1" t="s">
        <v>211</v>
      </c>
      <c r="C217" s="20">
        <v>10000</v>
      </c>
      <c r="D217">
        <v>2100</v>
      </c>
      <c r="Y217" s="4">
        <v>45230</v>
      </c>
      <c r="Z217">
        <v>366</v>
      </c>
    </row>
    <row r="218" spans="1:26" ht="30" x14ac:dyDescent="0.25">
      <c r="A218" s="4">
        <f t="shared" si="6"/>
        <v>45597</v>
      </c>
      <c r="B218" s="1" t="s">
        <v>214</v>
      </c>
      <c r="C218" s="20">
        <v>2100</v>
      </c>
      <c r="D218">
        <f>C218*0.21</f>
        <v>441</v>
      </c>
      <c r="Y218" s="4">
        <v>45231</v>
      </c>
      <c r="Z218">
        <v>366</v>
      </c>
    </row>
    <row r="219" spans="1:26" ht="30" x14ac:dyDescent="0.25">
      <c r="A219" s="4">
        <f t="shared" si="6"/>
        <v>45599</v>
      </c>
      <c r="B219" s="1" t="s">
        <v>319</v>
      </c>
      <c r="C219" s="20">
        <v>10000</v>
      </c>
      <c r="D219">
        <v>2100</v>
      </c>
      <c r="Y219" s="4">
        <v>45233</v>
      </c>
      <c r="Z219">
        <v>366</v>
      </c>
    </row>
    <row r="220" spans="1:26" x14ac:dyDescent="0.25">
      <c r="A220" s="4">
        <f t="shared" si="6"/>
        <v>45599</v>
      </c>
      <c r="B220" s="1" t="s">
        <v>215</v>
      </c>
      <c r="C220" s="20">
        <v>2000</v>
      </c>
      <c r="D220">
        <v>420</v>
      </c>
      <c r="Y220" s="4">
        <v>45233</v>
      </c>
      <c r="Z220">
        <v>366</v>
      </c>
    </row>
    <row r="221" spans="1:26" ht="30" x14ac:dyDescent="0.25">
      <c r="A221" s="4">
        <f t="shared" si="6"/>
        <v>45602</v>
      </c>
      <c r="B221" s="1" t="s">
        <v>216</v>
      </c>
      <c r="C221" s="20">
        <v>200</v>
      </c>
      <c r="D221">
        <v>42</v>
      </c>
      <c r="Y221" s="4">
        <v>45236</v>
      </c>
      <c r="Z221">
        <v>366</v>
      </c>
    </row>
    <row r="222" spans="1:26" x14ac:dyDescent="0.25">
      <c r="A222" s="4">
        <f t="shared" si="6"/>
        <v>45603</v>
      </c>
      <c r="B222" s="1" t="s">
        <v>215</v>
      </c>
      <c r="C222" s="20">
        <v>2000</v>
      </c>
      <c r="D222">
        <v>420</v>
      </c>
      <c r="Y222" s="4">
        <v>45237</v>
      </c>
      <c r="Z222">
        <v>366</v>
      </c>
    </row>
    <row r="223" spans="1:26" x14ac:dyDescent="0.25">
      <c r="A223" s="4">
        <f t="shared" si="6"/>
        <v>45603</v>
      </c>
      <c r="B223" s="1" t="s">
        <v>217</v>
      </c>
      <c r="C223" s="20">
        <v>6050</v>
      </c>
      <c r="Y223" s="4">
        <v>45237</v>
      </c>
      <c r="Z223">
        <v>366</v>
      </c>
    </row>
    <row r="224" spans="1:26" ht="30" x14ac:dyDescent="0.25">
      <c r="A224" s="4">
        <f t="shared" si="6"/>
        <v>45604</v>
      </c>
      <c r="B224" s="1" t="s">
        <v>218</v>
      </c>
      <c r="C224" s="20">
        <v>120000</v>
      </c>
      <c r="D224">
        <f>C224*0.21</f>
        <v>25200</v>
      </c>
      <c r="Y224" s="4">
        <v>45238</v>
      </c>
      <c r="Z224">
        <v>366</v>
      </c>
    </row>
    <row r="225" spans="1:26" x14ac:dyDescent="0.25">
      <c r="A225" s="4">
        <f t="shared" si="6"/>
        <v>45605</v>
      </c>
      <c r="B225" s="1" t="s">
        <v>219</v>
      </c>
      <c r="C225" s="20">
        <f>C202+D202</f>
        <v>90750</v>
      </c>
      <c r="Y225" s="4">
        <v>45239</v>
      </c>
      <c r="Z225">
        <v>366</v>
      </c>
    </row>
    <row r="226" spans="1:26" ht="45" x14ac:dyDescent="0.25">
      <c r="A226" s="4">
        <f t="shared" si="6"/>
        <v>45607</v>
      </c>
      <c r="B226" s="1" t="s">
        <v>221</v>
      </c>
      <c r="C226" s="20">
        <v>7800</v>
      </c>
      <c r="E226" t="s">
        <v>222</v>
      </c>
      <c r="Y226" s="4">
        <v>45241</v>
      </c>
      <c r="Z226">
        <v>366</v>
      </c>
    </row>
    <row r="227" spans="1:26" ht="30" x14ac:dyDescent="0.25">
      <c r="A227" s="4">
        <f t="shared" si="6"/>
        <v>45608</v>
      </c>
      <c r="B227" s="1" t="s">
        <v>223</v>
      </c>
      <c r="C227" s="20">
        <v>45000</v>
      </c>
      <c r="D227">
        <f>C227*0.21</f>
        <v>9450</v>
      </c>
      <c r="Y227" s="4">
        <v>45242</v>
      </c>
      <c r="Z227">
        <v>366</v>
      </c>
    </row>
    <row r="228" spans="1:26" x14ac:dyDescent="0.25">
      <c r="A228" s="4">
        <f t="shared" si="6"/>
        <v>45611</v>
      </c>
      <c r="B228" s="1" t="s">
        <v>33</v>
      </c>
      <c r="C228" s="20">
        <v>3090</v>
      </c>
      <c r="Y228" s="4">
        <v>45245</v>
      </c>
      <c r="Z228">
        <v>366</v>
      </c>
    </row>
    <row r="229" spans="1:26" x14ac:dyDescent="0.25">
      <c r="A229" s="4">
        <f t="shared" si="6"/>
        <v>45611</v>
      </c>
      <c r="B229" s="1" t="s">
        <v>34</v>
      </c>
      <c r="C229" s="20">
        <v>410</v>
      </c>
      <c r="Y229" s="4">
        <v>45245</v>
      </c>
      <c r="Z229">
        <v>366</v>
      </c>
    </row>
    <row r="230" spans="1:26" ht="30" x14ac:dyDescent="0.25">
      <c r="A230" s="4">
        <f t="shared" si="6"/>
        <v>45612</v>
      </c>
      <c r="B230" s="1" t="s">
        <v>212</v>
      </c>
      <c r="C230" s="20">
        <v>50000</v>
      </c>
      <c r="Y230" s="4">
        <v>45246</v>
      </c>
      <c r="Z230">
        <v>366</v>
      </c>
    </row>
    <row r="231" spans="1:26" ht="45" x14ac:dyDescent="0.25">
      <c r="A231" s="4">
        <f t="shared" si="6"/>
        <v>45612</v>
      </c>
      <c r="B231" s="1" t="s">
        <v>234</v>
      </c>
      <c r="C231" s="20">
        <v>400</v>
      </c>
      <c r="D231">
        <f>C231*0.21</f>
        <v>84</v>
      </c>
      <c r="Y231" s="4">
        <v>45246</v>
      </c>
      <c r="Z231">
        <v>366</v>
      </c>
    </row>
    <row r="232" spans="1:26" x14ac:dyDescent="0.25">
      <c r="A232" s="4">
        <f t="shared" si="6"/>
        <v>45614</v>
      </c>
      <c r="B232" s="1" t="s">
        <v>224</v>
      </c>
      <c r="C232" s="20">
        <v>36300</v>
      </c>
      <c r="Y232" s="4">
        <v>45248</v>
      </c>
      <c r="Z232">
        <v>366</v>
      </c>
    </row>
    <row r="233" spans="1:26" x14ac:dyDescent="0.25">
      <c r="A233" s="4">
        <f t="shared" si="6"/>
        <v>45615</v>
      </c>
      <c r="B233" s="1" t="s">
        <v>225</v>
      </c>
      <c r="C233" s="20">
        <v>48400</v>
      </c>
      <c r="Y233" s="4">
        <v>45249</v>
      </c>
      <c r="Z233">
        <v>366</v>
      </c>
    </row>
    <row r="234" spans="1:26" ht="30" x14ac:dyDescent="0.25">
      <c r="A234" s="4">
        <f t="shared" si="6"/>
        <v>45616</v>
      </c>
      <c r="B234" s="1" t="s">
        <v>226</v>
      </c>
      <c r="C234" s="20">
        <f>C218+D218</f>
        <v>2541</v>
      </c>
      <c r="Y234" s="4">
        <v>45250</v>
      </c>
      <c r="Z234">
        <v>366</v>
      </c>
    </row>
    <row r="235" spans="1:26" x14ac:dyDescent="0.25">
      <c r="A235" s="4">
        <f t="shared" si="6"/>
        <v>45619</v>
      </c>
      <c r="B235" s="1" t="s">
        <v>320</v>
      </c>
      <c r="C235" s="20">
        <f>I21</f>
        <v>58572</v>
      </c>
      <c r="Y235" s="4">
        <v>45253</v>
      </c>
      <c r="Z235">
        <v>366</v>
      </c>
    </row>
    <row r="236" spans="1:26" x14ac:dyDescent="0.25">
      <c r="A236" s="4">
        <f t="shared" si="6"/>
        <v>45620</v>
      </c>
      <c r="B236" s="1" t="s">
        <v>227</v>
      </c>
      <c r="C236" s="20">
        <v>90750</v>
      </c>
      <c r="Y236" s="4">
        <v>45254</v>
      </c>
      <c r="Z236">
        <v>366</v>
      </c>
    </row>
    <row r="237" spans="1:26" ht="30" x14ac:dyDescent="0.25">
      <c r="A237" s="4">
        <f t="shared" si="6"/>
        <v>45621</v>
      </c>
      <c r="B237" s="1" t="s">
        <v>228</v>
      </c>
      <c r="C237" s="20">
        <v>2300</v>
      </c>
      <c r="D237">
        <f>C237*0.21</f>
        <v>483</v>
      </c>
      <c r="Y237" s="4">
        <v>45255</v>
      </c>
      <c r="Z237">
        <v>366</v>
      </c>
    </row>
    <row r="238" spans="1:26" ht="30" x14ac:dyDescent="0.25">
      <c r="A238" s="4">
        <f t="shared" ref="A238:A301" si="7">Y238+Z238</f>
        <v>45621</v>
      </c>
      <c r="B238" s="1" t="s">
        <v>62</v>
      </c>
      <c r="C238" s="20">
        <v>2968</v>
      </c>
      <c r="Y238" s="4">
        <v>45255</v>
      </c>
      <c r="Z238">
        <v>366</v>
      </c>
    </row>
    <row r="239" spans="1:26" ht="30" x14ac:dyDescent="0.25">
      <c r="A239" s="4">
        <f t="shared" si="7"/>
        <v>45621</v>
      </c>
      <c r="B239" s="1" t="s">
        <v>63</v>
      </c>
      <c r="C239" s="20">
        <v>3210</v>
      </c>
      <c r="Y239" s="4">
        <v>45255</v>
      </c>
      <c r="Z239">
        <v>366</v>
      </c>
    </row>
    <row r="240" spans="1:26" x14ac:dyDescent="0.25">
      <c r="A240" s="4">
        <f t="shared" si="7"/>
        <v>45622</v>
      </c>
      <c r="B240" s="1" t="s">
        <v>229</v>
      </c>
      <c r="C240" s="20">
        <v>60500</v>
      </c>
      <c r="Y240" s="4">
        <v>45256</v>
      </c>
      <c r="Z240">
        <v>366</v>
      </c>
    </row>
    <row r="241" spans="1:26" ht="30" x14ac:dyDescent="0.25">
      <c r="A241" s="4">
        <f t="shared" si="7"/>
        <v>45623</v>
      </c>
      <c r="B241" s="1" t="s">
        <v>321</v>
      </c>
      <c r="C241" s="20">
        <f>28000</f>
        <v>28000</v>
      </c>
      <c r="D241">
        <f>C241*0.21</f>
        <v>5880</v>
      </c>
      <c r="Y241" s="4">
        <v>45257</v>
      </c>
      <c r="Z241">
        <v>366</v>
      </c>
    </row>
    <row r="242" spans="1:26" ht="30" x14ac:dyDescent="0.25">
      <c r="A242" s="4">
        <f t="shared" si="7"/>
        <v>45624</v>
      </c>
      <c r="B242" s="1" t="s">
        <v>230</v>
      </c>
      <c r="C242" s="20">
        <v>30000</v>
      </c>
      <c r="D242">
        <v>6300</v>
      </c>
      <c r="Y242" s="4">
        <v>45258</v>
      </c>
      <c r="Z242">
        <v>366</v>
      </c>
    </row>
    <row r="243" spans="1:26" x14ac:dyDescent="0.25">
      <c r="A243" s="4">
        <f t="shared" si="7"/>
        <v>45625</v>
      </c>
      <c r="B243" s="1" t="s">
        <v>231</v>
      </c>
      <c r="C243" s="20">
        <v>12100</v>
      </c>
      <c r="Y243" s="4">
        <v>45259</v>
      </c>
      <c r="Z243">
        <v>366</v>
      </c>
    </row>
    <row r="244" spans="1:26" x14ac:dyDescent="0.25">
      <c r="A244" s="4">
        <f t="shared" si="7"/>
        <v>45626</v>
      </c>
      <c r="B244" s="1" t="s">
        <v>232</v>
      </c>
      <c r="C244" s="20">
        <v>145200</v>
      </c>
      <c r="Y244" s="4">
        <v>45260</v>
      </c>
      <c r="Z244">
        <v>366</v>
      </c>
    </row>
    <row r="245" spans="1:26" ht="30" x14ac:dyDescent="0.25">
      <c r="A245" s="4">
        <f t="shared" si="7"/>
        <v>45626</v>
      </c>
      <c r="B245" s="1" t="s">
        <v>233</v>
      </c>
      <c r="C245" s="20">
        <v>2700</v>
      </c>
      <c r="D245">
        <f>C245*0.21</f>
        <v>567</v>
      </c>
      <c r="Y245" s="4">
        <v>45260</v>
      </c>
      <c r="Z245">
        <v>366</v>
      </c>
    </row>
    <row r="246" spans="1:26" ht="30" x14ac:dyDescent="0.25">
      <c r="A246" s="4">
        <f t="shared" si="7"/>
        <v>45626</v>
      </c>
      <c r="B246" s="1" t="s">
        <v>235</v>
      </c>
      <c r="C246" s="20">
        <v>30000</v>
      </c>
      <c r="D246">
        <v>6300</v>
      </c>
      <c r="Y246" s="4">
        <v>45260</v>
      </c>
      <c r="Z246">
        <v>366</v>
      </c>
    </row>
    <row r="247" spans="1:26" ht="30" x14ac:dyDescent="0.25">
      <c r="A247" s="4">
        <f t="shared" si="7"/>
        <v>45626</v>
      </c>
      <c r="B247" s="1" t="s">
        <v>236</v>
      </c>
      <c r="C247" s="20">
        <v>50000</v>
      </c>
      <c r="D247">
        <v>10500</v>
      </c>
      <c r="Y247" s="4">
        <v>45260</v>
      </c>
      <c r="Z247">
        <v>366</v>
      </c>
    </row>
    <row r="248" spans="1:26" ht="30" x14ac:dyDescent="0.25">
      <c r="A248" s="4">
        <f t="shared" si="7"/>
        <v>45626</v>
      </c>
      <c r="B248" s="1" t="s">
        <v>237</v>
      </c>
      <c r="C248" s="20">
        <v>40000</v>
      </c>
      <c r="D248">
        <v>8400</v>
      </c>
      <c r="Y248" s="4">
        <v>45260</v>
      </c>
      <c r="Z248">
        <v>366</v>
      </c>
    </row>
    <row r="249" spans="1:26" ht="30" x14ac:dyDescent="0.25">
      <c r="A249" s="4">
        <f t="shared" si="7"/>
        <v>45626</v>
      </c>
      <c r="B249" s="1" t="s">
        <v>238</v>
      </c>
      <c r="C249" s="20">
        <v>75000</v>
      </c>
      <c r="D249">
        <f>C249*0.21</f>
        <v>15750</v>
      </c>
      <c r="Y249" s="4">
        <v>45260</v>
      </c>
      <c r="Z249">
        <v>366</v>
      </c>
    </row>
    <row r="250" spans="1:26" ht="30" x14ac:dyDescent="0.25">
      <c r="A250" s="4">
        <f t="shared" si="7"/>
        <v>45626</v>
      </c>
      <c r="B250" s="1" t="s">
        <v>239</v>
      </c>
      <c r="C250" s="20">
        <v>10000</v>
      </c>
      <c r="D250">
        <v>2100</v>
      </c>
      <c r="Y250" s="4">
        <v>45260</v>
      </c>
      <c r="Z250">
        <v>366</v>
      </c>
    </row>
    <row r="251" spans="1:26" ht="30" x14ac:dyDescent="0.25">
      <c r="A251" s="4">
        <f t="shared" si="7"/>
        <v>45627</v>
      </c>
      <c r="B251" s="1" t="s">
        <v>261</v>
      </c>
      <c r="C251" s="20">
        <v>5500</v>
      </c>
      <c r="D251">
        <f>C251*0.21</f>
        <v>1155</v>
      </c>
      <c r="Y251" s="4">
        <v>45261</v>
      </c>
      <c r="Z251">
        <v>366</v>
      </c>
    </row>
    <row r="252" spans="1:26" x14ac:dyDescent="0.25">
      <c r="A252" s="4">
        <f t="shared" si="7"/>
        <v>45628</v>
      </c>
      <c r="B252" s="1" t="s">
        <v>262</v>
      </c>
      <c r="C252" s="20">
        <f>C241+D241</f>
        <v>33880</v>
      </c>
      <c r="Y252" s="4">
        <v>45262</v>
      </c>
      <c r="Z252">
        <v>366</v>
      </c>
    </row>
    <row r="253" spans="1:26" ht="30" x14ac:dyDescent="0.25">
      <c r="A253" s="4">
        <f t="shared" si="7"/>
        <v>45628</v>
      </c>
      <c r="B253" s="1" t="s">
        <v>248</v>
      </c>
      <c r="C253" s="20">
        <v>72000</v>
      </c>
      <c r="D253">
        <f>C253*0.21</f>
        <v>15120</v>
      </c>
      <c r="Y253" s="4">
        <v>45262</v>
      </c>
      <c r="Z253">
        <v>366</v>
      </c>
    </row>
    <row r="254" spans="1:26" x14ac:dyDescent="0.25">
      <c r="A254" s="4">
        <f t="shared" si="7"/>
        <v>45628</v>
      </c>
      <c r="B254" s="1" t="s">
        <v>215</v>
      </c>
      <c r="C254" s="20">
        <v>2000</v>
      </c>
      <c r="D254">
        <v>420</v>
      </c>
      <c r="Y254" s="4">
        <v>45262</v>
      </c>
      <c r="Z254">
        <v>366</v>
      </c>
    </row>
    <row r="255" spans="1:26" ht="30" x14ac:dyDescent="0.25">
      <c r="A255" s="4">
        <f t="shared" si="7"/>
        <v>45629</v>
      </c>
      <c r="B255" s="1" t="s">
        <v>322</v>
      </c>
      <c r="C255" s="20">
        <v>10000</v>
      </c>
      <c r="D255">
        <v>2100</v>
      </c>
      <c r="Y255" s="4">
        <v>45263</v>
      </c>
      <c r="Z255">
        <v>366</v>
      </c>
    </row>
    <row r="256" spans="1:26" ht="45" x14ac:dyDescent="0.25">
      <c r="A256" s="4">
        <f t="shared" si="7"/>
        <v>45631</v>
      </c>
      <c r="B256" s="1" t="s">
        <v>263</v>
      </c>
      <c r="C256" s="20">
        <v>25000</v>
      </c>
      <c r="E256" t="s">
        <v>264</v>
      </c>
      <c r="Y256" s="4">
        <v>45265</v>
      </c>
      <c r="Z256">
        <v>366</v>
      </c>
    </row>
    <row r="257" spans="1:26" ht="30" x14ac:dyDescent="0.25">
      <c r="A257" s="4">
        <f t="shared" si="7"/>
        <v>45632</v>
      </c>
      <c r="B257" s="1" t="s">
        <v>216</v>
      </c>
      <c r="C257" s="20">
        <v>200</v>
      </c>
      <c r="D257">
        <v>42</v>
      </c>
      <c r="Y257" s="4">
        <v>45266</v>
      </c>
      <c r="Z257">
        <v>366</v>
      </c>
    </row>
    <row r="258" spans="1:26" ht="30" x14ac:dyDescent="0.25">
      <c r="A258" s="4">
        <f t="shared" si="7"/>
        <v>45633</v>
      </c>
      <c r="B258" s="1" t="s">
        <v>249</v>
      </c>
      <c r="C258" s="20">
        <v>33000</v>
      </c>
      <c r="D258">
        <f>C258*0.21</f>
        <v>6930</v>
      </c>
      <c r="Y258" s="4">
        <v>45267</v>
      </c>
      <c r="Z258">
        <v>366</v>
      </c>
    </row>
    <row r="259" spans="1:26" x14ac:dyDescent="0.25">
      <c r="A259" s="4">
        <f t="shared" si="7"/>
        <v>45634</v>
      </c>
      <c r="B259" s="1" t="s">
        <v>265</v>
      </c>
      <c r="C259" s="20">
        <f>C227+D227</f>
        <v>54450</v>
      </c>
      <c r="Y259" s="4">
        <v>45268</v>
      </c>
      <c r="Z259">
        <v>366</v>
      </c>
    </row>
    <row r="260" spans="1:26" x14ac:dyDescent="0.25">
      <c r="A260" s="4">
        <f t="shared" si="7"/>
        <v>45634</v>
      </c>
      <c r="B260" s="1" t="s">
        <v>266</v>
      </c>
      <c r="C260" s="20">
        <v>36300</v>
      </c>
      <c r="Y260" s="4">
        <v>45268</v>
      </c>
      <c r="Z260">
        <v>366</v>
      </c>
    </row>
    <row r="261" spans="1:26" ht="30" x14ac:dyDescent="0.25">
      <c r="A261" s="4">
        <f t="shared" si="7"/>
        <v>45635</v>
      </c>
      <c r="B261" s="1" t="s">
        <v>267</v>
      </c>
      <c r="C261" s="20">
        <f>C245+D245</f>
        <v>3267</v>
      </c>
      <c r="Y261" s="4">
        <v>45269</v>
      </c>
      <c r="Z261">
        <v>366</v>
      </c>
    </row>
    <row r="262" spans="1:26" ht="45" x14ac:dyDescent="0.25">
      <c r="A262" s="4">
        <f t="shared" si="7"/>
        <v>45636</v>
      </c>
      <c r="B262" s="1" t="s">
        <v>323</v>
      </c>
      <c r="C262" s="20">
        <v>12100</v>
      </c>
      <c r="Y262" s="4">
        <v>45270</v>
      </c>
      <c r="Z262">
        <v>366</v>
      </c>
    </row>
    <row r="263" spans="1:26" x14ac:dyDescent="0.25">
      <c r="A263" s="4">
        <f t="shared" si="7"/>
        <v>45637</v>
      </c>
      <c r="B263" s="1" t="s">
        <v>268</v>
      </c>
      <c r="C263" s="20">
        <v>25000</v>
      </c>
      <c r="Y263" s="4">
        <v>45271</v>
      </c>
      <c r="Z263">
        <v>366</v>
      </c>
    </row>
    <row r="264" spans="1:26" x14ac:dyDescent="0.25">
      <c r="A264" s="4">
        <f t="shared" si="7"/>
        <v>45638</v>
      </c>
      <c r="B264" s="1" t="s">
        <v>269</v>
      </c>
      <c r="C264" s="20">
        <v>36300</v>
      </c>
      <c r="Y264" s="4">
        <v>45272</v>
      </c>
      <c r="Z264">
        <v>366</v>
      </c>
    </row>
    <row r="265" spans="1:26" ht="30" x14ac:dyDescent="0.25">
      <c r="A265" s="4">
        <f t="shared" si="7"/>
        <v>45639</v>
      </c>
      <c r="B265" s="1" t="s">
        <v>191</v>
      </c>
      <c r="C265" s="20">
        <v>2500</v>
      </c>
      <c r="Y265" s="4">
        <v>45273</v>
      </c>
      <c r="Z265">
        <v>366</v>
      </c>
    </row>
    <row r="266" spans="1:26" ht="30" x14ac:dyDescent="0.25">
      <c r="A266" s="4">
        <f t="shared" si="7"/>
        <v>45640</v>
      </c>
      <c r="B266" s="1" t="s">
        <v>250</v>
      </c>
      <c r="C266" s="20">
        <v>24000</v>
      </c>
      <c r="D266">
        <f>C266*0.21</f>
        <v>5040</v>
      </c>
      <c r="Y266" s="4">
        <v>45274</v>
      </c>
      <c r="Z266">
        <v>366</v>
      </c>
    </row>
    <row r="267" spans="1:26" x14ac:dyDescent="0.25">
      <c r="A267" s="4">
        <f t="shared" si="7"/>
        <v>45641</v>
      </c>
      <c r="B267" s="1" t="s">
        <v>33</v>
      </c>
      <c r="C267" s="20">
        <v>3100</v>
      </c>
      <c r="Y267" s="4">
        <v>45275</v>
      </c>
      <c r="Z267">
        <v>366</v>
      </c>
    </row>
    <row r="268" spans="1:26" x14ac:dyDescent="0.25">
      <c r="A268" s="4">
        <f t="shared" si="7"/>
        <v>45641</v>
      </c>
      <c r="B268" s="1" t="s">
        <v>34</v>
      </c>
      <c r="C268" s="20">
        <v>400</v>
      </c>
      <c r="Y268" s="4">
        <v>45275</v>
      </c>
      <c r="Z268">
        <v>366</v>
      </c>
    </row>
    <row r="269" spans="1:26" ht="30" x14ac:dyDescent="0.25">
      <c r="A269" s="4">
        <f t="shared" si="7"/>
        <v>45642</v>
      </c>
      <c r="B269" s="1" t="s">
        <v>272</v>
      </c>
      <c r="C269" s="20">
        <v>4500</v>
      </c>
      <c r="D269">
        <f>C269*0.21</f>
        <v>945</v>
      </c>
      <c r="Y269" s="4">
        <v>45276</v>
      </c>
      <c r="Z269">
        <v>366</v>
      </c>
    </row>
    <row r="270" spans="1:26" ht="45" x14ac:dyDescent="0.25">
      <c r="A270" s="4">
        <f t="shared" si="7"/>
        <v>45643</v>
      </c>
      <c r="B270" s="1" t="s">
        <v>324</v>
      </c>
      <c r="C270" s="20">
        <v>12100</v>
      </c>
      <c r="Y270" s="4">
        <v>45277</v>
      </c>
      <c r="Z270">
        <v>366</v>
      </c>
    </row>
    <row r="271" spans="1:26" ht="45" x14ac:dyDescent="0.25">
      <c r="A271" s="4">
        <f t="shared" si="7"/>
        <v>45643</v>
      </c>
      <c r="B271" s="1" t="s">
        <v>220</v>
      </c>
      <c r="C271" s="20">
        <v>121</v>
      </c>
      <c r="Y271" s="4">
        <v>45277</v>
      </c>
      <c r="Z271">
        <v>366</v>
      </c>
    </row>
    <row r="272" spans="1:26" ht="30" x14ac:dyDescent="0.25">
      <c r="A272" s="4">
        <f t="shared" si="7"/>
        <v>45644</v>
      </c>
      <c r="B272" s="1" t="s">
        <v>213</v>
      </c>
      <c r="C272" s="20">
        <v>65000</v>
      </c>
      <c r="Y272" s="4">
        <v>45278</v>
      </c>
      <c r="Z272">
        <v>366</v>
      </c>
    </row>
    <row r="273" spans="1:26" ht="30" x14ac:dyDescent="0.25">
      <c r="A273" s="4">
        <f t="shared" si="7"/>
        <v>45645</v>
      </c>
      <c r="B273" s="1" t="s">
        <v>270</v>
      </c>
      <c r="C273" s="20">
        <v>2750</v>
      </c>
      <c r="Y273" s="4">
        <v>45279</v>
      </c>
      <c r="Z273">
        <v>366</v>
      </c>
    </row>
    <row r="274" spans="1:26" ht="45" x14ac:dyDescent="0.25">
      <c r="A274" s="4">
        <f t="shared" si="7"/>
        <v>45646</v>
      </c>
      <c r="B274" s="1" t="s">
        <v>290</v>
      </c>
      <c r="C274" s="20">
        <v>20000</v>
      </c>
      <c r="E274" t="s">
        <v>291</v>
      </c>
      <c r="Y274" s="4">
        <v>45280</v>
      </c>
      <c r="Z274">
        <v>366</v>
      </c>
    </row>
    <row r="275" spans="1:26" ht="30" x14ac:dyDescent="0.25">
      <c r="A275" s="4">
        <f t="shared" si="7"/>
        <v>45647</v>
      </c>
      <c r="B275" s="1" t="s">
        <v>271</v>
      </c>
      <c r="C275" s="20">
        <f>C251+D251</f>
        <v>6655</v>
      </c>
      <c r="Y275" s="4">
        <v>45281</v>
      </c>
      <c r="Z275">
        <v>366</v>
      </c>
    </row>
    <row r="276" spans="1:26" x14ac:dyDescent="0.25">
      <c r="A276" s="4">
        <f t="shared" si="7"/>
        <v>45649</v>
      </c>
      <c r="B276" s="1" t="s">
        <v>331</v>
      </c>
      <c r="C276" s="20">
        <f>I22</f>
        <v>73563</v>
      </c>
      <c r="Y276" s="4">
        <v>45283</v>
      </c>
      <c r="Z276">
        <v>366</v>
      </c>
    </row>
    <row r="277" spans="1:26" ht="30" x14ac:dyDescent="0.25">
      <c r="A277" s="4">
        <f t="shared" si="7"/>
        <v>45651</v>
      </c>
      <c r="B277" s="1" t="s">
        <v>64</v>
      </c>
      <c r="C277" s="20">
        <v>2968</v>
      </c>
      <c r="Y277" s="4">
        <v>45285</v>
      </c>
      <c r="Z277">
        <v>366</v>
      </c>
    </row>
    <row r="278" spans="1:26" ht="30" x14ac:dyDescent="0.25">
      <c r="A278" s="4">
        <f t="shared" si="7"/>
        <v>45651</v>
      </c>
      <c r="B278" s="1" t="s">
        <v>65</v>
      </c>
      <c r="C278" s="20">
        <v>3210</v>
      </c>
      <c r="Y278" s="4">
        <v>45285</v>
      </c>
      <c r="Z278">
        <v>366</v>
      </c>
    </row>
    <row r="279" spans="1:26" x14ac:dyDescent="0.25">
      <c r="A279" s="4">
        <f t="shared" si="7"/>
        <v>45653</v>
      </c>
      <c r="B279" s="1" t="s">
        <v>273</v>
      </c>
      <c r="C279" s="20">
        <f>C266+D266</f>
        <v>29040</v>
      </c>
      <c r="Y279" s="4">
        <v>45287</v>
      </c>
      <c r="Z279">
        <v>366</v>
      </c>
    </row>
    <row r="280" spans="1:26" ht="75" x14ac:dyDescent="0.25">
      <c r="A280" s="4">
        <f t="shared" si="7"/>
        <v>45653</v>
      </c>
      <c r="B280" s="1" t="s">
        <v>325</v>
      </c>
      <c r="C280" s="20">
        <v>2750</v>
      </c>
      <c r="Y280" s="4">
        <v>45287</v>
      </c>
      <c r="Z280">
        <v>366</v>
      </c>
    </row>
    <row r="281" spans="1:26" ht="30" x14ac:dyDescent="0.25">
      <c r="A281" s="4">
        <f t="shared" si="7"/>
        <v>45653</v>
      </c>
      <c r="B281" s="1" t="s">
        <v>285</v>
      </c>
      <c r="C281" s="20">
        <f>C269+D269</f>
        <v>5445</v>
      </c>
      <c r="Y281" s="4">
        <v>45287</v>
      </c>
      <c r="Z281">
        <v>366</v>
      </c>
    </row>
    <row r="282" spans="1:26" ht="60" x14ac:dyDescent="0.25">
      <c r="A282" s="4">
        <f t="shared" si="7"/>
        <v>45654</v>
      </c>
      <c r="B282" s="1" t="s">
        <v>326</v>
      </c>
      <c r="C282" s="20">
        <v>36300</v>
      </c>
      <c r="E282" t="s">
        <v>274</v>
      </c>
      <c r="Y282" s="4">
        <v>45288</v>
      </c>
      <c r="Z282">
        <v>366</v>
      </c>
    </row>
    <row r="283" spans="1:26" x14ac:dyDescent="0.25">
      <c r="A283" s="4">
        <f t="shared" si="7"/>
        <v>45655</v>
      </c>
      <c r="B283" s="1" t="s">
        <v>282</v>
      </c>
      <c r="C283" s="20">
        <v>50000</v>
      </c>
      <c r="Y283" s="4">
        <v>45289</v>
      </c>
      <c r="Z283">
        <v>366</v>
      </c>
    </row>
    <row r="284" spans="1:26" x14ac:dyDescent="0.25">
      <c r="A284" s="4">
        <f t="shared" si="7"/>
        <v>45655</v>
      </c>
      <c r="B284" s="1" t="s">
        <v>275</v>
      </c>
      <c r="C284" s="20">
        <v>60500</v>
      </c>
      <c r="Y284" s="4">
        <v>45289</v>
      </c>
      <c r="Z284">
        <v>366</v>
      </c>
    </row>
    <row r="285" spans="1:26" x14ac:dyDescent="0.25">
      <c r="A285" s="4">
        <f t="shared" si="7"/>
        <v>45656</v>
      </c>
      <c r="B285" s="1" t="s">
        <v>276</v>
      </c>
      <c r="C285" s="20">
        <v>48400</v>
      </c>
      <c r="Y285" s="4">
        <v>45290</v>
      </c>
      <c r="Z285">
        <v>366</v>
      </c>
    </row>
    <row r="286" spans="1:26" ht="45" x14ac:dyDescent="0.25">
      <c r="A286" s="4">
        <f t="shared" si="7"/>
        <v>45656</v>
      </c>
      <c r="B286" s="1" t="s">
        <v>278</v>
      </c>
      <c r="C286" s="20">
        <v>5000</v>
      </c>
      <c r="Y286" s="4">
        <v>45290</v>
      </c>
      <c r="Z286">
        <v>366</v>
      </c>
    </row>
    <row r="287" spans="1:26" ht="30" x14ac:dyDescent="0.25">
      <c r="A287" s="4">
        <f t="shared" si="7"/>
        <v>45656</v>
      </c>
      <c r="B287" s="1" t="s">
        <v>283</v>
      </c>
      <c r="C287" s="20">
        <v>12000</v>
      </c>
      <c r="D287">
        <f>C287*0.21</f>
        <v>2520</v>
      </c>
      <c r="Y287" s="4">
        <v>45290</v>
      </c>
      <c r="Z287">
        <v>366</v>
      </c>
    </row>
    <row r="288" spans="1:26" ht="45" x14ac:dyDescent="0.25">
      <c r="A288" s="4">
        <f t="shared" si="7"/>
        <v>45656</v>
      </c>
      <c r="B288" s="1" t="s">
        <v>284</v>
      </c>
      <c r="C288" s="20">
        <v>2000</v>
      </c>
      <c r="D288">
        <v>420</v>
      </c>
      <c r="Y288" s="4">
        <v>45290</v>
      </c>
      <c r="Z288">
        <v>366</v>
      </c>
    </row>
    <row r="289" spans="1:26" ht="30" x14ac:dyDescent="0.25">
      <c r="A289" s="4">
        <f t="shared" si="7"/>
        <v>45656</v>
      </c>
      <c r="B289" s="1" t="s">
        <v>330</v>
      </c>
      <c r="C289" s="20">
        <v>500</v>
      </c>
      <c r="D289">
        <f>C289*0.21</f>
        <v>105</v>
      </c>
      <c r="Y289" s="4">
        <v>45290</v>
      </c>
      <c r="Z289">
        <v>366</v>
      </c>
    </row>
    <row r="290" spans="1:26" x14ac:dyDescent="0.25">
      <c r="A290" s="4">
        <f t="shared" si="7"/>
        <v>45656</v>
      </c>
      <c r="B290" s="1" t="s">
        <v>277</v>
      </c>
      <c r="C290" s="20">
        <v>90750</v>
      </c>
      <c r="Y290" s="4">
        <v>45290</v>
      </c>
      <c r="Z290">
        <v>366</v>
      </c>
    </row>
    <row r="291" spans="1:26" x14ac:dyDescent="0.25">
      <c r="A291" s="4">
        <f t="shared" si="7"/>
        <v>45657</v>
      </c>
      <c r="B291" s="1" t="s">
        <v>289</v>
      </c>
      <c r="C291" s="20">
        <v>12100</v>
      </c>
      <c r="Y291" s="4">
        <v>45291</v>
      </c>
      <c r="Z291">
        <v>366</v>
      </c>
    </row>
    <row r="292" spans="1:26" ht="30" x14ac:dyDescent="0.25">
      <c r="A292" s="4">
        <f t="shared" si="7"/>
        <v>45657</v>
      </c>
      <c r="B292" s="1" t="s">
        <v>281</v>
      </c>
      <c r="C292" s="20">
        <v>1400</v>
      </c>
      <c r="D292">
        <f>C292*0.21</f>
        <v>294</v>
      </c>
      <c r="Y292" s="4">
        <v>45291</v>
      </c>
      <c r="Z292">
        <v>366</v>
      </c>
    </row>
    <row r="293" spans="1:26" ht="30" x14ac:dyDescent="0.25">
      <c r="A293" s="4">
        <f t="shared" si="7"/>
        <v>45657</v>
      </c>
      <c r="B293" s="1" t="s">
        <v>280</v>
      </c>
      <c r="C293" s="20">
        <v>1300</v>
      </c>
      <c r="D293">
        <f>C293*0.21</f>
        <v>273</v>
      </c>
      <c r="Y293" s="4">
        <v>45291</v>
      </c>
      <c r="Z293">
        <v>366</v>
      </c>
    </row>
    <row r="294" spans="1:26" ht="30" x14ac:dyDescent="0.25">
      <c r="A294" s="4">
        <f t="shared" si="7"/>
        <v>45657</v>
      </c>
      <c r="B294" s="1" t="s">
        <v>279</v>
      </c>
      <c r="C294" s="20">
        <v>2100</v>
      </c>
      <c r="D294">
        <f>C294*0.21</f>
        <v>441</v>
      </c>
      <c r="E294" t="s">
        <v>274</v>
      </c>
      <c r="Y294" s="4">
        <v>45291</v>
      </c>
      <c r="Z294">
        <v>366</v>
      </c>
    </row>
    <row r="295" spans="1:26" x14ac:dyDescent="0.25">
      <c r="A295" s="4">
        <f t="shared" si="7"/>
        <v>45657</v>
      </c>
      <c r="B295" s="1" t="s">
        <v>47</v>
      </c>
      <c r="C295" s="20">
        <v>265</v>
      </c>
      <c r="Y295" s="4">
        <v>45291</v>
      </c>
      <c r="Z295">
        <v>366</v>
      </c>
    </row>
    <row r="296" spans="1:26" x14ac:dyDescent="0.25">
      <c r="A296" s="4">
        <f t="shared" si="7"/>
        <v>45657</v>
      </c>
      <c r="B296" s="1" t="s">
        <v>66</v>
      </c>
      <c r="C296" s="20">
        <v>300</v>
      </c>
      <c r="Y296" s="4">
        <v>45291</v>
      </c>
      <c r="Z296">
        <v>366</v>
      </c>
    </row>
    <row r="297" spans="1:26" ht="30" x14ac:dyDescent="0.25">
      <c r="A297" s="4">
        <f t="shared" si="7"/>
        <v>45657</v>
      </c>
      <c r="B297" s="1" t="s">
        <v>251</v>
      </c>
      <c r="C297" s="20">
        <v>30000</v>
      </c>
      <c r="D297">
        <v>6300</v>
      </c>
      <c r="Y297" s="4">
        <v>45291</v>
      </c>
      <c r="Z297">
        <v>366</v>
      </c>
    </row>
    <row r="298" spans="1:26" ht="30" x14ac:dyDescent="0.25">
      <c r="A298" s="4">
        <f t="shared" si="7"/>
        <v>45657</v>
      </c>
      <c r="B298" s="1" t="s">
        <v>252</v>
      </c>
      <c r="C298" s="20">
        <v>50000</v>
      </c>
      <c r="D298">
        <v>10500</v>
      </c>
      <c r="Y298" s="4">
        <v>45291</v>
      </c>
      <c r="Z298">
        <v>366</v>
      </c>
    </row>
    <row r="299" spans="1:26" ht="30" x14ac:dyDescent="0.25">
      <c r="A299" s="4">
        <f t="shared" si="7"/>
        <v>45657</v>
      </c>
      <c r="B299" s="1" t="s">
        <v>253</v>
      </c>
      <c r="C299" s="20">
        <v>40000</v>
      </c>
      <c r="D299">
        <v>8400</v>
      </c>
      <c r="Y299" s="4">
        <v>45291</v>
      </c>
      <c r="Z299">
        <v>366</v>
      </c>
    </row>
    <row r="300" spans="1:26" ht="30" x14ac:dyDescent="0.25">
      <c r="A300" s="4">
        <f t="shared" si="7"/>
        <v>45657</v>
      </c>
      <c r="B300" s="1" t="s">
        <v>254</v>
      </c>
      <c r="C300" s="20">
        <v>75000</v>
      </c>
      <c r="D300">
        <f>C300*0.21</f>
        <v>15750</v>
      </c>
      <c r="Y300" s="4">
        <v>45291</v>
      </c>
      <c r="Z300">
        <v>366</v>
      </c>
    </row>
    <row r="301" spans="1:26" ht="30" x14ac:dyDescent="0.25">
      <c r="A301" s="4">
        <f t="shared" si="7"/>
        <v>45657</v>
      </c>
      <c r="B301" s="1" t="s">
        <v>292</v>
      </c>
      <c r="C301" s="20">
        <v>10000</v>
      </c>
      <c r="D301">
        <v>2100</v>
      </c>
      <c r="Y301" s="4">
        <v>45291</v>
      </c>
      <c r="Z301">
        <v>366</v>
      </c>
    </row>
    <row r="305" spans="1:5" x14ac:dyDescent="0.25">
      <c r="A305" s="4">
        <v>45657</v>
      </c>
      <c r="B305" s="1" t="s">
        <v>259</v>
      </c>
      <c r="E305" t="s">
        <v>260</v>
      </c>
    </row>
    <row r="306" spans="1:5" x14ac:dyDescent="0.25">
      <c r="A306" s="4">
        <v>45657</v>
      </c>
      <c r="B306" s="1" t="s">
        <v>84</v>
      </c>
      <c r="E306" t="s">
        <v>257</v>
      </c>
    </row>
    <row r="307" spans="1:5" x14ac:dyDescent="0.25">
      <c r="E307" t="s">
        <v>258</v>
      </c>
    </row>
  </sheetData>
  <mergeCells count="2">
    <mergeCell ref="A1:D1"/>
    <mergeCell ref="F11:I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valouch</dc:creator>
  <cp:lastModifiedBy>Petr Valouch</cp:lastModifiedBy>
  <dcterms:created xsi:type="dcterms:W3CDTF">2021-04-13T09:17:46Z</dcterms:created>
  <dcterms:modified xsi:type="dcterms:W3CDTF">2024-07-08T13:25:10Z</dcterms:modified>
</cp:coreProperties>
</file>