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gam\Documents\University\Brno\Brno teaching\Financial management\Seminars\"/>
    </mc:Choice>
  </mc:AlternateContent>
  <xr:revisionPtr revIDLastSave="0" documentId="13_ncr:1_{EE98023C-19EE-4105-8877-B1B645FEB6F8}" xr6:coauthVersionLast="47" xr6:coauthVersionMax="47" xr10:uidLastSave="{00000000-0000-0000-0000-000000000000}"/>
  <bookViews>
    <workbookView xWindow="-108" yWindow="-108" windowWidth="23256" windowHeight="12576" activeTab="2" xr2:uid="{A01B50E1-A69D-491D-B240-6126CEB6B38F}"/>
  </bookViews>
  <sheets>
    <sheet name="Annuities &amp; Perpetuities" sheetId="4" r:id="rId1"/>
    <sheet name="Net present value" sheetId="2" r:id="rId2"/>
    <sheet name="Amortized lo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2" i="3"/>
  <c r="E3" i="3"/>
  <c r="E4" i="3"/>
  <c r="E5" i="3"/>
  <c r="E6" i="3"/>
  <c r="E7" i="3"/>
  <c r="E8" i="3"/>
  <c r="E9" i="3"/>
  <c r="E10" i="3"/>
  <c r="E11" i="3"/>
  <c r="E2" i="3"/>
  <c r="F2" i="3" s="1"/>
  <c r="F3" i="2"/>
  <c r="F4" i="2"/>
  <c r="F5" i="2"/>
  <c r="F6" i="2"/>
  <c r="F7" i="2"/>
  <c r="F8" i="2"/>
  <c r="F9" i="2"/>
  <c r="F10" i="2"/>
  <c r="F11" i="2"/>
  <c r="F12" i="2"/>
  <c r="F13" i="2"/>
  <c r="F14" i="2"/>
  <c r="F2" i="2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47" i="4"/>
  <c r="B49" i="4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48" i="4"/>
  <c r="C49" i="4" s="1"/>
  <c r="C48" i="4"/>
  <c r="C47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C37" i="4"/>
  <c r="C36" i="4"/>
  <c r="C35" i="4"/>
  <c r="C34" i="4"/>
  <c r="C33" i="4"/>
  <c r="D23" i="4"/>
  <c r="C32" i="4"/>
  <c r="C31" i="4"/>
  <c r="C30" i="4"/>
  <c r="C29" i="4"/>
  <c r="C28" i="4"/>
  <c r="C27" i="4"/>
  <c r="C26" i="4"/>
  <c r="C25" i="4"/>
  <c r="C24" i="4"/>
  <c r="C23" i="4"/>
  <c r="F13" i="4"/>
  <c r="F12" i="4"/>
  <c r="F8" i="4"/>
  <c r="F9" i="4" s="1"/>
  <c r="F10" i="4" s="1"/>
  <c r="F7" i="4"/>
  <c r="B13" i="4"/>
  <c r="B12" i="4"/>
  <c r="F3" i="3"/>
  <c r="F4" i="3"/>
  <c r="F5" i="3"/>
  <c r="F6" i="3"/>
  <c r="F7" i="3"/>
  <c r="F8" i="3"/>
  <c r="F9" i="3"/>
  <c r="F10" i="3"/>
  <c r="F11" i="3"/>
  <c r="C50" i="4" l="1"/>
  <c r="C51" i="4"/>
  <c r="C52" i="4"/>
  <c r="B9" i="2"/>
  <c r="C58" i="4" l="1"/>
  <c r="C61" i="4"/>
  <c r="C53" i="4"/>
  <c r="C56" i="4"/>
  <c r="C60" i="4"/>
  <c r="C54" i="4"/>
  <c r="C57" i="4"/>
  <c r="C59" i="4"/>
  <c r="C55" i="4"/>
</calcChain>
</file>

<file path=xl/sharedStrings.xml><?xml version="1.0" encoding="utf-8"?>
<sst xmlns="http://schemas.openxmlformats.org/spreadsheetml/2006/main" count="38" uniqueCount="21">
  <si>
    <t>Cash flows</t>
  </si>
  <si>
    <t>Period</t>
  </si>
  <si>
    <t>Interest rate</t>
  </si>
  <si>
    <t>NPV</t>
  </si>
  <si>
    <t>Discount rates for NPV profile</t>
  </si>
  <si>
    <t>Loan</t>
  </si>
  <si>
    <t>Payment</t>
  </si>
  <si>
    <t>N. of Periods</t>
  </si>
  <si>
    <t>Total payment</t>
  </si>
  <si>
    <t>Total interests</t>
  </si>
  <si>
    <t>ANNUITY</t>
  </si>
  <si>
    <t>PV CLASSICAL FORMULA</t>
  </si>
  <si>
    <t>Cash flow</t>
  </si>
  <si>
    <t>PV ANNUITY FORMULA</t>
  </si>
  <si>
    <t>GROWING ANNUITY</t>
  </si>
  <si>
    <t>Growth rate</t>
  </si>
  <si>
    <t>PERPETUITY</t>
  </si>
  <si>
    <t>PV</t>
  </si>
  <si>
    <t>PV perpetuity</t>
  </si>
  <si>
    <t>GROWING PERPETUITY</t>
  </si>
  <si>
    <t>PV grow. perpetuity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</si>
</sst>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sz val="11"/>
      <color rgb="FFFF0000"/>
      <name val="Aptos Narrow"/>
      <scheme val="minor"/>
    </font>
    <font>
      <sz val="11"/>
      <color rgb="FF0070C0"/>
      <name val="Aptos Narrow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/>
    <xf numFmtId="0" fontId="9" fillId="0" borderId="0" xfId="0" applyFont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Present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'Annuities &amp; Perpetuities'!$A$23:$A$37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'Annuities &amp; Perpetuities'!$C$23:$C$37</c:f>
              <c:numCache>
                <c:formatCode>General</c:formatCode>
                <c:ptCount val="15"/>
                <c:pt idx="0">
                  <c:v>833.33333333333337</c:v>
                </c:pt>
                <c:pt idx="1">
                  <c:v>1527.7777777777778</c:v>
                </c:pt>
                <c:pt idx="2">
                  <c:v>2106.4814814814818</c:v>
                </c:pt>
                <c:pt idx="3">
                  <c:v>2588.7345679012351</c:v>
                </c:pt>
                <c:pt idx="4">
                  <c:v>2990.6121399176959</c:v>
                </c:pt>
                <c:pt idx="5">
                  <c:v>3325.51011659808</c:v>
                </c:pt>
                <c:pt idx="6">
                  <c:v>3604.5917638317333</c:v>
                </c:pt>
                <c:pt idx="7">
                  <c:v>3837.1598031931112</c:v>
                </c:pt>
                <c:pt idx="8">
                  <c:v>4030.9665026609259</c:v>
                </c:pt>
                <c:pt idx="9">
                  <c:v>4192.4720855507712</c:v>
                </c:pt>
                <c:pt idx="10">
                  <c:v>4327.0600712923097</c:v>
                </c:pt>
                <c:pt idx="11">
                  <c:v>4439.2167260769247</c:v>
                </c:pt>
                <c:pt idx="12">
                  <c:v>4532.6806050641044</c:v>
                </c:pt>
                <c:pt idx="13">
                  <c:v>4610.567170886754</c:v>
                </c:pt>
                <c:pt idx="14">
                  <c:v>4675.472642405628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F-44DD-B348-63D9B5735E4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'Annuities &amp; Perpetuities'!$A$23:$A$37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'Annuities &amp; Perpetuities'!$D$23:$D$37</c:f>
              <c:numCache>
                <c:formatCode>General</c:formatCode>
                <c:ptCount val="15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5000</c:v>
                </c:pt>
                <c:pt idx="14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F-44DD-B348-63D9B5735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48512"/>
        <c:axId val="84757632"/>
      </c:lineChart>
      <c:catAx>
        <c:axId val="847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4757632"/>
        <c:crosses val="autoZero"/>
        <c:auto val="1"/>
        <c:lblAlgn val="ctr"/>
        <c:lblOffset val="100"/>
        <c:noMultiLvlLbl val="0"/>
      </c:catAx>
      <c:valAx>
        <c:axId val="847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474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>
              <a:alpha val="97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Present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'Annuities &amp; Perpetuities'!$A$47:$A$61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'Annuities &amp; Perpetuities'!$C$47:$C$61</c:f>
              <c:numCache>
                <c:formatCode>General</c:formatCode>
                <c:ptCount val="15"/>
                <c:pt idx="0">
                  <c:v>833.33333333333337</c:v>
                </c:pt>
                <c:pt idx="1">
                  <c:v>1534.7222222222222</c:v>
                </c:pt>
                <c:pt idx="2">
                  <c:v>2125.0578703703704</c:v>
                </c:pt>
                <c:pt idx="3">
                  <c:v>2621.9237075617284</c:v>
                </c:pt>
                <c:pt idx="4">
                  <c:v>3040.1191205311216</c:v>
                </c:pt>
                <c:pt idx="5">
                  <c:v>3392.1002597803608</c:v>
                </c:pt>
                <c:pt idx="6">
                  <c:v>3688.3510519818037</c:v>
                </c:pt>
                <c:pt idx="7">
                  <c:v>3937.6954687513517</c:v>
                </c:pt>
                <c:pt idx="8">
                  <c:v>4147.5603528657211</c:v>
                </c:pt>
                <c:pt idx="9">
                  <c:v>4324.196630328649</c:v>
                </c:pt>
                <c:pt idx="10">
                  <c:v>4472.8654971932801</c:v>
                </c:pt>
                <c:pt idx="11">
                  <c:v>4597.9951268043442</c:v>
                </c:pt>
                <c:pt idx="12">
                  <c:v>4703.3125650603233</c:v>
                </c:pt>
                <c:pt idx="13">
                  <c:v>4791.9547422591058</c:v>
                </c:pt>
                <c:pt idx="14">
                  <c:v>4866.5619080680808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8-4DE3-A417-B1097D1DBD6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'Annuities &amp; Perpetuities'!$A$47:$A$61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'Annuities &amp; Perpetuities'!$D$47:$D$61</c:f>
              <c:numCache>
                <c:formatCode>General</c:formatCode>
                <c:ptCount val="15"/>
                <c:pt idx="0">
                  <c:v>5263.1578947368416</c:v>
                </c:pt>
                <c:pt idx="1">
                  <c:v>5263.1578947368416</c:v>
                </c:pt>
                <c:pt idx="2">
                  <c:v>5263.1578947368416</c:v>
                </c:pt>
                <c:pt idx="3">
                  <c:v>5263.1578947368416</c:v>
                </c:pt>
                <c:pt idx="4">
                  <c:v>5263.1578947368416</c:v>
                </c:pt>
                <c:pt idx="5">
                  <c:v>5263.1578947368416</c:v>
                </c:pt>
                <c:pt idx="6">
                  <c:v>5263.1578947368416</c:v>
                </c:pt>
                <c:pt idx="7">
                  <c:v>5263.1578947368416</c:v>
                </c:pt>
                <c:pt idx="8">
                  <c:v>5263.1578947368416</c:v>
                </c:pt>
                <c:pt idx="9">
                  <c:v>5263.1578947368416</c:v>
                </c:pt>
                <c:pt idx="10">
                  <c:v>5263.1578947368416</c:v>
                </c:pt>
                <c:pt idx="11">
                  <c:v>5263.1578947368416</c:v>
                </c:pt>
                <c:pt idx="12">
                  <c:v>5263.1578947368416</c:v>
                </c:pt>
                <c:pt idx="13">
                  <c:v>5263.1578947368416</c:v>
                </c:pt>
                <c:pt idx="14">
                  <c:v>5263.1578947368416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8-4DE3-A417-B1097D1D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550752"/>
        <c:axId val="1173547872"/>
      </c:lineChart>
      <c:catAx>
        <c:axId val="11735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3547872"/>
        <c:crosses val="autoZero"/>
        <c:auto val="1"/>
        <c:lblAlgn val="ctr"/>
        <c:lblOffset val="100"/>
        <c:noMultiLvlLbl val="0"/>
      </c:catAx>
      <c:valAx>
        <c:axId val="117354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355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NPV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'Net present value'!$E$2:$E$14</c:f>
              <c:numCache>
                <c:formatCode>General</c:formatCode>
                <c:ptCount val="13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</c:numCache>
            </c:numRef>
          </c:xVal>
          <c:yVal>
            <c:numRef>
              <c:f>'Net present value'!$F$2:$F$14</c:f>
              <c:numCache>
                <c:formatCode>General</c:formatCode>
                <c:ptCount val="13"/>
                <c:pt idx="0">
                  <c:v>2000</c:v>
                </c:pt>
                <c:pt idx="1">
                  <c:v>1754.1863979555492</c:v>
                </c:pt>
                <c:pt idx="2">
                  <c:v>1516.4981794332502</c:v>
                </c:pt>
                <c:pt idx="3">
                  <c:v>1286.5793560514207</c:v>
                </c:pt>
                <c:pt idx="4">
                  <c:v>1064.0930814747376</c:v>
                </c:pt>
                <c:pt idx="5">
                  <c:v>848.7204405571747</c:v>
                </c:pt>
                <c:pt idx="6">
                  <c:v>640.15932615514612</c:v>
                </c:pt>
                <c:pt idx="7">
                  <c:v>438.12339648485749</c:v>
                </c:pt>
                <c:pt idx="8">
                  <c:v>242.34110653863718</c:v>
                </c:pt>
                <c:pt idx="9">
                  <c:v>52.554807652954878</c:v>
                </c:pt>
                <c:pt idx="10">
                  <c:v>-131.48009015777734</c:v>
                </c:pt>
                <c:pt idx="11">
                  <c:v>-309.99589801635238</c:v>
                </c:pt>
                <c:pt idx="12">
                  <c:v>-483.21337463556983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7-43F2-9D91-038C8B98A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26336"/>
        <c:axId val="70316736"/>
      </c:scatterChart>
      <c:valAx>
        <c:axId val="70326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316736"/>
        <c:crosses val="autoZero"/>
        <c:crossBetween val="midCat"/>
      </c:valAx>
      <c:valAx>
        <c:axId val="703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0326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Total interests paid</a:t>
            </a:r>
          </a:p>
        </c:rich>
      </c:tx>
      <c:layout>
        <c:manualLayout>
          <c:xMode val="edge"/>
          <c:yMode val="edge"/>
          <c:x val="0.3479860017497812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'Amortized loan'!$C$2:$C$11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'Amortized loan'!$G$2:$G$11</c:f>
              <c:numCache>
                <c:formatCode>General</c:formatCode>
                <c:ptCount val="10"/>
                <c:pt idx="0">
                  <c:v>499.99999999999818</c:v>
                </c:pt>
                <c:pt idx="1">
                  <c:v>756.09756097558966</c:v>
                </c:pt>
                <c:pt idx="2">
                  <c:v>1016.2569389373402</c:v>
                </c:pt>
                <c:pt idx="3">
                  <c:v>1280.4733041385025</c:v>
                </c:pt>
                <c:pt idx="4">
                  <c:v>1548.7399064134024</c:v>
                </c:pt>
                <c:pt idx="5">
                  <c:v>1821.0480866112994</c:v>
                </c:pt>
                <c:pt idx="6">
                  <c:v>2097.3872912319457</c:v>
                </c:pt>
                <c:pt idx="7">
                  <c:v>2377.7450902144901</c:v>
                </c:pt>
                <c:pt idx="8">
                  <c:v>2662.107197820902</c:v>
                </c:pt>
                <c:pt idx="9">
                  <c:v>2950.4574965456632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B5-4F39-B4B1-94C8620C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320240"/>
        <c:axId val="621311120"/>
      </c:scatterChart>
      <c:valAx>
        <c:axId val="62132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311120"/>
        <c:crosses val="autoZero"/>
        <c:crossBetween val="midCat"/>
      </c:valAx>
      <c:valAx>
        <c:axId val="6213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320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1824990</xdr:colOff>
      <xdr:row>17</xdr:row>
      <xdr:rowOff>194310</xdr:rowOff>
    </xdr:from>
    <xdr:to>
      <xdr:col>12</xdr:col>
      <xdr:colOff>7620</xdr:colOff>
      <xdr:row>37</xdr:row>
      <xdr:rowOff>7620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C6CA932-A7AF-5D35-E51E-47EC703F9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1809750</xdr:colOff>
      <xdr:row>42</xdr:row>
      <xdr:rowOff>171450</xdr:rowOff>
    </xdr:from>
    <xdr:to>
      <xdr:col>12</xdr:col>
      <xdr:colOff>7620</xdr:colOff>
      <xdr:row>61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97F8B3B-201E-43D2-3946-68D0EF090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653613</xdr:colOff>
      <xdr:row>0</xdr:row>
      <xdr:rowOff>346184</xdr:rowOff>
    </xdr:from>
    <xdr:to>
      <xdr:col>11</xdr:col>
      <xdr:colOff>367862</xdr:colOff>
      <xdr:row>14</xdr:row>
      <xdr:rowOff>93936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0252A3C-4ED2-F54B-2EEE-FDC4D863C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1</xdr:row>
      <xdr:rowOff>171450</xdr:rowOff>
    </xdr:from>
    <xdr:to>
      <xdr:col>14</xdr:col>
      <xdr:colOff>544830</xdr:colOff>
      <xdr:row>17</xdr:row>
      <xdr:rowOff>110490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F8D956-0FC3-9EE1-17E1-37BF46C2B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D093-9797-4C7E-A524-DBC42F631E90}">
  <dimension ref="A1:F61"/>
  <sheetViews>
    <sheetView workbookViewId="0">
      <selection activeCell="C29" sqref="C29"/>
    </sheetView>
  </sheetViews>
  <sheetFormatPr defaultRowHeight="13.8"/>
  <cols>
    <col min="1" max="1" width="24" customWidth="1"/>
    <col min="2" max="2" width="10.09765625" customWidth="1"/>
    <col min="3" max="3" width="12" customWidth="1"/>
    <col min="4" max="4" width="18.5" customWidth="1"/>
    <col min="5" max="5" width="24" customWidth="1"/>
  </cols>
  <sheetData>
    <row r="1" spans="1:6" ht="15.6">
      <c r="A1" s="18" t="s">
        <v>10</v>
      </c>
      <c r="E1" s="18" t="s">
        <v>14</v>
      </c>
    </row>
    <row r="2" spans="1:6">
      <c r="A2" s="17" t="s">
        <v>2</v>
      </c>
      <c r="B2">
        <v>0.02</v>
      </c>
      <c r="E2" s="17" t="s">
        <v>2</v>
      </c>
      <c r="F2">
        <v>0.02</v>
      </c>
    </row>
    <row r="3" spans="1:6">
      <c r="A3" s="17"/>
      <c r="E3" s="17" t="s">
        <v>15</v>
      </c>
      <c r="F3">
        <v>0.01</v>
      </c>
    </row>
    <row r="4" spans="1:6">
      <c r="A4" s="17"/>
    </row>
    <row r="5" spans="1:6" ht="27.6">
      <c r="A5" s="10" t="s">
        <v>1</v>
      </c>
      <c r="B5" s="7" t="s">
        <v>12</v>
      </c>
      <c r="C5" s="17"/>
      <c r="E5" s="10" t="s">
        <v>1</v>
      </c>
      <c r="F5" s="7" t="s">
        <v>12</v>
      </c>
    </row>
    <row r="6" spans="1:6">
      <c r="A6" s="8">
        <v>1</v>
      </c>
      <c r="B6" s="8">
        <v>1000</v>
      </c>
      <c r="E6" s="8">
        <v>1</v>
      </c>
      <c r="F6" s="8">
        <v>1000</v>
      </c>
    </row>
    <row r="7" spans="1:6">
      <c r="A7" s="8">
        <v>2</v>
      </c>
      <c r="B7" s="8">
        <v>1000</v>
      </c>
      <c r="E7" s="8">
        <v>2</v>
      </c>
      <c r="F7" s="8">
        <f>F6+F6*F$3</f>
        <v>1010</v>
      </c>
    </row>
    <row r="8" spans="1:6">
      <c r="A8" s="8">
        <v>3</v>
      </c>
      <c r="B8" s="8">
        <v>1000</v>
      </c>
      <c r="E8" s="8">
        <v>3</v>
      </c>
      <c r="F8" s="8">
        <f t="shared" ref="F8:F10" si="0">F7+F7*F$3</f>
        <v>1020.1</v>
      </c>
    </row>
    <row r="9" spans="1:6">
      <c r="A9" s="8">
        <v>4</v>
      </c>
      <c r="B9" s="8">
        <v>1000</v>
      </c>
      <c r="E9" s="8">
        <v>4</v>
      </c>
      <c r="F9" s="8">
        <f t="shared" si="0"/>
        <v>1030.3009999999999</v>
      </c>
    </row>
    <row r="10" spans="1:6">
      <c r="A10" s="8">
        <v>5</v>
      </c>
      <c r="B10" s="8">
        <v>1000</v>
      </c>
      <c r="E10" s="8">
        <v>5</v>
      </c>
      <c r="F10" s="8">
        <f t="shared" si="0"/>
        <v>1040.60401</v>
      </c>
    </row>
    <row r="12" spans="1:6">
      <c r="A12" s="19" t="s">
        <v>11</v>
      </c>
      <c r="B12" s="19">
        <f>B6/(1+B2)^A6+B7/(1+B2)^A7+B8/(1+B2)^A8+B9/(1+B2)^A9+B10/(1+B2)^A10</f>
        <v>4713.4595085042056</v>
      </c>
      <c r="E12" s="19" t="s">
        <v>11</v>
      </c>
      <c r="F12" s="19">
        <f>F6/(1+F2)^E6+F7/(1+F2)^E7+F8/(1+F2)^E8+F9/(1+F2)^E9+F10/(1+F2)^E10</f>
        <v>4806.781618354652</v>
      </c>
    </row>
    <row r="13" spans="1:6">
      <c r="A13" s="19" t="s">
        <v>13</v>
      </c>
      <c r="B13" s="19">
        <f>(B6/B2)*(1-1/(1+B2)^A10)</f>
        <v>4713.4595085042029</v>
      </c>
      <c r="E13" s="19" t="s">
        <v>13</v>
      </c>
      <c r="F13" s="19">
        <f>(F6/(F2-F3))*(1-((1+F3)/(1+F2))^E10)</f>
        <v>4806.7816183546274</v>
      </c>
    </row>
    <row r="18" spans="1:4" ht="15.6">
      <c r="A18" s="18" t="s">
        <v>16</v>
      </c>
    </row>
    <row r="19" spans="1:4">
      <c r="A19" s="17" t="s">
        <v>2</v>
      </c>
      <c r="B19">
        <v>0.2</v>
      </c>
    </row>
    <row r="20" spans="1:4">
      <c r="A20" s="17"/>
    </row>
    <row r="21" spans="1:4">
      <c r="A21" s="17"/>
    </row>
    <row r="22" spans="1:4">
      <c r="A22" s="10" t="s">
        <v>1</v>
      </c>
      <c r="B22" s="7" t="s">
        <v>12</v>
      </c>
      <c r="C22" s="19" t="s">
        <v>17</v>
      </c>
      <c r="D22" s="19" t="s">
        <v>18</v>
      </c>
    </row>
    <row r="23" spans="1:4">
      <c r="A23" s="8">
        <v>1</v>
      </c>
      <c r="B23" s="8">
        <v>1000</v>
      </c>
      <c r="C23" s="13">
        <f>B23/(1+B19)^A23</f>
        <v>833.33333333333337</v>
      </c>
      <c r="D23" s="19">
        <f>B$23/B$19</f>
        <v>5000</v>
      </c>
    </row>
    <row r="24" spans="1:4">
      <c r="A24" s="8">
        <v>2</v>
      </c>
      <c r="B24" s="8">
        <v>1000</v>
      </c>
      <c r="C24" s="13">
        <f>B23/(1+B19)^A23+B24/(1+B19)^A24</f>
        <v>1527.7777777777778</v>
      </c>
      <c r="D24" s="19">
        <f t="shared" ref="D24:D37" si="1">B$23/B$19</f>
        <v>5000</v>
      </c>
    </row>
    <row r="25" spans="1:4">
      <c r="A25" s="8">
        <v>3</v>
      </c>
      <c r="B25" s="8">
        <v>1000</v>
      </c>
      <c r="C25" s="13">
        <f>B23/(1+B19)^A23+B24/(1+B19)^A24+B25/(1+B19)^A25</f>
        <v>2106.4814814814818</v>
      </c>
      <c r="D25" s="19">
        <f t="shared" si="1"/>
        <v>5000</v>
      </c>
    </row>
    <row r="26" spans="1:4">
      <c r="A26" s="8">
        <v>4</v>
      </c>
      <c r="B26" s="8">
        <v>1000</v>
      </c>
      <c r="C26" s="13">
        <f>B23/(1+B19)^A23+B24/(1+B19)^A24+B25/(1+B19)^A25+B26/(1+B19)^A26</f>
        <v>2588.7345679012351</v>
      </c>
      <c r="D26" s="19">
        <f t="shared" si="1"/>
        <v>5000</v>
      </c>
    </row>
    <row r="27" spans="1:4">
      <c r="A27" s="8">
        <v>5</v>
      </c>
      <c r="B27" s="8">
        <v>1000</v>
      </c>
      <c r="C27" s="13">
        <f>B23/(1+B19)^A23+B24/(1+B19)^A24+B25/(1+B19)^A25+B26/(1+B19)^A26+B27/(1+B19)^A27</f>
        <v>2990.6121399176959</v>
      </c>
      <c r="D27" s="19">
        <f t="shared" si="1"/>
        <v>5000</v>
      </c>
    </row>
    <row r="28" spans="1:4">
      <c r="A28" s="8">
        <v>6</v>
      </c>
      <c r="B28" s="8">
        <v>1000</v>
      </c>
      <c r="C28" s="13">
        <f>B23/(1+B19)^A23+B24/(1+B19)^A24+B25/(1+B19)^A25+B26/(1+B19)^A26+B27/(1+B19)^A27+B28/(1+B19)^A28</f>
        <v>3325.51011659808</v>
      </c>
      <c r="D28" s="19">
        <f t="shared" si="1"/>
        <v>5000</v>
      </c>
    </row>
    <row r="29" spans="1:4">
      <c r="A29" s="8">
        <v>7</v>
      </c>
      <c r="B29" s="8">
        <v>1000</v>
      </c>
      <c r="C29" s="13">
        <f>B23/(1+B19)^A23+B24/(1+B19)^A24+B25/(1+B19)^A25+B26/(1+B19)^A26+B27/(1+B19)^A27+B28/(1+B19)^A28+B29/(1+B19)^A29</f>
        <v>3604.5917638317333</v>
      </c>
      <c r="D29" s="19">
        <f t="shared" si="1"/>
        <v>5000</v>
      </c>
    </row>
    <row r="30" spans="1:4">
      <c r="A30" s="8">
        <v>8</v>
      </c>
      <c r="B30" s="8">
        <v>1000</v>
      </c>
      <c r="C30" s="13">
        <f>B23/(1+B19)^A23+B24/(1+B19)^A24+B25/(1+B19)^A25+B26/(1+B19)^A26+B27/(1+B19)^A27+B28/(1+B19)^A28+B29/(1+B19)^A29+B30/(1+B19)^A30</f>
        <v>3837.1598031931112</v>
      </c>
      <c r="D30" s="19">
        <f t="shared" si="1"/>
        <v>5000</v>
      </c>
    </row>
    <row r="31" spans="1:4">
      <c r="A31" s="8">
        <v>9</v>
      </c>
      <c r="B31" s="8">
        <v>1000</v>
      </c>
      <c r="C31" s="13">
        <f>B23/(1+B19)^A23+B24/(1+B19)^A24+B25/(1+B19)^A25+B26/(1+B19)^A26+B27/(1+B19)^A27+B28/(1+B19)^A28+B29/(1+B19)^A29+B30/(1+B19)^A30+B31/(1+B19)^A31</f>
        <v>4030.9665026609259</v>
      </c>
      <c r="D31" s="19">
        <f t="shared" si="1"/>
        <v>5000</v>
      </c>
    </row>
    <row r="32" spans="1:4">
      <c r="A32" s="8">
        <v>10</v>
      </c>
      <c r="B32" s="8">
        <v>1000</v>
      </c>
      <c r="C32" s="13">
        <f>B23/(1+B19)^A23+B24/(1+B19)^A24+B25/(1+B19)^A25+B26/(1+B19)^A26+B27/(1+B19)^A27+B28/(1+B19)^A28+B29/(1+B19)^A29+B30/(1+B19)^A30+B31/(1+B19)^A31+B32/(1+B19)^A32</f>
        <v>4192.4720855507712</v>
      </c>
      <c r="D32" s="19">
        <f t="shared" si="1"/>
        <v>5000</v>
      </c>
    </row>
    <row r="33" spans="1:4">
      <c r="A33" s="8">
        <v>11</v>
      </c>
      <c r="B33" s="8">
        <v>1000</v>
      </c>
      <c r="C33" s="13">
        <f>B23/(1+B19)^A23+B24/(1+B19)^A24+B25/(1+B19)^A25+B26/(1+B19)^A26+B27/(1+B19)^A27+B28/(1+B19)^A28+B29/(1+B19)^A29+B30/(1+B19)^A30+B31/(1+B19)^A31+B32/(1+B19)^A32+B33/(1+B19)^A33</f>
        <v>4327.0600712923097</v>
      </c>
      <c r="D33" s="19">
        <f t="shared" si="1"/>
        <v>5000</v>
      </c>
    </row>
    <row r="34" spans="1:4">
      <c r="A34" s="8">
        <v>12</v>
      </c>
      <c r="B34" s="8">
        <v>1000</v>
      </c>
      <c r="C34" s="13">
        <f>B23/(1+B19)^A23+B24/(1+B19)^A24+B25/(1+B19)^A25+B26/(1+B19)^A26+B27/(1+B19)^A27+B28/(1+B19)^A28+B29/(1+B19)^A29+B30/(1+B19)^A30+B31/(1+B19)^A31+B32/(1+B19)^A32+B33/(1+B19)^A33+B34/(1+B19)^A34</f>
        <v>4439.2167260769247</v>
      </c>
      <c r="D34" s="19">
        <f t="shared" si="1"/>
        <v>5000</v>
      </c>
    </row>
    <row r="35" spans="1:4">
      <c r="A35" s="8">
        <v>13</v>
      </c>
      <c r="B35" s="8">
        <v>1000</v>
      </c>
      <c r="C35" s="13">
        <f>B23/(1+B19)^A23+B24/(1+B19)^A24+B25/(1+B19)^A25+B26/(1+B19)^A26+B27/(1+B19)^A27+B28/(1+B19)^A28+B29/(1+B19)^A29+B30/(1+B19)^A30+B31/(1+B19)^A31+B32/(1+B19)^A32+B33/(1+B19)^A33+B34/(1+B19)^A34+B35/(1+B19)^A35</f>
        <v>4532.6806050641044</v>
      </c>
      <c r="D35" s="19">
        <f t="shared" si="1"/>
        <v>5000</v>
      </c>
    </row>
    <row r="36" spans="1:4">
      <c r="A36" s="8">
        <v>14</v>
      </c>
      <c r="B36" s="8">
        <v>1000</v>
      </c>
      <c r="C36" s="13">
        <f>B23/(1+B19)^A23+B24/(1+B19)^A24+B25/(1+B19)^A25+B26/(1+B19)^A26+B27/(1+B19)^A27+B28/(1+B19)^A28+B29/(1+B19)^A29+B30/(1+B19)^A30+B31/(1+B19)^A31+B32/(1+B19)^A32+B33/(1+B19)^A33+B34/(1+B19)^A34+B35/(1+B19)^A35+B36/(1+B19)^A36</f>
        <v>4610.567170886754</v>
      </c>
      <c r="D36" s="19">
        <f t="shared" si="1"/>
        <v>5000</v>
      </c>
    </row>
    <row r="37" spans="1:4">
      <c r="A37" s="8">
        <v>15</v>
      </c>
      <c r="B37" s="8">
        <v>1000</v>
      </c>
      <c r="C37" s="13">
        <f>B23/(1+B19)^A23+B24/(1+B19)^A24+B25/(1+B19)^A25+B26/(1+B19)^A26+B27/(1+B19)^A27+B28/(1+B19)^A28+B29/(1+B19)^A29+B30/(1+B19)^A30+B31/(1+B19)^A31+B32/(1+B19)^A32+B33/(1+B19)^A33+B34/(1+B19)^A34+B35/(1+B19)^A35+B36/(1+B19)^A36+B37/(1+B19)^A37</f>
        <v>4675.472642405628</v>
      </c>
      <c r="D37" s="19">
        <f t="shared" si="1"/>
        <v>5000</v>
      </c>
    </row>
    <row r="42" spans="1:4" ht="15.6">
      <c r="A42" s="18" t="s">
        <v>19</v>
      </c>
    </row>
    <row r="43" spans="1:4">
      <c r="A43" s="17" t="s">
        <v>2</v>
      </c>
      <c r="B43">
        <v>0.2</v>
      </c>
    </row>
    <row r="44" spans="1:4">
      <c r="A44" s="17" t="s">
        <v>15</v>
      </c>
      <c r="B44">
        <v>0.01</v>
      </c>
    </row>
    <row r="45" spans="1:4">
      <c r="A45" s="17"/>
    </row>
    <row r="46" spans="1:4">
      <c r="A46" s="10" t="s">
        <v>1</v>
      </c>
      <c r="B46" s="7" t="s">
        <v>12</v>
      </c>
      <c r="C46" s="19" t="s">
        <v>17</v>
      </c>
      <c r="D46" s="19" t="s">
        <v>20</v>
      </c>
    </row>
    <row r="47" spans="1:4">
      <c r="A47" s="8">
        <v>1</v>
      </c>
      <c r="B47" s="8">
        <v>1000</v>
      </c>
      <c r="C47" s="13">
        <f>B47/(1+B43)^A47</f>
        <v>833.33333333333337</v>
      </c>
      <c r="D47" s="19">
        <f>B$23/(B$19-B$44)</f>
        <v>5263.1578947368416</v>
      </c>
    </row>
    <row r="48" spans="1:4">
      <c r="A48" s="8">
        <v>2</v>
      </c>
      <c r="B48" s="8">
        <f>B47+B47*B$44</f>
        <v>1010</v>
      </c>
      <c r="C48" s="13">
        <f>B47/(1+B43)^A47+B48/(1+B43)^A48</f>
        <v>1534.7222222222222</v>
      </c>
      <c r="D48" s="19">
        <f t="shared" ref="D48:D61" si="2">B$23/(B$19-B$44)</f>
        <v>5263.1578947368416</v>
      </c>
    </row>
    <row r="49" spans="1:4">
      <c r="A49" s="8">
        <v>3</v>
      </c>
      <c r="B49" s="8">
        <f t="shared" ref="B49:B61" si="3">B48+B48*B$44</f>
        <v>1020.1</v>
      </c>
      <c r="C49" s="13">
        <f>B47/(1+B43)^A47+B48/(1+B43)^A48+B49/(1+B43)^A49</f>
        <v>2125.0578703703704</v>
      </c>
      <c r="D49" s="19">
        <f t="shared" si="2"/>
        <v>5263.1578947368416</v>
      </c>
    </row>
    <row r="50" spans="1:4">
      <c r="A50" s="8">
        <v>4</v>
      </c>
      <c r="B50" s="8">
        <f t="shared" si="3"/>
        <v>1030.3009999999999</v>
      </c>
      <c r="C50" s="13">
        <f>B47/(1+B43)^A47+B48/(1+B43)^A48+B49/(1+B43)^A49+B50/(1+B43)^A50</f>
        <v>2621.9237075617284</v>
      </c>
      <c r="D50" s="19">
        <f t="shared" si="2"/>
        <v>5263.1578947368416</v>
      </c>
    </row>
    <row r="51" spans="1:4">
      <c r="A51" s="8">
        <v>5</v>
      </c>
      <c r="B51" s="8">
        <f t="shared" si="3"/>
        <v>1040.60401</v>
      </c>
      <c r="C51" s="13">
        <f>B47/(1+B43)^A47+B48/(1+B43)^A48+B49/(1+B43)^A49+B50/(1+B43)^A50+B51/(1+B43)^A51</f>
        <v>3040.1191205311216</v>
      </c>
      <c r="D51" s="19">
        <f t="shared" si="2"/>
        <v>5263.1578947368416</v>
      </c>
    </row>
    <row r="52" spans="1:4">
      <c r="A52" s="8">
        <v>6</v>
      </c>
      <c r="B52" s="8">
        <f t="shared" si="3"/>
        <v>1051.0100500999999</v>
      </c>
      <c r="C52" s="13">
        <f>B47/(1+B43)^A47+B48/(1+B43)^A48+B49/(1+B43)^A49+B50/(1+B43)^A50+B51/(1+B43)^A51+B52/(1+B43)^A52</f>
        <v>3392.1002597803608</v>
      </c>
      <c r="D52" s="19">
        <f t="shared" si="2"/>
        <v>5263.1578947368416</v>
      </c>
    </row>
    <row r="53" spans="1:4">
      <c r="A53" s="8">
        <v>7</v>
      </c>
      <c r="B53" s="8">
        <f t="shared" si="3"/>
        <v>1061.5201506009998</v>
      </c>
      <c r="C53" s="13">
        <f>B47/(1+B43)^A47+B48/(1+B43)^A48+B49/(1+B43)^A49+B50/(1+B43)^A50+B51/(1+B43)^A51+B52/(1+B43)^A52+B53/(1+B43)^A53</f>
        <v>3688.3510519818037</v>
      </c>
      <c r="D53" s="19">
        <f t="shared" si="2"/>
        <v>5263.1578947368416</v>
      </c>
    </row>
    <row r="54" spans="1:4">
      <c r="A54" s="8">
        <v>8</v>
      </c>
      <c r="B54" s="8">
        <f t="shared" si="3"/>
        <v>1072.1353521070098</v>
      </c>
      <c r="C54" s="13">
        <f>B47/(1+B43)^A47+B48/(1+B43)^A48+B49/(1+B43)^A49+B50/(1+B43)^A50+B51/(1+B43)^A51+B52/(1+B43)^A52+B53/(1+B43)^A53+B54/(1+B43)^A54</f>
        <v>3937.6954687513517</v>
      </c>
      <c r="D54" s="19">
        <f t="shared" si="2"/>
        <v>5263.1578947368416</v>
      </c>
    </row>
    <row r="55" spans="1:4">
      <c r="A55" s="8">
        <v>9</v>
      </c>
      <c r="B55" s="8">
        <f t="shared" si="3"/>
        <v>1082.8567056280799</v>
      </c>
      <c r="C55" s="13">
        <f>B47/(1+B43)^A47+B48/(1+B43)^A48+B49/(1+B43)^A49+B50/(1+B43)^A50+B51/(1+B43)^A51+B52/(1+B43)^A52+B53/(1+B43)^A53+B54/(1+B43)^A54+B55/(1+B43)^A55</f>
        <v>4147.5603528657211</v>
      </c>
      <c r="D55" s="19">
        <f t="shared" si="2"/>
        <v>5263.1578947368416</v>
      </c>
    </row>
    <row r="56" spans="1:4">
      <c r="A56" s="8">
        <v>10</v>
      </c>
      <c r="B56" s="8">
        <f t="shared" si="3"/>
        <v>1093.6852726843606</v>
      </c>
      <c r="C56" s="13">
        <f>B47/(1+B43)^A47+B48/(1+B43)^A48+B49/(1+B43)^A49+B50/(1+B43)^A50+B51/(1+B43)^A51+B52/(1+B43)^A52+B53/(1+B43)^A53+B54/(1+B43)^A54+B55/(1+B43)^A55+B56/(1+B43)^A56</f>
        <v>4324.196630328649</v>
      </c>
      <c r="D56" s="19">
        <f t="shared" si="2"/>
        <v>5263.1578947368416</v>
      </c>
    </row>
    <row r="57" spans="1:4">
      <c r="A57" s="8">
        <v>11</v>
      </c>
      <c r="B57" s="8">
        <f t="shared" si="3"/>
        <v>1104.6221254112043</v>
      </c>
      <c r="C57" s="13">
        <f>B47/(1+B43)^A47+B48/(1+B43)^A48+B49/(1+B43)^A49+B50/(1+B43)^A50+B51/(1+B43)^A51+B52/(1+B43)^A52+B53/(1+B43)^A53+B54/(1+B43)^A54+B55/(1+B43)^A55+B56/(1+B43)^A56+B57/(1+B43)^A57</f>
        <v>4472.8654971932801</v>
      </c>
      <c r="D57" s="19">
        <f t="shared" si="2"/>
        <v>5263.1578947368416</v>
      </c>
    </row>
    <row r="58" spans="1:4">
      <c r="A58" s="8">
        <v>12</v>
      </c>
      <c r="B58" s="8">
        <f t="shared" si="3"/>
        <v>1115.6683466653162</v>
      </c>
      <c r="C58" s="13">
        <f>B47/(1+B43)^A47+B48/(1+B43)^A48+B49/(1+B43)^A49+B50/(1+B43)^A50+B51/(1+B43)^A51+B52/(1+B43)^A52+B53/(1+B43)^A53+B54/(1+B43)^A54+B55/(1+B43)^A55+B56/(1+B43)^A56+B57/(1+B43)^A57+B58/(1+B43)^A58</f>
        <v>4597.9951268043442</v>
      </c>
      <c r="D58" s="19">
        <f t="shared" si="2"/>
        <v>5263.1578947368416</v>
      </c>
    </row>
    <row r="59" spans="1:4">
      <c r="A59" s="8">
        <v>13</v>
      </c>
      <c r="B59" s="8">
        <f t="shared" si="3"/>
        <v>1126.8250301319695</v>
      </c>
      <c r="C59" s="13">
        <f>B47/(1+B43)^A47+B48/(1+B43)^A48+B49/(1+B43)^A49+B50/(1+B43)^A50+B51/(1+B43)^A51+B52/(1+B43)^A52+B53/(1+B43)^A53+B54/(1+B43)^A54+B55/(1+B43)^A55+B56/(1+B43)^A56+B57/(1+B43)^A57+B58/(1+B43)^A58+B59/(1+B43)^A59</f>
        <v>4703.3125650603233</v>
      </c>
      <c r="D59" s="19">
        <f t="shared" si="2"/>
        <v>5263.1578947368416</v>
      </c>
    </row>
    <row r="60" spans="1:4">
      <c r="A60" s="8">
        <v>14</v>
      </c>
      <c r="B60" s="8">
        <f t="shared" si="3"/>
        <v>1138.0932804332892</v>
      </c>
      <c r="C60" s="13">
        <f>B47/(1+B43)^A47+B48/(1+B43)^A48+B49/(1+B43)^A49+B50/(1+B43)^A50+B51/(1+B43)^A51+B52/(1+B43)^A52+B53/(1+B43)^A53+B54/(1+B43)^A54+B55/(1+B43)^A55+B56/(1+B43)^A56+B57/(1+B43)^A57+B58/(1+B43)^A58+B59/(1+B43)^A59+B60/(1+B43)^A60</f>
        <v>4791.9547422591058</v>
      </c>
      <c r="D60" s="19">
        <f t="shared" si="2"/>
        <v>5263.1578947368416</v>
      </c>
    </row>
    <row r="61" spans="1:4">
      <c r="A61" s="8">
        <v>15</v>
      </c>
      <c r="B61" s="8">
        <f t="shared" si="3"/>
        <v>1149.4742132376221</v>
      </c>
      <c r="C61" s="13">
        <f>B47/(1+B43)^A47+B48/(1+B43)^A48+B49/(1+B43)^A49+B50/(1+B43)^A50+B51/(1+B43)^A51+B52/(1+B43)^A52+B53/(1+B43)^A53+B54/(1+B43)^A54+B55/(1+B43)^A55+B56/(1+B43)^A56+B57/(1+B43)^A57+B58/(1+B43)^A58+B59/(1+B43)^A59+B60/(1+B43)^A60+B61/(1+B43)^A61</f>
        <v>4866.5619080680808</v>
      </c>
      <c r="D61" s="19">
        <f t="shared" si="2"/>
        <v>5263.1578947368416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1306-6427-47CE-A1F5-C02946FE58E5}">
  <dimension ref="A1:H25"/>
  <sheetViews>
    <sheetView zoomScaleNormal="100" workbookViewId="0">
      <selection activeCell="H22" sqref="H22"/>
    </sheetView>
  </sheetViews>
  <sheetFormatPr defaultRowHeight="13.8"/>
  <cols>
    <col min="1" max="1" width="14.296875" customWidth="1"/>
    <col min="2" max="2" width="11.296875" customWidth="1"/>
    <col min="4" max="4" width="13.59765625" customWidth="1"/>
    <col min="5" max="5" width="16.19921875" customWidth="1"/>
    <col min="7" max="7" width="24.09765625" customWidth="1"/>
    <col min="8" max="8" width="9.59765625" bestFit="1" customWidth="1"/>
  </cols>
  <sheetData>
    <row r="1" spans="1:8" ht="27.6">
      <c r="A1" s="10" t="s">
        <v>1</v>
      </c>
      <c r="B1" s="7" t="s">
        <v>0</v>
      </c>
      <c r="C1" s="9"/>
      <c r="D1" s="7"/>
      <c r="E1" s="15" t="s">
        <v>4</v>
      </c>
      <c r="F1" s="16" t="s">
        <v>3</v>
      </c>
    </row>
    <row r="2" spans="1:8">
      <c r="A2" s="8">
        <v>0</v>
      </c>
      <c r="B2" s="8">
        <v>-10000</v>
      </c>
      <c r="C2" s="9"/>
      <c r="D2" s="8"/>
      <c r="E2" s="5">
        <v>0</v>
      </c>
      <c r="F2" s="5">
        <f>B$2/(1+E2)^A$2+B$3/(1+E2)^A$3+B$4/(1+E2)^A$4+B$5/(1+E2)^A$5</f>
        <v>2000</v>
      </c>
      <c r="G2" s="11"/>
      <c r="H2" s="2"/>
    </row>
    <row r="3" spans="1:8">
      <c r="A3" s="8">
        <v>1</v>
      </c>
      <c r="B3" s="8">
        <v>3500</v>
      </c>
      <c r="C3" s="9"/>
      <c r="D3" s="8"/>
      <c r="E3" s="13">
        <v>0.01</v>
      </c>
      <c r="F3" s="5">
        <f t="shared" ref="F3:F14" si="0">B$2/(1+E3)^A$2+B$3/(1+E3)^A$3+B$4/(1+E3)^A$4+B$5/(1+E3)^A$5</f>
        <v>1754.1863979555492</v>
      </c>
      <c r="G3" s="11"/>
      <c r="H3" s="2"/>
    </row>
    <row r="4" spans="1:8">
      <c r="A4" s="8">
        <v>2</v>
      </c>
      <c r="B4" s="8">
        <v>4000</v>
      </c>
      <c r="C4" s="9"/>
      <c r="D4" s="8"/>
      <c r="E4" s="14">
        <v>0.02</v>
      </c>
      <c r="F4" s="5">
        <f t="shared" si="0"/>
        <v>1516.4981794332502</v>
      </c>
      <c r="G4" s="11"/>
      <c r="H4" s="2"/>
    </row>
    <row r="5" spans="1:8">
      <c r="A5" s="8">
        <v>3</v>
      </c>
      <c r="B5" s="8">
        <v>4500</v>
      </c>
      <c r="C5" s="9"/>
      <c r="D5" s="8"/>
      <c r="E5" s="14">
        <v>0.03</v>
      </c>
      <c r="F5" s="5">
        <f t="shared" si="0"/>
        <v>1286.5793560514207</v>
      </c>
      <c r="G5" s="11"/>
      <c r="H5" s="2"/>
    </row>
    <row r="6" spans="1:8">
      <c r="A6" s="8"/>
      <c r="B6" s="8"/>
      <c r="C6" s="9"/>
      <c r="D6" s="8"/>
      <c r="E6" s="14">
        <v>0.04</v>
      </c>
      <c r="F6" s="5">
        <f t="shared" si="0"/>
        <v>1064.0930814747376</v>
      </c>
      <c r="G6" s="11"/>
      <c r="H6" s="2"/>
    </row>
    <row r="7" spans="1:8">
      <c r="A7" s="7" t="s">
        <v>2</v>
      </c>
      <c r="B7" s="8">
        <v>0.05</v>
      </c>
      <c r="C7" s="9"/>
      <c r="D7" s="8"/>
      <c r="E7" s="14">
        <v>0.05</v>
      </c>
      <c r="F7" s="5">
        <f t="shared" si="0"/>
        <v>848.7204405571747</v>
      </c>
      <c r="G7" s="11"/>
      <c r="H7" s="2"/>
    </row>
    <row r="8" spans="1:8" ht="16.2" customHeight="1">
      <c r="C8" s="8"/>
      <c r="D8" s="8"/>
      <c r="E8" s="14">
        <v>0.06</v>
      </c>
      <c r="F8" s="5">
        <f t="shared" si="0"/>
        <v>640.15932615514612</v>
      </c>
      <c r="G8" s="11"/>
      <c r="H8" s="2"/>
    </row>
    <row r="9" spans="1:8">
      <c r="A9" s="14" t="s">
        <v>3</v>
      </c>
      <c r="B9" s="14">
        <f>B2/(1+B7)^A2+B3/(1+B7)^A3+B4/(1+B7)^A4+B5/(1+B7)^A5</f>
        <v>848.7204405571747</v>
      </c>
      <c r="C9" s="9"/>
      <c r="D9" s="8"/>
      <c r="E9" s="14">
        <v>7.0000000000000007E-2</v>
      </c>
      <c r="F9" s="5">
        <f t="shared" si="0"/>
        <v>438.12339648485749</v>
      </c>
      <c r="G9" s="11"/>
      <c r="H9" s="2"/>
    </row>
    <row r="10" spans="1:8">
      <c r="C10" s="9"/>
      <c r="D10" s="8"/>
      <c r="E10" s="14">
        <v>0.08</v>
      </c>
      <c r="F10" s="5">
        <f t="shared" si="0"/>
        <v>242.34110653863718</v>
      </c>
      <c r="G10" s="11"/>
      <c r="H10" s="2"/>
    </row>
    <row r="11" spans="1:8">
      <c r="A11" s="8"/>
      <c r="B11" s="8"/>
      <c r="C11" s="9"/>
      <c r="D11" s="8"/>
      <c r="E11" s="14">
        <v>0.09</v>
      </c>
      <c r="F11" s="5">
        <f t="shared" si="0"/>
        <v>52.554807652954878</v>
      </c>
      <c r="G11" s="11"/>
      <c r="H11" s="2"/>
    </row>
    <row r="12" spans="1:8" ht="18.600000000000001" customHeight="1">
      <c r="A12" s="8"/>
      <c r="B12" s="8"/>
      <c r="C12" s="9"/>
      <c r="D12" s="8"/>
      <c r="E12" s="14">
        <v>0.1</v>
      </c>
      <c r="F12" s="5">
        <f t="shared" si="0"/>
        <v>-131.48009015777734</v>
      </c>
      <c r="G12" s="11"/>
      <c r="H12" s="2"/>
    </row>
    <row r="13" spans="1:8">
      <c r="A13" s="8"/>
      <c r="B13" s="8"/>
      <c r="C13" s="9"/>
      <c r="D13" s="8"/>
      <c r="E13" s="14">
        <v>0.11</v>
      </c>
      <c r="F13" s="5">
        <f t="shared" si="0"/>
        <v>-309.99589801635238</v>
      </c>
      <c r="G13" s="11"/>
      <c r="H13" s="2"/>
    </row>
    <row r="14" spans="1:8" ht="34.200000000000003" customHeight="1">
      <c r="A14" s="8"/>
      <c r="B14" s="8"/>
      <c r="C14" s="9"/>
      <c r="D14" s="8"/>
      <c r="E14" s="14">
        <v>0.12</v>
      </c>
      <c r="F14" s="5">
        <f t="shared" si="0"/>
        <v>-483.21337463556983</v>
      </c>
      <c r="G14" s="11"/>
      <c r="H14" s="2"/>
    </row>
    <row r="15" spans="1:8">
      <c r="A15" s="8"/>
      <c r="B15" s="8"/>
      <c r="C15" s="9"/>
      <c r="D15" s="8"/>
      <c r="E15" s="8"/>
      <c r="F15" s="9"/>
      <c r="G15" s="11"/>
      <c r="H15" s="2"/>
    </row>
    <row r="16" spans="1:8">
      <c r="A16" s="8"/>
      <c r="B16" s="8"/>
      <c r="C16" s="6"/>
      <c r="D16" s="8"/>
      <c r="E16" s="8"/>
      <c r="F16" s="6"/>
      <c r="G16" s="11"/>
      <c r="H16" s="2"/>
    </row>
    <row r="17" spans="1:8">
      <c r="A17" s="8"/>
      <c r="B17" s="8"/>
      <c r="C17" s="6"/>
      <c r="D17" s="12"/>
      <c r="E17" s="12"/>
      <c r="F17" s="6"/>
      <c r="G17" s="11"/>
      <c r="H17" s="2"/>
    </row>
    <row r="18" spans="1:8">
      <c r="A18" s="12"/>
      <c r="B18" s="12"/>
      <c r="C18" s="6"/>
      <c r="D18" s="8"/>
      <c r="E18" s="8"/>
      <c r="F18" s="6"/>
      <c r="G18" s="11"/>
      <c r="H18" s="5"/>
    </row>
    <row r="19" spans="1:8">
      <c r="A19" s="8"/>
      <c r="B19" s="8"/>
      <c r="C19" s="6"/>
      <c r="D19" s="8"/>
      <c r="E19" s="8"/>
      <c r="F19" s="6"/>
      <c r="G19" s="13"/>
      <c r="H19" s="5"/>
    </row>
    <row r="20" spans="1:8">
      <c r="A20" s="8"/>
      <c r="B20" s="8"/>
      <c r="C20" s="6"/>
      <c r="D20" s="12"/>
      <c r="E20" s="12"/>
      <c r="F20" s="6"/>
      <c r="G20" s="13"/>
      <c r="H20" s="5"/>
    </row>
    <row r="21" spans="1:8">
      <c r="A21" s="12"/>
      <c r="B21" s="12"/>
      <c r="C21" s="6"/>
      <c r="D21" s="8"/>
      <c r="E21" s="8"/>
      <c r="F21" s="6"/>
      <c r="G21" s="13"/>
      <c r="H21" s="5"/>
    </row>
    <row r="22" spans="1:8">
      <c r="D22" s="1"/>
      <c r="E22" s="1"/>
      <c r="G22" s="5"/>
      <c r="H22" s="5"/>
    </row>
    <row r="23" spans="1:8">
      <c r="D23" s="1"/>
      <c r="E23" s="1"/>
      <c r="G23" s="5"/>
      <c r="H23" s="5"/>
    </row>
    <row r="24" spans="1:8">
      <c r="D24" s="4"/>
      <c r="E24" s="4"/>
    </row>
    <row r="25" spans="1:8">
      <c r="D25" s="4"/>
      <c r="E25" s="4"/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DA1B-B9B2-4512-8610-34C9005C5AF3}">
  <dimension ref="A1:H15"/>
  <sheetViews>
    <sheetView tabSelected="1" workbookViewId="0">
      <selection activeCell="G24" sqref="G24"/>
    </sheetView>
  </sheetViews>
  <sheetFormatPr defaultRowHeight="13.8"/>
  <cols>
    <col min="2" max="2" width="11.59765625" customWidth="1"/>
    <col min="3" max="3" width="11.796875" customWidth="1"/>
    <col min="6" max="6" width="13.3984375" customWidth="1"/>
    <col min="7" max="7" width="13.296875" customWidth="1"/>
  </cols>
  <sheetData>
    <row r="1" spans="1:8">
      <c r="A1" s="10" t="s">
        <v>5</v>
      </c>
      <c r="B1" s="7" t="s">
        <v>2</v>
      </c>
      <c r="C1" s="10" t="s">
        <v>7</v>
      </c>
      <c r="E1" s="16" t="s">
        <v>6</v>
      </c>
      <c r="F1" s="16" t="s">
        <v>8</v>
      </c>
      <c r="G1" s="16" t="s">
        <v>9</v>
      </c>
      <c r="H1" s="3"/>
    </row>
    <row r="2" spans="1:8">
      <c r="A2" s="3">
        <v>10000</v>
      </c>
      <c r="B2" s="3">
        <v>0.05</v>
      </c>
      <c r="C2" s="8">
        <v>1</v>
      </c>
      <c r="D2" s="3"/>
      <c r="E2" s="11">
        <f>A$2/(1/B$2-1/(B$2*((1+B$2)^C2)))</f>
        <v>10499.999999999998</v>
      </c>
      <c r="F2" s="11">
        <f>E2*C2</f>
        <v>10499.999999999998</v>
      </c>
      <c r="G2" s="11">
        <f>F2-A$2</f>
        <v>499.99999999999818</v>
      </c>
      <c r="H2" s="3"/>
    </row>
    <row r="3" spans="1:8">
      <c r="A3" s="3"/>
      <c r="B3" s="3"/>
      <c r="C3" s="8">
        <v>2</v>
      </c>
      <c r="D3" s="3"/>
      <c r="E3" s="11">
        <f t="shared" ref="E3:E11" si="0">A$2/(1/B$2-1/(B$2*((1+B$2)^C3)))</f>
        <v>5378.0487804877948</v>
      </c>
      <c r="F3" s="11">
        <f t="shared" ref="F3:F11" si="1">E3*C3</f>
        <v>10756.09756097559</v>
      </c>
      <c r="G3" s="11">
        <f t="shared" ref="G3:G11" si="2">F3-A$2</f>
        <v>756.09756097558966</v>
      </c>
      <c r="H3" s="3"/>
    </row>
    <row r="4" spans="1:8">
      <c r="A4" s="3"/>
      <c r="B4" s="3"/>
      <c r="C4" s="8">
        <v>3</v>
      </c>
      <c r="D4" s="3"/>
      <c r="E4" s="11">
        <f t="shared" si="0"/>
        <v>3672.0856463124469</v>
      </c>
      <c r="F4" s="11">
        <f t="shared" si="1"/>
        <v>11016.25693893734</v>
      </c>
      <c r="G4" s="11">
        <f t="shared" si="2"/>
        <v>1016.2569389373402</v>
      </c>
      <c r="H4" s="3"/>
    </row>
    <row r="5" spans="1:8">
      <c r="A5" s="3"/>
      <c r="B5" s="3"/>
      <c r="C5" s="8">
        <v>4</v>
      </c>
      <c r="D5" s="3"/>
      <c r="E5" s="11">
        <f t="shared" si="0"/>
        <v>2820.1183260346256</v>
      </c>
      <c r="F5" s="11">
        <f t="shared" si="1"/>
        <v>11280.473304138502</v>
      </c>
      <c r="G5" s="11">
        <f t="shared" si="2"/>
        <v>1280.4733041385025</v>
      </c>
      <c r="H5" s="3"/>
    </row>
    <row r="6" spans="1:8">
      <c r="A6" s="3"/>
      <c r="B6" s="3"/>
      <c r="C6" s="8">
        <v>5</v>
      </c>
      <c r="D6" s="3"/>
      <c r="E6" s="11">
        <f t="shared" si="0"/>
        <v>2309.7479812826805</v>
      </c>
      <c r="F6" s="11">
        <f t="shared" si="1"/>
        <v>11548.739906413402</v>
      </c>
      <c r="G6" s="11">
        <f t="shared" si="2"/>
        <v>1548.7399064134024</v>
      </c>
      <c r="H6" s="3"/>
    </row>
    <row r="7" spans="1:8">
      <c r="A7" s="3"/>
      <c r="B7" s="3"/>
      <c r="C7" s="8">
        <v>6</v>
      </c>
      <c r="D7" s="3"/>
      <c r="E7" s="11">
        <f t="shared" si="0"/>
        <v>1970.1746811018832</v>
      </c>
      <c r="F7" s="11">
        <f t="shared" si="1"/>
        <v>11821.048086611299</v>
      </c>
      <c r="G7" s="11">
        <f t="shared" si="2"/>
        <v>1821.0480866112994</v>
      </c>
      <c r="H7" s="3"/>
    </row>
    <row r="8" spans="1:8">
      <c r="A8" s="3"/>
      <c r="B8" s="3"/>
      <c r="C8" s="8">
        <v>7</v>
      </c>
      <c r="D8" s="3"/>
      <c r="E8" s="11">
        <f t="shared" si="0"/>
        <v>1728.1981844617064</v>
      </c>
      <c r="F8" s="11">
        <f t="shared" si="1"/>
        <v>12097.387291231946</v>
      </c>
      <c r="G8" s="11">
        <f t="shared" si="2"/>
        <v>2097.3872912319457</v>
      </c>
      <c r="H8" s="3"/>
    </row>
    <row r="9" spans="1:8">
      <c r="A9" s="3"/>
      <c r="B9" s="3"/>
      <c r="C9" s="8">
        <v>8</v>
      </c>
      <c r="D9" s="3"/>
      <c r="E9" s="11">
        <f t="shared" si="0"/>
        <v>1547.2181362768113</v>
      </c>
      <c r="F9" s="11">
        <f t="shared" si="1"/>
        <v>12377.74509021449</v>
      </c>
      <c r="G9" s="11">
        <f t="shared" si="2"/>
        <v>2377.7450902144901</v>
      </c>
      <c r="H9" s="3"/>
    </row>
    <row r="10" spans="1:8">
      <c r="A10" s="3"/>
      <c r="B10" s="3"/>
      <c r="C10" s="8">
        <v>9</v>
      </c>
      <c r="D10" s="3"/>
      <c r="E10" s="11">
        <f t="shared" si="0"/>
        <v>1406.9007997578781</v>
      </c>
      <c r="F10" s="11">
        <f t="shared" si="1"/>
        <v>12662.107197820902</v>
      </c>
      <c r="G10" s="11">
        <f t="shared" si="2"/>
        <v>2662.107197820902</v>
      </c>
      <c r="H10" s="3"/>
    </row>
    <row r="11" spans="1:8">
      <c r="A11" s="3"/>
      <c r="B11" s="3"/>
      <c r="C11" s="8">
        <v>10</v>
      </c>
      <c r="D11" s="3"/>
      <c r="E11" s="11">
        <f t="shared" si="0"/>
        <v>1295.0457496545664</v>
      </c>
      <c r="F11" s="11">
        <f t="shared" si="1"/>
        <v>12950.457496545663</v>
      </c>
      <c r="G11" s="11">
        <f t="shared" si="2"/>
        <v>2950.4574965456632</v>
      </c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Annuities &amp; Perpetuities</vt:lpstr>
      <vt:lpstr>Net present value</vt:lpstr>
      <vt:lpstr>Amortized 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Rigamonti</dc:creator>
  <cp:lastModifiedBy>Andrea Rigamonti</cp:lastModifiedBy>
  <dcterms:created xsi:type="dcterms:W3CDTF">2024-08-23T16:00:32Z</dcterms:created>
  <dcterms:modified xsi:type="dcterms:W3CDTF">2024-09-29T12:37:58Z</dcterms:modified>
</cp:coreProperties>
</file>