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ucnmuni-my.sharepoint.com/personal/136615_muni_cz/Documents/Documents/Škola/BPF_FIRI/Firmy/"/>
    </mc:Choice>
  </mc:AlternateContent>
  <xr:revisionPtr revIDLastSave="0" documentId="8_{FD9A91CF-906F-49FC-9A70-EACB51C13C36}" xr6:coauthVersionLast="47" xr6:coauthVersionMax="47" xr10:uidLastSave="{00000000-0000-0000-0000-000000000000}"/>
  <bookViews>
    <workbookView xWindow="-110" yWindow="-110" windowWidth="19420" windowHeight="10420" activeTab="8" xr2:uid="{00000000-000D-0000-FFFF-FFFF00000000}"/>
  </bookViews>
  <sheets>
    <sheet name="R1" sheetId="1" r:id="rId1"/>
    <sheet name="R2" sheetId="2" r:id="rId2"/>
    <sheet name="R3" sheetId="4" r:id="rId3"/>
    <sheet name="R4" sheetId="5" r:id="rId4"/>
    <sheet name="V1" sheetId="6" r:id="rId5"/>
    <sheet name="V2" sheetId="7" r:id="rId6"/>
    <sheet name="Ukazatele" sheetId="8" r:id="rId7"/>
    <sheet name="Grafy k ukazatelům" sheetId="10" r:id="rId8"/>
    <sheet name="Ekonomická analýza" sheetId="9"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6" l="1"/>
  <c r="P19" i="6"/>
  <c r="O19" i="6"/>
  <c r="O20" i="6"/>
  <c r="O26" i="6"/>
  <c r="P25" i="6"/>
  <c r="P18" i="6"/>
  <c r="S15" i="6"/>
  <c r="P4" i="5"/>
  <c r="K4" i="5"/>
  <c r="N5" i="4"/>
  <c r="K4" i="4"/>
  <c r="J4" i="4"/>
  <c r="M5" i="2"/>
  <c r="L5" i="2"/>
  <c r="T19" i="1"/>
  <c r="P14" i="1"/>
  <c r="O14" i="1"/>
  <c r="E4" i="8"/>
  <c r="G17" i="8"/>
  <c r="F38" i="8"/>
  <c r="D5" i="8"/>
  <c r="D6" i="8"/>
  <c r="S22" i="6"/>
  <c r="W60" i="10"/>
  <c r="V60" i="10"/>
  <c r="U60" i="10"/>
  <c r="W59" i="10"/>
  <c r="V59" i="10"/>
  <c r="U59" i="10"/>
  <c r="F67" i="9"/>
  <c r="E67" i="9"/>
  <c r="D67" i="9"/>
  <c r="E55" i="9"/>
  <c r="F55" i="9"/>
  <c r="G55" i="9"/>
  <c r="H55" i="9"/>
  <c r="I55" i="9"/>
  <c r="D55" i="9"/>
  <c r="W58" i="10"/>
  <c r="V58" i="10"/>
  <c r="W57" i="10"/>
  <c r="V57" i="10"/>
  <c r="U57" i="10"/>
  <c r="W56" i="10"/>
  <c r="V56" i="10"/>
  <c r="U56" i="10"/>
  <c r="W55" i="10"/>
  <c r="V55" i="10"/>
  <c r="U55" i="10"/>
  <c r="K25" i="4"/>
  <c r="S17" i="1"/>
  <c r="P17" i="1"/>
  <c r="Y25" i="9"/>
  <c r="Y27" i="9" s="1"/>
  <c r="X25" i="9"/>
  <c r="X27" i="9" s="1"/>
  <c r="W25" i="9"/>
  <c r="W27" i="9" s="1"/>
  <c r="V25" i="9"/>
  <c r="V27" i="9" s="1"/>
  <c r="U25" i="9"/>
  <c r="U27" i="9" s="1"/>
  <c r="T25" i="9"/>
  <c r="T27" i="9" s="1"/>
  <c r="L8" i="2"/>
  <c r="O41" i="1"/>
  <c r="E21" i="8"/>
  <c r="O31" i="6"/>
  <c r="P31" i="6"/>
  <c r="K15" i="6"/>
  <c r="N10" i="4"/>
  <c r="J21" i="4"/>
  <c r="M29" i="2"/>
  <c r="L7" i="2"/>
  <c r="M6" i="2"/>
  <c r="S21" i="1"/>
  <c r="S26" i="1"/>
  <c r="F31" i="8"/>
  <c r="G31" i="8"/>
  <c r="E31" i="8"/>
  <c r="G27" i="8"/>
  <c r="F27" i="8"/>
  <c r="F26" i="8"/>
  <c r="G26" i="8"/>
  <c r="F25" i="8"/>
  <c r="G25" i="8"/>
  <c r="F21" i="8"/>
  <c r="G21" i="8"/>
  <c r="G20" i="8"/>
  <c r="F20" i="8"/>
  <c r="E20" i="8"/>
  <c r="E38" i="8"/>
  <c r="U20" i="6"/>
  <c r="R35" i="2"/>
  <c r="O4" i="7"/>
  <c r="K13" i="7"/>
  <c r="K12" i="7"/>
  <c r="U35" i="6"/>
  <c r="U15" i="6"/>
  <c r="U17" i="6"/>
  <c r="U18" i="6"/>
  <c r="U19" i="6"/>
  <c r="U21" i="6"/>
  <c r="U22" i="6"/>
  <c r="U24" i="6"/>
  <c r="U25" i="6"/>
  <c r="U27" i="6"/>
  <c r="U28" i="6"/>
  <c r="U31" i="6"/>
  <c r="U33" i="6"/>
  <c r="U34" i="6"/>
  <c r="U37" i="6"/>
  <c r="U38" i="6"/>
  <c r="U39" i="6"/>
  <c r="U41" i="6"/>
  <c r="U13" i="6"/>
  <c r="T17" i="6"/>
  <c r="T18" i="6"/>
  <c r="T19" i="6"/>
  <c r="T20" i="6"/>
  <c r="T22" i="6"/>
  <c r="T24" i="6"/>
  <c r="T25" i="6"/>
  <c r="T27" i="6"/>
  <c r="T28" i="6"/>
  <c r="T33" i="6"/>
  <c r="T34" i="6"/>
  <c r="T35" i="6"/>
  <c r="T37" i="6"/>
  <c r="T38" i="6"/>
  <c r="T39" i="6"/>
  <c r="T40" i="6"/>
  <c r="T41" i="6"/>
  <c r="T42" i="6"/>
  <c r="T13" i="6"/>
  <c r="S17" i="6"/>
  <c r="S18" i="6"/>
  <c r="S19" i="6"/>
  <c r="S24" i="6"/>
  <c r="S25" i="6"/>
  <c r="S27" i="6"/>
  <c r="S28" i="6"/>
  <c r="S31" i="6"/>
  <c r="S33" i="6"/>
  <c r="S34" i="6"/>
  <c r="S35" i="6"/>
  <c r="S37" i="6"/>
  <c r="S38" i="6"/>
  <c r="S39" i="6"/>
  <c r="S41" i="6"/>
  <c r="S42" i="6"/>
  <c r="S13" i="6"/>
  <c r="O13" i="6"/>
  <c r="J25" i="4"/>
  <c r="P5" i="4"/>
  <c r="P6" i="4"/>
  <c r="P7" i="4"/>
  <c r="P10" i="4"/>
  <c r="P12" i="4"/>
  <c r="P13" i="4"/>
  <c r="P18" i="4"/>
  <c r="P19" i="4"/>
  <c r="P20" i="4"/>
  <c r="P25" i="4"/>
  <c r="P28" i="4"/>
  <c r="P33" i="4"/>
  <c r="P34" i="4"/>
  <c r="P35" i="4"/>
  <c r="P39" i="4"/>
  <c r="P45" i="4"/>
  <c r="P46" i="4"/>
  <c r="P49" i="4"/>
  <c r="P4" i="4"/>
  <c r="O5" i="4"/>
  <c r="O6" i="4"/>
  <c r="O7" i="4"/>
  <c r="O10" i="4"/>
  <c r="O12" i="4"/>
  <c r="O13" i="4"/>
  <c r="O18" i="4"/>
  <c r="O19" i="4"/>
  <c r="O20" i="4"/>
  <c r="O21" i="4"/>
  <c r="O22" i="4"/>
  <c r="O25" i="4"/>
  <c r="O28" i="4"/>
  <c r="O29" i="4"/>
  <c r="O33" i="4"/>
  <c r="O34" i="4"/>
  <c r="O35" i="4"/>
  <c r="O39" i="4"/>
  <c r="O45" i="4"/>
  <c r="O46" i="4"/>
  <c r="O49" i="4"/>
  <c r="O4" i="4"/>
  <c r="N6" i="4"/>
  <c r="N7" i="4"/>
  <c r="N12" i="4"/>
  <c r="N13" i="4"/>
  <c r="N15" i="4"/>
  <c r="N18" i="4"/>
  <c r="N19" i="4"/>
  <c r="N20" i="4"/>
  <c r="N21" i="4"/>
  <c r="N22" i="4"/>
  <c r="N24" i="4"/>
  <c r="N25" i="4"/>
  <c r="N28" i="4"/>
  <c r="N29" i="4"/>
  <c r="N33" i="4"/>
  <c r="N34" i="4"/>
  <c r="N35" i="4"/>
  <c r="N39" i="4"/>
  <c r="N45" i="4"/>
  <c r="N46" i="4"/>
  <c r="N49" i="4"/>
  <c r="N4" i="4"/>
  <c r="K5" i="4"/>
  <c r="K18" i="4"/>
  <c r="K19" i="4"/>
  <c r="K20" i="4"/>
  <c r="K28" i="4"/>
  <c r="K34" i="4"/>
  <c r="K35" i="4"/>
  <c r="K39" i="4"/>
  <c r="K45" i="4"/>
  <c r="K46" i="4"/>
  <c r="K49" i="4"/>
  <c r="J5" i="4"/>
  <c r="J10" i="4"/>
  <c r="J12" i="4"/>
  <c r="J18" i="4"/>
  <c r="J19" i="4"/>
  <c r="J20" i="4"/>
  <c r="J22" i="4"/>
  <c r="J28" i="4"/>
  <c r="J29" i="4"/>
  <c r="J33" i="4"/>
  <c r="J34" i="4"/>
  <c r="J35" i="4"/>
  <c r="J39" i="4"/>
  <c r="J45" i="4"/>
  <c r="J46" i="4"/>
  <c r="J49" i="4"/>
  <c r="R6" i="2"/>
  <c r="R7" i="2"/>
  <c r="R8" i="2"/>
  <c r="R14" i="2"/>
  <c r="R25" i="2"/>
  <c r="R26" i="2"/>
  <c r="R29" i="2"/>
  <c r="R32" i="2"/>
  <c r="R33" i="2"/>
  <c r="R34" i="2"/>
  <c r="R39" i="2"/>
  <c r="R40" i="2"/>
  <c r="R41" i="2"/>
  <c r="R42" i="2"/>
  <c r="R43" i="2"/>
  <c r="R5" i="2"/>
  <c r="Q6" i="2"/>
  <c r="Q7" i="2"/>
  <c r="Q8" i="2"/>
  <c r="Q14" i="2"/>
  <c r="Q25" i="2"/>
  <c r="Q26" i="2"/>
  <c r="Q29" i="2"/>
  <c r="Q33" i="2"/>
  <c r="Q35" i="2"/>
  <c r="Q39" i="2"/>
  <c r="Q40" i="2"/>
  <c r="Q41" i="2"/>
  <c r="Q42" i="2"/>
  <c r="Q43" i="2"/>
  <c r="Q5" i="2"/>
  <c r="P6" i="2"/>
  <c r="P7" i="2"/>
  <c r="P8" i="2"/>
  <c r="P14" i="2"/>
  <c r="P25" i="2"/>
  <c r="P26" i="2"/>
  <c r="P29" i="2"/>
  <c r="P33" i="2"/>
  <c r="P35" i="2"/>
  <c r="P39" i="2"/>
  <c r="P40" i="2"/>
  <c r="P41" i="2"/>
  <c r="P42" i="2"/>
  <c r="P43" i="2"/>
  <c r="P5" i="2"/>
  <c r="L34" i="2"/>
  <c r="L6" i="2"/>
  <c r="U31" i="1"/>
  <c r="U16" i="1"/>
  <c r="U17" i="1"/>
  <c r="U18" i="1"/>
  <c r="U19" i="1"/>
  <c r="U20" i="1"/>
  <c r="U21" i="1"/>
  <c r="U23" i="1"/>
  <c r="U27" i="1"/>
  <c r="U28" i="1"/>
  <c r="U29" i="1"/>
  <c r="U30" i="1"/>
  <c r="U37" i="1"/>
  <c r="U39" i="1"/>
  <c r="U40" i="1"/>
  <c r="U41" i="1"/>
  <c r="U42" i="1"/>
  <c r="U14" i="1"/>
  <c r="T16" i="1"/>
  <c r="T17" i="1"/>
  <c r="T18" i="1"/>
  <c r="T20" i="1"/>
  <c r="T21" i="1"/>
  <c r="T23" i="1"/>
  <c r="T24" i="1"/>
  <c r="T26" i="1"/>
  <c r="T27" i="1"/>
  <c r="T28" i="1"/>
  <c r="T29" i="1"/>
  <c r="T30" i="1"/>
  <c r="T31" i="1"/>
  <c r="T37" i="1"/>
  <c r="T39" i="1"/>
  <c r="T40" i="1"/>
  <c r="T41" i="1"/>
  <c r="T42" i="1"/>
  <c r="T14" i="1"/>
  <c r="S16" i="1"/>
  <c r="S18" i="1"/>
  <c r="S19" i="1"/>
  <c r="S20" i="1"/>
  <c r="S23" i="1"/>
  <c r="S24" i="1"/>
  <c r="S27" i="1"/>
  <c r="S28" i="1"/>
  <c r="S29" i="1"/>
  <c r="S30" i="1"/>
  <c r="S31" i="1"/>
  <c r="S37" i="1"/>
  <c r="S39" i="1"/>
  <c r="S40" i="1"/>
  <c r="S41" i="1"/>
  <c r="S42" i="1"/>
  <c r="S14" i="1"/>
  <c r="O23" i="1"/>
  <c r="O21" i="1"/>
  <c r="O20" i="1"/>
  <c r="O19" i="1"/>
  <c r="O18" i="1"/>
  <c r="O17" i="1"/>
  <c r="O16" i="1"/>
  <c r="K17" i="5"/>
  <c r="G33" i="8"/>
  <c r="F33" i="8"/>
  <c r="E33" i="8"/>
  <c r="G32" i="8"/>
  <c r="F32" i="8"/>
  <c r="E32" i="8"/>
  <c r="K14" i="7"/>
  <c r="Q12" i="7"/>
  <c r="Q14" i="7"/>
  <c r="Q16" i="7"/>
  <c r="Q17" i="7"/>
  <c r="Q18" i="7"/>
  <c r="Q19" i="7"/>
  <c r="Q20" i="7"/>
  <c r="Q21" i="7"/>
  <c r="Q22" i="7"/>
  <c r="Q23" i="7"/>
  <c r="Q24" i="7"/>
  <c r="Q25" i="7"/>
  <c r="Q26" i="7"/>
  <c r="Q28" i="7"/>
  <c r="Q29" i="7"/>
  <c r="P12" i="7"/>
  <c r="P13" i="7"/>
  <c r="P14" i="7"/>
  <c r="P16" i="7"/>
  <c r="P17" i="7"/>
  <c r="P18" i="7"/>
  <c r="P19" i="7"/>
  <c r="P20" i="7"/>
  <c r="P21" i="7"/>
  <c r="P22" i="7"/>
  <c r="P23" i="7"/>
  <c r="P25" i="7"/>
  <c r="P26" i="7"/>
  <c r="P28" i="7"/>
  <c r="P29" i="7"/>
  <c r="O5" i="7"/>
  <c r="O7" i="7"/>
  <c r="O12" i="7"/>
  <c r="O13" i="7"/>
  <c r="O14" i="7"/>
  <c r="O16" i="7"/>
  <c r="O17" i="7"/>
  <c r="O18" i="7"/>
  <c r="O19" i="7"/>
  <c r="O20" i="7"/>
  <c r="O21" i="7"/>
  <c r="O22" i="7"/>
  <c r="O23" i="7"/>
  <c r="O25" i="7"/>
  <c r="O26" i="7"/>
  <c r="O28" i="7"/>
  <c r="O29" i="7"/>
  <c r="L12" i="7"/>
  <c r="L14" i="7"/>
  <c r="L16" i="7"/>
  <c r="L17" i="7"/>
  <c r="L18" i="7"/>
  <c r="L19" i="7"/>
  <c r="L20" i="7"/>
  <c r="L21" i="7"/>
  <c r="L22" i="7"/>
  <c r="L23" i="7"/>
  <c r="L24" i="7"/>
  <c r="L25" i="7"/>
  <c r="L26" i="7"/>
  <c r="L28" i="7"/>
  <c r="L29" i="7"/>
  <c r="K16" i="7"/>
  <c r="K17" i="7"/>
  <c r="K18" i="7"/>
  <c r="K19" i="7"/>
  <c r="K20" i="7"/>
  <c r="K21" i="7"/>
  <c r="K22" i="7"/>
  <c r="K23" i="7"/>
  <c r="K25" i="7"/>
  <c r="K26" i="7"/>
  <c r="K28" i="7"/>
  <c r="K29" i="7"/>
  <c r="K10" i="5"/>
  <c r="Q10" i="5"/>
  <c r="Q14" i="5"/>
  <c r="Q16" i="5"/>
  <c r="Q17" i="5"/>
  <c r="Q18" i="5"/>
  <c r="Q19" i="5"/>
  <c r="Q20" i="5"/>
  <c r="Q22" i="5"/>
  <c r="Q23" i="5"/>
  <c r="P9" i="5"/>
  <c r="P10" i="5"/>
  <c r="P14" i="5"/>
  <c r="P16" i="5"/>
  <c r="P17" i="5"/>
  <c r="P18" i="5"/>
  <c r="P19" i="5"/>
  <c r="P20" i="5"/>
  <c r="P22" i="5"/>
  <c r="P23" i="5"/>
  <c r="O10" i="5"/>
  <c r="O16" i="5"/>
  <c r="O17" i="5"/>
  <c r="O18" i="5"/>
  <c r="O19" i="5"/>
  <c r="O20" i="5"/>
  <c r="O22" i="5"/>
  <c r="O23" i="5"/>
  <c r="Q4" i="5"/>
  <c r="L10" i="5"/>
  <c r="L14" i="5"/>
  <c r="L16" i="5"/>
  <c r="L17" i="5"/>
  <c r="L18" i="5"/>
  <c r="L19" i="5"/>
  <c r="L20" i="5"/>
  <c r="L22" i="5"/>
  <c r="L23" i="5"/>
  <c r="L4" i="5"/>
  <c r="K9" i="5"/>
  <c r="K16" i="5"/>
  <c r="K18" i="5"/>
  <c r="K19" i="5"/>
  <c r="K20" i="5"/>
  <c r="K22" i="5"/>
  <c r="K23" i="5"/>
  <c r="P17" i="6"/>
  <c r="P22" i="6"/>
  <c r="P24" i="6"/>
  <c r="P27" i="6"/>
  <c r="P28" i="6"/>
  <c r="P33" i="6"/>
  <c r="P34" i="6"/>
  <c r="P35" i="6"/>
  <c r="P37" i="6"/>
  <c r="P38" i="6"/>
  <c r="P39" i="6"/>
  <c r="P41" i="6"/>
  <c r="P13" i="6"/>
  <c r="O17" i="6"/>
  <c r="O18" i="6"/>
  <c r="O22" i="6"/>
  <c r="O24" i="6"/>
  <c r="O25" i="6"/>
  <c r="O27" i="6"/>
  <c r="O28" i="6"/>
  <c r="O33" i="6"/>
  <c r="O34" i="6"/>
  <c r="O35" i="6"/>
  <c r="O37" i="6"/>
  <c r="O38" i="6"/>
  <c r="O39" i="6"/>
  <c r="O40" i="6"/>
  <c r="O41" i="6"/>
  <c r="O42" i="6"/>
  <c r="P16" i="1"/>
  <c r="P18" i="1"/>
  <c r="P19" i="1"/>
  <c r="P20" i="1"/>
  <c r="P21" i="1"/>
  <c r="P23" i="1"/>
  <c r="P27" i="1"/>
  <c r="P28" i="1"/>
  <c r="P29" i="1"/>
  <c r="P30" i="1"/>
  <c r="P31" i="1"/>
  <c r="P37" i="1"/>
  <c r="P39" i="1"/>
  <c r="P40" i="1"/>
  <c r="P41" i="1"/>
  <c r="P42" i="1"/>
  <c r="O24" i="1"/>
  <c r="O26" i="1"/>
  <c r="O27" i="1"/>
  <c r="O28" i="1"/>
  <c r="O29" i="1"/>
  <c r="O30" i="1"/>
  <c r="O31" i="1"/>
  <c r="O37" i="1"/>
  <c r="O39" i="1"/>
  <c r="O40" i="1"/>
  <c r="O42" i="1"/>
  <c r="I16" i="7"/>
  <c r="I12" i="7"/>
  <c r="D4" i="8"/>
  <c r="E35" i="8" s="1"/>
  <c r="D7" i="8"/>
  <c r="E6" i="8"/>
  <c r="E5" i="8" s="1"/>
  <c r="F34" i="8" s="1"/>
  <c r="F6" i="8"/>
  <c r="F5" i="8" s="1"/>
  <c r="G34" i="8" s="1"/>
  <c r="E7" i="8"/>
  <c r="F7" i="8"/>
  <c r="G19" i="8"/>
  <c r="F19" i="8"/>
  <c r="E19" i="8"/>
  <c r="G18" i="8"/>
  <c r="F18" i="8"/>
  <c r="E18" i="8"/>
  <c r="F17" i="8"/>
  <c r="E17" i="8"/>
  <c r="F13" i="8"/>
  <c r="E13" i="8"/>
  <c r="D13" i="8"/>
  <c r="K23" i="6"/>
  <c r="H23" i="7"/>
  <c r="G23" i="7"/>
  <c r="H16" i="7"/>
  <c r="G16" i="7"/>
  <c r="H12" i="7"/>
  <c r="G12" i="7"/>
  <c r="H8" i="7"/>
  <c r="G8" i="7"/>
  <c r="H4" i="7"/>
  <c r="G4" i="7"/>
  <c r="M36" i="6"/>
  <c r="U36" i="6" s="1"/>
  <c r="L36" i="6"/>
  <c r="K36" i="6"/>
  <c r="M32" i="6"/>
  <c r="U32" i="6" s="1"/>
  <c r="L32" i="6"/>
  <c r="K32" i="6"/>
  <c r="M26" i="6"/>
  <c r="K26" i="6"/>
  <c r="S26" i="6" s="1"/>
  <c r="M23" i="6"/>
  <c r="U23" i="6" s="1"/>
  <c r="L23" i="6"/>
  <c r="L21" i="6"/>
  <c r="K21" i="6"/>
  <c r="L15" i="6"/>
  <c r="D11" i="8" l="1"/>
  <c r="E34" i="8"/>
  <c r="T15" i="6"/>
  <c r="O15" i="6"/>
  <c r="P15" i="6"/>
  <c r="S21" i="6"/>
  <c r="O21" i="6"/>
  <c r="T21" i="6"/>
  <c r="P21" i="6"/>
  <c r="T23" i="6"/>
  <c r="P23" i="6"/>
  <c r="M42" i="6"/>
  <c r="U26" i="6"/>
  <c r="S32" i="6"/>
  <c r="O32" i="6"/>
  <c r="T32" i="6"/>
  <c r="P32" i="6"/>
  <c r="S36" i="6"/>
  <c r="O36" i="6"/>
  <c r="T36" i="6"/>
  <c r="P36" i="6"/>
  <c r="S23" i="6"/>
  <c r="O23" i="6"/>
  <c r="T26" i="6"/>
  <c r="P26" i="6"/>
  <c r="F12" i="8"/>
  <c r="F11" i="8"/>
  <c r="F4" i="8"/>
  <c r="G35" i="8" s="1"/>
  <c r="E12" i="8"/>
  <c r="E11" i="8"/>
  <c r="F35" i="8"/>
  <c r="D12" i="8"/>
  <c r="L39" i="2"/>
  <c r="L40" i="2"/>
  <c r="L42" i="2"/>
  <c r="M7" i="2"/>
  <c r="M8" i="2"/>
  <c r="M14" i="2"/>
  <c r="M25" i="2"/>
  <c r="M26" i="2"/>
  <c r="M32" i="2"/>
  <c r="M33" i="2"/>
  <c r="M34" i="2"/>
  <c r="M35" i="2"/>
  <c r="M39" i="2"/>
  <c r="M40" i="2"/>
  <c r="M41" i="2"/>
  <c r="M42" i="2"/>
  <c r="M43" i="2"/>
  <c r="H14" i="2"/>
  <c r="L14" i="2" s="1"/>
  <c r="H25" i="2"/>
  <c r="L25" i="2" s="1"/>
  <c r="H26" i="2"/>
  <c r="L26" i="2" s="1"/>
  <c r="H29" i="2"/>
  <c r="L29" i="2" s="1"/>
  <c r="H33" i="2"/>
  <c r="L33" i="2" s="1"/>
  <c r="H34" i="2"/>
  <c r="H35" i="2"/>
  <c r="L35" i="2" s="1"/>
  <c r="H39" i="2"/>
  <c r="H40" i="2"/>
  <c r="H41" i="2"/>
  <c r="L41" i="2" s="1"/>
  <c r="H42" i="2"/>
  <c r="H43" i="2"/>
  <c r="L43" i="2" s="1"/>
  <c r="H7" i="2"/>
  <c r="H8" i="2"/>
  <c r="H6" i="2"/>
  <c r="H5" i="2"/>
  <c r="K16" i="1"/>
  <c r="K17" i="1"/>
  <c r="K18" i="1"/>
  <c r="K19" i="1"/>
  <c r="K20" i="1"/>
  <c r="K21" i="1"/>
  <c r="K23" i="1"/>
  <c r="K24" i="1"/>
  <c r="K26" i="1"/>
  <c r="K27" i="1"/>
  <c r="K28" i="1"/>
  <c r="K29" i="1"/>
  <c r="K30" i="1"/>
  <c r="K31" i="1"/>
  <c r="K37" i="1"/>
  <c r="K38" i="1"/>
  <c r="K39" i="1"/>
  <c r="K40" i="1"/>
  <c r="K41" i="1"/>
  <c r="K42" i="1"/>
  <c r="K14" i="1"/>
  <c r="G14" i="5"/>
  <c r="O14" i="5" s="1"/>
  <c r="F46" i="4"/>
  <c r="F35" i="4" s="1"/>
  <c r="F21" i="4"/>
  <c r="F18" i="4"/>
  <c r="F12" i="4"/>
  <c r="F10" i="4" s="1"/>
  <c r="F6" i="4"/>
  <c r="U42" i="6" l="1"/>
  <c r="P42" i="6"/>
  <c r="G4" i="5"/>
  <c r="U58" i="10" s="1"/>
  <c r="K14" i="5"/>
  <c r="F28" i="4"/>
  <c r="F5" i="4" s="1"/>
  <c r="E27" i="8" l="1"/>
  <c r="E26" i="8"/>
  <c r="E25" i="8"/>
  <c r="D38" i="8"/>
  <c r="O4" i="5"/>
</calcChain>
</file>

<file path=xl/sharedStrings.xml><?xml version="1.0" encoding="utf-8"?>
<sst xmlns="http://schemas.openxmlformats.org/spreadsheetml/2006/main" count="758" uniqueCount="542">
  <si>
    <t>Zpracováno v souladu s vyhláškou č. 500/2002 Sb. ve znění pozdějších předpisů</t>
  </si>
  <si>
    <t>ROZVAHA</t>
  </si>
  <si>
    <t>Obchodní firma nebo jiný název účetní jednotky</t>
  </si>
  <si>
    <t>(BILANCE)</t>
  </si>
  <si>
    <t>EVEKTOR spol. s.r.o.</t>
  </si>
  <si>
    <t>ke dni  31.12.2021</t>
  </si>
  <si>
    <t>společnost s ručením omezeným</t>
  </si>
  <si>
    <t>( v celých tisících Kč )</t>
  </si>
  <si>
    <t>Sídlo, bydliště nebo místo podnikání účetní jednotky</t>
  </si>
  <si>
    <t>IČ</t>
  </si>
  <si>
    <t>Letecká 1008</t>
  </si>
  <si>
    <t>Kunovice</t>
  </si>
  <si>
    <t>686 04</t>
  </si>
  <si>
    <t>označ</t>
  </si>
  <si>
    <t>AKTIVA</t>
  </si>
  <si>
    <t>řád</t>
  </si>
  <si>
    <t>Běžné účetní období 2021</t>
  </si>
  <si>
    <t>Min.úč.</t>
  </si>
  <si>
    <t>a</t>
  </si>
  <si>
    <t>b</t>
  </si>
  <si>
    <t>c</t>
  </si>
  <si>
    <t>období 2020</t>
  </si>
  <si>
    <t>období 2019</t>
  </si>
  <si>
    <t>Brutto</t>
  </si>
  <si>
    <t>Korekce</t>
  </si>
  <si>
    <t>Netto</t>
  </si>
  <si>
    <t>Horizontální analýza</t>
  </si>
  <si>
    <t>Vertikální analýza</t>
  </si>
  <si>
    <t>AKTIVA CELKEM (ř. 02 + 03 + 37 + 74)</t>
  </si>
  <si>
    <t>001</t>
  </si>
  <si>
    <t>A.</t>
  </si>
  <si>
    <t>Pohledávky za upsaný základní kapitál</t>
  </si>
  <si>
    <t>002</t>
  </si>
  <si>
    <t>B.</t>
  </si>
  <si>
    <t>Dlouhodobý majetek (ř. 04 + 14 + 27)</t>
  </si>
  <si>
    <t>003</t>
  </si>
  <si>
    <t>Jedná se o kapitálově těžký podnik, velko část tvoří i nedokončený DD majetek, jedná se zejména o projekt vývoje nového letounu</t>
  </si>
  <si>
    <t>I.</t>
  </si>
  <si>
    <t>Dlouhodobý nehmotný majetek (ř. 05 + 06 + 09 + 010 + 011)</t>
  </si>
  <si>
    <t>004</t>
  </si>
  <si>
    <t>Změna DD nehmotného majetku = nákup nového SW, rozšiřování výzkumných aktivit</t>
  </si>
  <si>
    <t xml:space="preserve">Nehmotné výsledky výzkumu a vývoje </t>
  </si>
  <si>
    <t>005</t>
  </si>
  <si>
    <t>Ocenitelná práva</t>
  </si>
  <si>
    <t>006</t>
  </si>
  <si>
    <t>B.I.2.1. Software</t>
  </si>
  <si>
    <t>007</t>
  </si>
  <si>
    <t>B.I.2.2.Ostatní ocenitelná práva</t>
  </si>
  <si>
    <t>008</t>
  </si>
  <si>
    <t>Goodwill</t>
  </si>
  <si>
    <t>009</t>
  </si>
  <si>
    <t>Ostatní dlouhodobý nehmotný majetek</t>
  </si>
  <si>
    <t>010</t>
  </si>
  <si>
    <t>Poskytnuté zálohy na dlouhodobý nehmotný majetek a nedokončený dlouhodobý nehmotný majetek</t>
  </si>
  <si>
    <t>011</t>
  </si>
  <si>
    <t>Nejvýznamnější položku DD majetku tvoří dlouhodbé poskytnuté zálohy, souvisí s probíhajícím projektem</t>
  </si>
  <si>
    <t>B.I.5.1. Poskytnuté zálohy na dlouhodobý nehmotný majetek</t>
  </si>
  <si>
    <t>012</t>
  </si>
  <si>
    <t>B.I.5.2. Nedokončený dlouhodobý nehmotný majetek</t>
  </si>
  <si>
    <t>013</t>
  </si>
  <si>
    <t>II.</t>
  </si>
  <si>
    <t>Dlouhodobý hmotný majetek  (ř. 15 + 18 + 19 + 20 + 24 )</t>
  </si>
  <si>
    <t>014</t>
  </si>
  <si>
    <t>Jedná se o výrobní podnik, který vlastní výrobní závod, mnoho technologií, proto i toto je velmi významná položka</t>
  </si>
  <si>
    <t>Pozemky a stavby</t>
  </si>
  <si>
    <t>015</t>
  </si>
  <si>
    <t>B.II.1.1. Pozemky</t>
  </si>
  <si>
    <t>016</t>
  </si>
  <si>
    <t>B.II.1.2. Stavby</t>
  </si>
  <si>
    <t>017</t>
  </si>
  <si>
    <t>Hmotné movité věci a soubory movitých věcí</t>
  </si>
  <si>
    <t>018</t>
  </si>
  <si>
    <t>Oceňovací rozdíl k nabytému majetku</t>
  </si>
  <si>
    <t>019</t>
  </si>
  <si>
    <t>Ostatní dlouhodobý hmotný majetek</t>
  </si>
  <si>
    <t>020</t>
  </si>
  <si>
    <t>B.II.4.1. Pěstitelské celky trvalých porostů</t>
  </si>
  <si>
    <t>021</t>
  </si>
  <si>
    <t>B.II.4.2. Dospělá zvířata a jejich skupiny</t>
  </si>
  <si>
    <t>022</t>
  </si>
  <si>
    <t>B.II.4.3. Ostatní dlouhodobý hmotný majetek</t>
  </si>
  <si>
    <t>023</t>
  </si>
  <si>
    <t>Poskytnuté zálohy na dlouhodobý hmotný majetek a nedokončený dlouhodobý hmotný majetek</t>
  </si>
  <si>
    <t>024</t>
  </si>
  <si>
    <t>B.II.5.1. Poskytnuté zálohy na dlouhodobý hmotný majetek</t>
  </si>
  <si>
    <t>025</t>
  </si>
  <si>
    <t>B.II.5.2. Nedokončený dlouhodobý hmotný majetek</t>
  </si>
  <si>
    <t>026</t>
  </si>
  <si>
    <t>III.</t>
  </si>
  <si>
    <t>Dlouhodobý finanční majetek  (ř. 28 až 34)</t>
  </si>
  <si>
    <t>027</t>
  </si>
  <si>
    <t>Podíly - ovládaná nebo ovládající osoba</t>
  </si>
  <si>
    <t>028</t>
  </si>
  <si>
    <t>Procentní podíl v ovládaných společnoatech se nezměnil, mohlo dojít ke snížení ZK jedné z dceřiných společností</t>
  </si>
  <si>
    <t>Zápůjčka a úvěry - ovládaná nebo ovládající osoba</t>
  </si>
  <si>
    <t>029</t>
  </si>
  <si>
    <t>Pohledávky za dceřinou společností EVEKTOR AEROTECHNIK, a.s., ve které má EVEKTOR spol. s r.o. rozhodující podíl cca 53 %, poslední 30.6. 2021 (nákup materiálu, zásob)</t>
  </si>
  <si>
    <t>Podíly - podstatný vliv</t>
  </si>
  <si>
    <t>030</t>
  </si>
  <si>
    <t>Zápůjčka a úvěry - podstatný vliv</t>
  </si>
  <si>
    <t>031</t>
  </si>
  <si>
    <t>Ostatní dlouhodobé cenné papíry a podíly</t>
  </si>
  <si>
    <t>032</t>
  </si>
  <si>
    <t>Zápůjčky a úvěry - ostatní</t>
  </si>
  <si>
    <t>033</t>
  </si>
  <si>
    <t>Ostatní dlouhodobý finanční majetek</t>
  </si>
  <si>
    <t>034</t>
  </si>
  <si>
    <t>B.III.7.1. Jiný dlouhodobý finanční majetek</t>
  </si>
  <si>
    <t>035</t>
  </si>
  <si>
    <t>B.III.7.2. Poskytnuté zálohy na dlouhodobý finanční majetek</t>
  </si>
  <si>
    <t>036</t>
  </si>
  <si>
    <t>C.</t>
  </si>
  <si>
    <t>Oběžná aktiva  (ř. 38 + 46 + 68 + 71)</t>
  </si>
  <si>
    <t>037</t>
  </si>
  <si>
    <t>Před COVIDEM měla společnost OA/DD majetku cca 50:50, s příchodem pandemie a pozastavením výroby se zbavila podstatné části zásob, kdy nenakupovala nové, což vysvětluje razantní pokles a převod A do DD majetku + koresponudjící zvětující se tržby z prodeje materiálu</t>
  </si>
  <si>
    <t>Zásoby   (ř. 39 + 40 + 41 + 44 + 45)</t>
  </si>
  <si>
    <t>038</t>
  </si>
  <si>
    <t>Materiál</t>
  </si>
  <si>
    <t>039</t>
  </si>
  <si>
    <t>Nedokončená výroba a polotovary</t>
  </si>
  <si>
    <t>040</t>
  </si>
  <si>
    <t>2019/2020 výrazný pokles, převedení veškerého nedokončeného majetku do DD majetku</t>
  </si>
  <si>
    <t>Výrobky a zboží</t>
  </si>
  <si>
    <t>041</t>
  </si>
  <si>
    <t>C.I.3.1. Výrobky</t>
  </si>
  <si>
    <t>042</t>
  </si>
  <si>
    <t>C.I.3.2. Zboží</t>
  </si>
  <si>
    <t>043</t>
  </si>
  <si>
    <t>Mladá a ostatní zvířata a jejich skupiny</t>
  </si>
  <si>
    <t>044</t>
  </si>
  <si>
    <t>Poskytnuté zálohy na zásoby</t>
  </si>
  <si>
    <t>045</t>
  </si>
  <si>
    <t>Pohledávky  (ř. 47 + 57)</t>
  </si>
  <si>
    <t>046</t>
  </si>
  <si>
    <t>Dlouhodobé pohledávky</t>
  </si>
  <si>
    <t>047</t>
  </si>
  <si>
    <t>C.II.1.1. Pohledávky z obchodních vztahů</t>
  </si>
  <si>
    <t>048</t>
  </si>
  <si>
    <t>C.II.1.2. Pohledávky - ovládaná nebo ovládající osoba</t>
  </si>
  <si>
    <t>049</t>
  </si>
  <si>
    <t>C.II.1.3. Pohledávky - podstatný vliv</t>
  </si>
  <si>
    <t>050</t>
  </si>
  <si>
    <t>C.II.1.4. Odložená daňová pohledávka</t>
  </si>
  <si>
    <t>051</t>
  </si>
  <si>
    <t>C.II.1.5. Pohledávky - ostatní</t>
  </si>
  <si>
    <t>052</t>
  </si>
  <si>
    <t>C:II.1.5.1. Pohledávky za společníky</t>
  </si>
  <si>
    <t>053</t>
  </si>
  <si>
    <t>C.II.1.5.2. Dlouhodobé poskytnuté zálohy</t>
  </si>
  <si>
    <t>054</t>
  </si>
  <si>
    <t>C.II.1.5.3. Dohadné účty aktivní</t>
  </si>
  <si>
    <t>055</t>
  </si>
  <si>
    <t>C.II.1.5.4. Jiné pohledávky</t>
  </si>
  <si>
    <t>056</t>
  </si>
  <si>
    <t>Krátkodobé pohledávky</t>
  </si>
  <si>
    <t>057</t>
  </si>
  <si>
    <t>C.II.2.1. Pohledávky z obchodních vztahů</t>
  </si>
  <si>
    <t>058</t>
  </si>
  <si>
    <t>C.II.2.2. Pohledávky - ovládaná nebo ovládající osoba</t>
  </si>
  <si>
    <t>059</t>
  </si>
  <si>
    <t>C.II.2.3. Pohledávky - podstatný vliv</t>
  </si>
  <si>
    <t>060</t>
  </si>
  <si>
    <t>C.II.2.4. Pohledávky - ostatní</t>
  </si>
  <si>
    <t>061</t>
  </si>
  <si>
    <t>C.II.2.4.1. Pohledávky za společníky</t>
  </si>
  <si>
    <t>062</t>
  </si>
  <si>
    <t>C.II.2.4.2. Sociální zabezpečení a zdravotní pojištění</t>
  </si>
  <si>
    <t>063</t>
  </si>
  <si>
    <t>C.II.2.4.3. Stát - daňové pohledávky</t>
  </si>
  <si>
    <t>064</t>
  </si>
  <si>
    <t>C.II.2.4.4. Krátkodobé poskytnuté zálohy</t>
  </si>
  <si>
    <t>065</t>
  </si>
  <si>
    <t>C.II.2.4.5. Dohadné účty aktivní</t>
  </si>
  <si>
    <t>066</t>
  </si>
  <si>
    <t>C.II.2.4.6. Jiné pohledávky</t>
  </si>
  <si>
    <t>067</t>
  </si>
  <si>
    <t>Krátkodobý finanční majetek  (ř. 69 až 70)</t>
  </si>
  <si>
    <t>068</t>
  </si>
  <si>
    <t>069</t>
  </si>
  <si>
    <t>Ostatní krátkodobý finanční majetek</t>
  </si>
  <si>
    <t>070</t>
  </si>
  <si>
    <t>IV.</t>
  </si>
  <si>
    <t>Peněžní prostředky  (ř. 72 až 73)</t>
  </si>
  <si>
    <t>071</t>
  </si>
  <si>
    <t>Peněžní prostředky v pokladně</t>
  </si>
  <si>
    <t>072</t>
  </si>
  <si>
    <t>Peněžní prostředky na účtech</t>
  </si>
  <si>
    <t>073</t>
  </si>
  <si>
    <t>D.</t>
  </si>
  <si>
    <t>Časové rozlišení  (ř. 75 až 77)</t>
  </si>
  <si>
    <t>074</t>
  </si>
  <si>
    <t xml:space="preserve">Náklady příštích období </t>
  </si>
  <si>
    <t>075</t>
  </si>
  <si>
    <t>Komplexní náklady příštích období</t>
  </si>
  <si>
    <t>076</t>
  </si>
  <si>
    <t>Příjmy příštích období</t>
  </si>
  <si>
    <t>077</t>
  </si>
  <si>
    <t>PASIVA</t>
  </si>
  <si>
    <t>Běžné úč.</t>
  </si>
  <si>
    <t>období 2021</t>
  </si>
  <si>
    <t>PASIVA CELKEM   (ř. 79 + 101 + 141)</t>
  </si>
  <si>
    <t>078</t>
  </si>
  <si>
    <t>Vlastní kapitál   (ř. 80 + 84 + 92 + 95 + 99 + 100 )</t>
  </si>
  <si>
    <t>079</t>
  </si>
  <si>
    <t>Společnost je relativně málo zadlužená, záhodno využit více cizího financování</t>
  </si>
  <si>
    <t>Základní kapitál (ř. 81 až  83 )</t>
  </si>
  <si>
    <t>080</t>
  </si>
  <si>
    <t>Základní kapitál</t>
  </si>
  <si>
    <t>081</t>
  </si>
  <si>
    <t>Vlastní akcie a vlastní obchodní podíly (-)</t>
  </si>
  <si>
    <t>082</t>
  </si>
  <si>
    <t>Změny základního kapitálu</t>
  </si>
  <si>
    <t>083</t>
  </si>
  <si>
    <t>Ážio   (ř. 85 až 86)</t>
  </si>
  <si>
    <t>084</t>
  </si>
  <si>
    <t>Ážio</t>
  </si>
  <si>
    <t>085</t>
  </si>
  <si>
    <t>Kapitálové fondy</t>
  </si>
  <si>
    <t>086</t>
  </si>
  <si>
    <t>A.II.2.1.Ostatní kapitálové fondy</t>
  </si>
  <si>
    <t>087</t>
  </si>
  <si>
    <t>A.II.2.2. Oceňovací rozdíly z přecenění majetku a závazků</t>
  </si>
  <si>
    <t>088</t>
  </si>
  <si>
    <t>A.II.2.3. Oceňovací rozdíly z přecenění při přeměnách obchodních korporací</t>
  </si>
  <si>
    <t>089</t>
  </si>
  <si>
    <t>A.II.2.4. Rozdíly z přeměn obchodních korporací</t>
  </si>
  <si>
    <t>090</t>
  </si>
  <si>
    <t>A.II.2.5.Rozdíly z ocenění při přeměnách obchodních korporací</t>
  </si>
  <si>
    <t>091</t>
  </si>
  <si>
    <t>Fondy ze zisku  (ř. 93 + 94 )</t>
  </si>
  <si>
    <t>092</t>
  </si>
  <si>
    <t>Fondy ze zisku byly v podstatě plně využity z důvodu konstantního záporného VH</t>
  </si>
  <si>
    <t>Ostatní rezervní fondy</t>
  </si>
  <si>
    <t>093</t>
  </si>
  <si>
    <t>Statutární a ostatní fondy</t>
  </si>
  <si>
    <t>094</t>
  </si>
  <si>
    <t>Výsledek hospodaření minulých let  (ř. 96 + 98)</t>
  </si>
  <si>
    <t>095</t>
  </si>
  <si>
    <t xml:space="preserve">Nerozdělený zisk minulých let </t>
  </si>
  <si>
    <t>096</t>
  </si>
  <si>
    <t>Neuhrazená ztráta minulých let</t>
  </si>
  <si>
    <t>097</t>
  </si>
  <si>
    <t>Jiný výsledek hospodaření minulých let</t>
  </si>
  <si>
    <t>098</t>
  </si>
  <si>
    <t>V.</t>
  </si>
  <si>
    <t xml:space="preserve">Výsledek hospodaření běžného účetního období (+/-) </t>
  </si>
  <si>
    <t>099</t>
  </si>
  <si>
    <t>Zavádějící, jelikož se jedná o ztrátu</t>
  </si>
  <si>
    <t>(ř. 01 - (+ 80 + 84 + 92 + 95 + 100 + 101 + 141))</t>
  </si>
  <si>
    <t>VI.</t>
  </si>
  <si>
    <t>Rozhodnuto o zálohové výplatě podílu na zisku</t>
  </si>
  <si>
    <t>100</t>
  </si>
  <si>
    <t>+</t>
  </si>
  <si>
    <t>Cizí zdroje      (ř. 102 + 107)</t>
  </si>
  <si>
    <t>101</t>
  </si>
  <si>
    <t>Rezervy   (ř. 103 až 106)</t>
  </si>
  <si>
    <t>102</t>
  </si>
  <si>
    <t>Rezerva na důchody a podobné závazky</t>
  </si>
  <si>
    <t>103</t>
  </si>
  <si>
    <t>Rezerva na daň z příjmů</t>
  </si>
  <si>
    <t>104</t>
  </si>
  <si>
    <t>Rezervy podle zvláštních právních předpisů</t>
  </si>
  <si>
    <t>105</t>
  </si>
  <si>
    <t>Ostatní rezervy</t>
  </si>
  <si>
    <t>106</t>
  </si>
  <si>
    <t>Závazky (ř. 108 + 123)</t>
  </si>
  <si>
    <t>107</t>
  </si>
  <si>
    <t>Dlouhodobé závazky  (ř. 109 + 112 + 113 + 114 +115 + 116 + 117 + 118 + 119 )</t>
  </si>
  <si>
    <t>108</t>
  </si>
  <si>
    <t>Vydané dluhopisy</t>
  </si>
  <si>
    <t>109</t>
  </si>
  <si>
    <t>C.I.1.1. Vyměnitelné dluhopisy</t>
  </si>
  <si>
    <t>110</t>
  </si>
  <si>
    <t>C.I.1.2. Ostatní dluhopisy</t>
  </si>
  <si>
    <t>111</t>
  </si>
  <si>
    <t>Závazky k úvěrovým institucím</t>
  </si>
  <si>
    <t>112</t>
  </si>
  <si>
    <t>Splacení velké části úvěru, ač je konstantně ve ztrátě, banka společnost pořád financuje, musí znát záměr a mít k dispozici projekt</t>
  </si>
  <si>
    <t>Dlouhodobé přijaté zálohy</t>
  </si>
  <si>
    <t>113</t>
  </si>
  <si>
    <t>Dlouhodobé bankovní úvěry:</t>
  </si>
  <si>
    <t>2016 - 50 mil., do roku 2020</t>
  </si>
  <si>
    <t>Závazky z obchodních vztahů</t>
  </si>
  <si>
    <t>114</t>
  </si>
  <si>
    <t>2017 - 15 mil., zajišteno pohledávkami</t>
  </si>
  <si>
    <t>Dlouhodobé směnky k úhradě</t>
  </si>
  <si>
    <t>115</t>
  </si>
  <si>
    <t>2019 - 2,5 mil.. do roku 2024, zajištěno stroj Spider</t>
  </si>
  <si>
    <t>Závazky - ovládaná nebo ovládající osoba</t>
  </si>
  <si>
    <t>116</t>
  </si>
  <si>
    <t>2020 - 204 tis., do roku 2025, zajištěno autem DACIA</t>
  </si>
  <si>
    <t>Závazky - podstatný vliv</t>
  </si>
  <si>
    <t>117</t>
  </si>
  <si>
    <t>Odložený daňový závazek</t>
  </si>
  <si>
    <t>118</t>
  </si>
  <si>
    <t>Závazky - ostatní</t>
  </si>
  <si>
    <t>119</t>
  </si>
  <si>
    <t>C.I.9.1. Závazky ke společníkům</t>
  </si>
  <si>
    <t>120</t>
  </si>
  <si>
    <t>C.I.9.2. Dohadné účty pasivní</t>
  </si>
  <si>
    <t>121</t>
  </si>
  <si>
    <t>C.I.9.3. Jiné závazky</t>
  </si>
  <si>
    <t>122</t>
  </si>
  <si>
    <t>Krátkodobé závazky  (ř. 124 + 127 + 128 + 129 + 130 + 131 + 132 + 133)</t>
  </si>
  <si>
    <t>C.II.1.1. Vyměnitelné dluhopisy</t>
  </si>
  <si>
    <t>C.II.1.2. Ostatní dluhopisy</t>
  </si>
  <si>
    <t>Krátkodobé přijaté zálohy</t>
  </si>
  <si>
    <t>Krátkodobé směnky k úhradě</t>
  </si>
  <si>
    <t>Závazky ostatní</t>
  </si>
  <si>
    <t>C.II.8.1. Závazky ke společníkům</t>
  </si>
  <si>
    <t>C.II.8.2. Krátkodobé finanční výpomoci</t>
  </si>
  <si>
    <t>C.II.8.3. Závazky k zaměstnancům</t>
  </si>
  <si>
    <t>Nárůst závazků k zaměstnancům svědčí o potížích s likviditou, dlužné mzdy x podnik má i okamžitou likviditu nad rámec doporučených hodnot</t>
  </si>
  <si>
    <t>C.II.8.4. Závazky ze sociálního zabezpečení a zdravotního pojištění</t>
  </si>
  <si>
    <t>C.II.8.5. Stát - daňové závazky a dotace</t>
  </si>
  <si>
    <t>C.II.8.6. Dohadné účty pasivní</t>
  </si>
  <si>
    <t>C.II.8.7. Jiné závazky</t>
  </si>
  <si>
    <t>Časové rozlišení  (ř. 142 + 143)</t>
  </si>
  <si>
    <t>Výdaje příštích období</t>
  </si>
  <si>
    <t>Časové rozlišení pravděpodobně souvisí s probíhjícím projektem</t>
  </si>
  <si>
    <t xml:space="preserve">Výnosy příštích období </t>
  </si>
  <si>
    <t>Právní forma účetní jednotky :</t>
  </si>
  <si>
    <t>Předmět podnikání nebo jiné činnosti :</t>
  </si>
  <si>
    <t>Okamžik sestavení</t>
  </si>
  <si>
    <t>Podpisový záznam osoby odpovědné za sestavení účetní závěrky</t>
  </si>
  <si>
    <t>Podpisový záznam statutárního orgánu nebo fyzické osoby, která je účetní jednotkou</t>
  </si>
  <si>
    <t>VÝKAZ ZISKU A ZTRÁTY</t>
  </si>
  <si>
    <t>ke dni  31. prosince 2021</t>
  </si>
  <si>
    <t>EVEKTOR, spol. s.r.o.</t>
  </si>
  <si>
    <t>Výkaz zisku a ztráty v plném rozsahu - druhové členění</t>
  </si>
  <si>
    <t>Označení</t>
  </si>
  <si>
    <t>TEXT</t>
  </si>
  <si>
    <t>Číslo</t>
  </si>
  <si>
    <t>Skutečnost v účetním období</t>
  </si>
  <si>
    <t xml:space="preserve">b  </t>
  </si>
  <si>
    <t>řádku</t>
  </si>
  <si>
    <t>sledovaném</t>
  </si>
  <si>
    <t>minulém</t>
  </si>
  <si>
    <t>Tržby z prodeje výrobků a služeb</t>
  </si>
  <si>
    <t>01</t>
  </si>
  <si>
    <t>Tržby za prodej zboží</t>
  </si>
  <si>
    <t>02</t>
  </si>
  <si>
    <t>Výkonová spotřeba   (ř. 04 + 05 + 06)</t>
  </si>
  <si>
    <t>03</t>
  </si>
  <si>
    <t>Náklady vynaložené na prodané zboží</t>
  </si>
  <si>
    <t>04</t>
  </si>
  <si>
    <t>Spotřeba materiálu a energie</t>
  </si>
  <si>
    <t>05</t>
  </si>
  <si>
    <t>Služby</t>
  </si>
  <si>
    <t>06</t>
  </si>
  <si>
    <t>Změna stavu zásob vlastní činnosti</t>
  </si>
  <si>
    <t>07</t>
  </si>
  <si>
    <t>Souvisí s převodem nedokončené výroby</t>
  </si>
  <si>
    <t>Aktivace</t>
  </si>
  <si>
    <t>08</t>
  </si>
  <si>
    <t>Osobní náklady (ř. 10 + 11)</t>
  </si>
  <si>
    <t>09</t>
  </si>
  <si>
    <t>1.</t>
  </si>
  <si>
    <t>Mzdové náklady</t>
  </si>
  <si>
    <t>10</t>
  </si>
  <si>
    <t>2.</t>
  </si>
  <si>
    <t>Náklady na sociální zabezpečení, zdravotní pojištění a ostatní náklady</t>
  </si>
  <si>
    <t>11</t>
  </si>
  <si>
    <t>2. 1. Náklady na sociální zabezpečení a zdravotní pojištění</t>
  </si>
  <si>
    <t>12</t>
  </si>
  <si>
    <t>2.2. Ostatní náklady</t>
  </si>
  <si>
    <t>13</t>
  </si>
  <si>
    <t>E.</t>
  </si>
  <si>
    <t>Úpravy hodnot v provozní oblasti (ř. 15 + 18 + 19)</t>
  </si>
  <si>
    <t>14</t>
  </si>
  <si>
    <t>Úpravy hodnot dlouhodobého nehmotného a hmotného majetku</t>
  </si>
  <si>
    <t>15</t>
  </si>
  <si>
    <t>1.1. Úpravy hodnot dlouhodobého nehmotného a hnotného majetku - trvalé</t>
  </si>
  <si>
    <t>16</t>
  </si>
  <si>
    <t>1.2. Úpravy hodnot dlouhodobého nehmotného a hmotného majetku - dočasné</t>
  </si>
  <si>
    <t>17</t>
  </si>
  <si>
    <t>Úpravy hodnot zásob</t>
  </si>
  <si>
    <t>18</t>
  </si>
  <si>
    <t>3.</t>
  </si>
  <si>
    <t>Úpravy hodnot pohledávek</t>
  </si>
  <si>
    <t>19</t>
  </si>
  <si>
    <t>Ostatní provozní výnosy (ř. 21 + 22 + 23)</t>
  </si>
  <si>
    <t>20</t>
  </si>
  <si>
    <t xml:space="preserve">Tržby z prodeje dlouhodobého majetku </t>
  </si>
  <si>
    <t>21</t>
  </si>
  <si>
    <t>Tržby z prodeje materiálu</t>
  </si>
  <si>
    <t>22</t>
  </si>
  <si>
    <t>Tržby z prodeje materiálu korespondují s razantním úbytkem zásob, firma se zbavuje nepotřebných zásob v době krize</t>
  </si>
  <si>
    <t>Jiné provozní výnosy</t>
  </si>
  <si>
    <t>23</t>
  </si>
  <si>
    <t>F.</t>
  </si>
  <si>
    <t>Ostatní provozní náklady (ř. 25 až 29)</t>
  </si>
  <si>
    <t>24</t>
  </si>
  <si>
    <t>Zůstatková cena prodaného dlouhodobého majetku</t>
  </si>
  <si>
    <t>25</t>
  </si>
  <si>
    <t>Zůstatková cena prodaného materiálu</t>
  </si>
  <si>
    <t>26</t>
  </si>
  <si>
    <t>Daně a poplatky</t>
  </si>
  <si>
    <t>27</t>
  </si>
  <si>
    <t>4.</t>
  </si>
  <si>
    <t>Rezervy v provozní oblasti a komplexní náklady příštích období</t>
  </si>
  <si>
    <t>28</t>
  </si>
  <si>
    <t>Komplexní náklady příštích období korespondují se započatým projektem, postupně se rozúčtovává do nákladů jednotlivá účetní období</t>
  </si>
  <si>
    <t>5.</t>
  </si>
  <si>
    <t>Jiné provozní náklady</t>
  </si>
  <si>
    <t>29</t>
  </si>
  <si>
    <t>*</t>
  </si>
  <si>
    <t>Provozní výsledek hospodaření
(ř. 01 + 02 - 03 - 07 - 08 - 09 - 14 + 20 - 24)</t>
  </si>
  <si>
    <t>30</t>
  </si>
  <si>
    <t>Zavádějící z důvodu ztráty</t>
  </si>
  <si>
    <t xml:space="preserve"> Označení</t>
  </si>
  <si>
    <t>Výnosy z dlouhodobého finančního majetku - podíly (ř. 32 +33)</t>
  </si>
  <si>
    <t>Výnosy z podílů - ovládaná nebo ovládající osoba</t>
  </si>
  <si>
    <t>Ostatní výnosy z podílů</t>
  </si>
  <si>
    <t>G.</t>
  </si>
  <si>
    <t>Náklady vynaložené na prodané podíly</t>
  </si>
  <si>
    <t>Výnosy z ostatního dlouhodobého finančního majetku (ř. 36 +37)</t>
  </si>
  <si>
    <t>Výnosy z osttního dlouhodobého finančního majetku</t>
  </si>
  <si>
    <t>Ostatní výnosy z ostatního dlouhodobého finančního majetku</t>
  </si>
  <si>
    <t>H.</t>
  </si>
  <si>
    <t>Náklady související s ostatním dlouhodobým finančním majetkem</t>
  </si>
  <si>
    <t>Výnosové úroky a podobné výnosy  (ř. 41 + 42)</t>
  </si>
  <si>
    <t>Výnosové úroky a podobné výnosy - ovládaná nebo ovládající osoba</t>
  </si>
  <si>
    <t>Ostatní výnosové úroky a podobné výnosy</t>
  </si>
  <si>
    <t>Pravděpodobně souvisí se zápůjčkami ovládající osobě, které byly částečně splaceny, ale 2021 znovu narostly</t>
  </si>
  <si>
    <t>Úpravy hodnot a rezervy ve finanční oblasti</t>
  </si>
  <si>
    <t>J.</t>
  </si>
  <si>
    <t>Nákladové úroky a podobné náklady (ř. 45 +46)</t>
  </si>
  <si>
    <t>Nákladové úroky a podobné náklady - ovládaná nebo ovládající osoba</t>
  </si>
  <si>
    <t>Ostatní nákladové úroky a podobné náklady</t>
  </si>
  <si>
    <t>Snížení nákladových úroků spojeno se splacením velké části úvěru</t>
  </si>
  <si>
    <t>VII.</t>
  </si>
  <si>
    <t>Ostatní finanční výnosy</t>
  </si>
  <si>
    <t>K.</t>
  </si>
  <si>
    <t>Ostatní finanční náklady</t>
  </si>
  <si>
    <t>Finanční výsledek hospodaření
(ř. 31 - 34 + 35 - 38 + 39 - 42 - 43 + 46 - 47 )</t>
  </si>
  <si>
    <t>**</t>
  </si>
  <si>
    <t>Výsledek hospodaření před zdaněním (ř. 30 + 48)</t>
  </si>
  <si>
    <t>L.</t>
  </si>
  <si>
    <t>Daň z příjmů za běžnou činnost  (ř. 51 + 52)</t>
  </si>
  <si>
    <t>Daň z příjmů splatná</t>
  </si>
  <si>
    <t>Daň z příjmů odložená</t>
  </si>
  <si>
    <t>Výsledek hospodaření po zdanění  (ř. 59 - 50)</t>
  </si>
  <si>
    <t>M.</t>
  </si>
  <si>
    <t xml:space="preserve">Převod podílu na výsledku hospodaření společníkům </t>
  </si>
  <si>
    <t>***</t>
  </si>
  <si>
    <t>Výsledek hospodaření za účetní období  (ř. 53 - 54)</t>
  </si>
  <si>
    <t>Hodnoty u VH a obdobných položek jsou zavádějící z důvodu ztráty</t>
  </si>
  <si>
    <t>Čistý obrat za účetní období = I. + II. + III. + IV. + V. + VI. + VII.</t>
  </si>
  <si>
    <t>Zisk</t>
  </si>
  <si>
    <t>Strategie financování</t>
  </si>
  <si>
    <t>konzervativní</t>
  </si>
  <si>
    <t>DDM (586 809 Kč) + OA stálá (4 893 Kč) + část OA pohyblivá jsou kryty VK (714 912 Kč)</t>
  </si>
  <si>
    <t>EBITDA</t>
  </si>
  <si>
    <t>DDM (624 361 Kč) + OA stálá (1 660 Kč) + část OA pohyblivá jsou kryty VK (516 881 Kč) a CZ dlouhodobými (160 069 Kč)</t>
  </si>
  <si>
    <t>EBIT</t>
  </si>
  <si>
    <t>DDM (437 898 Kč) + OA stálá (309 255 Kč) + část OA pohyblivá jsou kryty VK (890 480 Kč)</t>
  </si>
  <si>
    <t>EBT</t>
  </si>
  <si>
    <t>EAT</t>
  </si>
  <si>
    <t>Ukazatele rentability</t>
  </si>
  <si>
    <t>Záporná rentabilita svědčí o neefektivnosti podniku, peníze se nezhodnocují, tím, že jsou vázány v podnikají ztrácí svou hodnotu, nevytvářejí novou =&gt; ztráta připravuje vlastníky o potenciální zhodnocení a růst bohatství jeich vloženého kapitálu</t>
  </si>
  <si>
    <t>ROS</t>
  </si>
  <si>
    <t>Rentabilita tržeb nám poskytuje informaci o tom, jak velké výnosy musíme ve firmě vytvořit, abychom dosáhli 1,-Kč zisku.</t>
  </si>
  <si>
    <t>z každé utržené koruny je podnik i tak v záporu, tržby nedokážou pokrýt náklady na výrobu</t>
  </si>
  <si>
    <t>ROA</t>
  </si>
  <si>
    <t>Rentabilita aktiv nám ukazuje, jak efektivně ve firmě vytváříme zisk bez ohledu na to, z jakých zdrojů tento zisk tvoříme (jestli se jedná o zdroje vlastní nebo cizí).</t>
  </si>
  <si>
    <t>ve sledovaném období se aktiva nezhodnocují kvůli záporným ziskům, obecně zkreslené díky ztrátě</t>
  </si>
  <si>
    <t>ROE</t>
  </si>
  <si>
    <t>Rentabilita vlastního kapitálu nám ukazuje, jak efektivně ve firmě zhodnocujeme prostředky, které jsme do podnikání vložili. Samozřejmě zde očekáváme vyšší výnos než např. výnos ze státních dluhopisů.</t>
  </si>
  <si>
    <t>z každé vložené koruny do podnikání je společnost v mínusových číslech z důvodu záporných zisků, obecně zkreslené díky ztrátě</t>
  </si>
  <si>
    <t>Ukazatele aktivity</t>
  </si>
  <si>
    <t>Rychlost obratu zásob</t>
  </si>
  <si>
    <t>K obrovskému nárůstu došlo díky úbytku nedokončené výroby a polotovarů</t>
  </si>
  <si>
    <t>Rychlost obratu pohledávek</t>
  </si>
  <si>
    <t>Doba obratu zásob</t>
  </si>
  <si>
    <t>K obrovskému poklesu došlo díky úbytku nedokončené výroby a polotovarů</t>
  </si>
  <si>
    <t>Doba obratu pohledávek</t>
  </si>
  <si>
    <t>Aby nedocházelo k problemům se splácením, doba obratu závazků by ideálně měla být delší než dobra obratu pohledávek</t>
  </si>
  <si>
    <t>Doba obratu závazků</t>
  </si>
  <si>
    <t>Doba obratu zásob je neúměrně nízká době obratu pohledávek, společnost by měla využít možnosti obchodního úvěru + obratový cyklus peněz velmi dlouhý</t>
  </si>
  <si>
    <t>Ukazatele likvidity</t>
  </si>
  <si>
    <t>Společnost schopna okamžitě uhradit určitou výši běžných závazků. Drží ale více peněžních prostředků než je nutné, a tak přichází o možný zisk/úroky - toto jí umožňuje mít tak krátkou dobu obratu závazků, ale pro společnost nevýhodné</t>
  </si>
  <si>
    <t>Běžná likvidita (3. stupně)</t>
  </si>
  <si>
    <t>doporučené hodnoty:   1,5 - 2,5</t>
  </si>
  <si>
    <t>Pohotová likvidita (2. stupně)</t>
  </si>
  <si>
    <t>doporučené hodnoty:   1 - 1,5</t>
  </si>
  <si>
    <t>Okamžitá likvidita (1. stupně)</t>
  </si>
  <si>
    <t>doporučené hodnoty:   0,2 - 0,6</t>
  </si>
  <si>
    <t>Ukazatele zadluženosti</t>
  </si>
  <si>
    <t>Celková zadluženost</t>
  </si>
  <si>
    <t>Společnost má konzervativní strategii, což nám ukazují i ukazatelé zadluženosti. Volí spíše nižší rizikovost než vyšší výnosnost. Cizí zdroje jsou obvykle levnější pro společnost, tudíž toto rozhodnutí přínáší i vyšší nákladovost.</t>
  </si>
  <si>
    <t>Míra zadluženosti</t>
  </si>
  <si>
    <t>Společnosti vzrostla míra zadluženosti, zvýšila se jí tím tak závilost na půjčkách a stává se tak rizikovější, pokud nebude své dluhy splácet včas</t>
  </si>
  <si>
    <t>Finanční páka</t>
  </si>
  <si>
    <t>Ukazatel, který je ve všech pozorovaných letech celkem konstantní - společnost využívá ve zhruba stejném poměru jak dluh, tak vlastní kapitál k financování svých aktiv</t>
  </si>
  <si>
    <t>Úrokové krytí</t>
  </si>
  <si>
    <t>Díky ztrátě není možné pokrýt nákladové úroky</t>
  </si>
  <si>
    <t>Doba návratnosti úvěru</t>
  </si>
  <si>
    <t>V roce 2020 záporný ukazatel může naznačovat, že by společnost mohla mít problém se zdroji na splácení dluhu, ale v roce 2021 se vrátil na vysokou hodnotu, což by mohlo naznačovat, že je opět zase schopna splácet své dluhy. Nemusí to ovšem znamenat, že je finančně stabilní, ale že má vysoké provozní náklady</t>
  </si>
  <si>
    <t>ČPK</t>
  </si>
  <si>
    <t>Krátkodobé závazky jsou v průběhu let celkem stabilní, ale opět se tu projevuje obrovský úbytek nedokončené výroby a polotovarů</t>
  </si>
  <si>
    <t>DD majetek</t>
  </si>
  <si>
    <t>OA</t>
  </si>
  <si>
    <t>VK+DD CZ</t>
  </si>
  <si>
    <t>KTD CZ</t>
  </si>
  <si>
    <t>VK</t>
  </si>
  <si>
    <t>CZ</t>
  </si>
  <si>
    <r>
      <rPr>
        <sz val="11"/>
        <color rgb="FF000000"/>
        <rFont val="Calibri"/>
        <family val="2"/>
      </rPr>
      <t xml:space="preserve">EKONOMICKÁ ANALÝZA 
</t>
    </r>
    <r>
      <rPr>
        <u/>
        <sz val="11"/>
        <color rgb="FF000000"/>
        <rFont val="Calibri"/>
        <family val="2"/>
      </rPr>
      <t>Pracoviště:</t>
    </r>
    <r>
      <rPr>
        <sz val="11"/>
        <color rgb="FF000000"/>
        <rFont val="Calibri"/>
        <family val="2"/>
      </rPr>
      <t xml:space="preserve"> Kunovice, Kvasiny, Brno, Mladá Boleslav
</t>
    </r>
    <r>
      <rPr>
        <u/>
        <sz val="11"/>
        <color rgb="FF000000"/>
        <rFont val="Calibri"/>
        <family val="2"/>
      </rPr>
      <t>Právní forma:</t>
    </r>
    <r>
      <rPr>
        <sz val="11"/>
        <color rgb="FF000000"/>
        <rFont val="Calibri"/>
        <family val="2"/>
      </rPr>
      <t xml:space="preserve"> společnost s ručením omezeným
</t>
    </r>
    <r>
      <rPr>
        <u/>
        <sz val="11"/>
        <color rgb="FF000000"/>
        <rFont val="Calibri"/>
        <family val="2"/>
      </rPr>
      <t>Hlavní ekonomická činnost dle CZ NACE:</t>
    </r>
    <r>
      <rPr>
        <sz val="11"/>
        <color rgb="FF000000"/>
        <rFont val="Calibri"/>
        <family val="2"/>
      </rPr>
      <t xml:space="preserve"> Architektonické a inženýrské činnosti a související technické poradenství
Firma se věnuje především konstrukčním strojírenským pracím především v automobilovém a leteckém průmyslu, ale i ve všeobecném strojírenství. 
V automobilovém průmyslu se věnuje designovým studiím, výpočtovým analýzám a zkušebnictví. V případě konstrukcí se zaměřuje na vývoj palubních desek, středních konzol a zavazadlových prostor. Výpočtové analýzy se zaměřují na aerodynamické analýzy, crashové simulace a analýzy elektromagnetické kompatibility. Díky lokaci v Mladé Boleslavi a Kvasinách je v přímém kontaktu s předními výrobci automobilů v České republice.
</t>
    </r>
    <r>
      <rPr>
        <u/>
        <sz val="11"/>
        <color rgb="FF000000"/>
        <rFont val="Calibri"/>
        <family val="2"/>
      </rPr>
      <t>Ostatní ekonomické činnosti:</t>
    </r>
    <r>
      <rPr>
        <sz val="11"/>
        <color rgb="FF000000"/>
        <rFont val="Calibri"/>
        <family val="2"/>
      </rPr>
      <t xml:space="preserve"> opravy a údržba motorových vozidel, výroba letadel, jejich motorů, výzkum a vývoj v oblasti přírodních věd
Společnost dále spolupracuje s ostatními firmami v oblasti obranného, kolejového, leteckého průmyslu a dále v oblasti robotizace a automatizace.
</t>
    </r>
    <r>
      <rPr>
        <u/>
        <sz val="11"/>
        <color rgb="FF000000"/>
        <rFont val="Calibri"/>
        <family val="2"/>
      </rPr>
      <t>Velikost dle počtu zaměstnanců:</t>
    </r>
    <r>
      <rPr>
        <sz val="11"/>
        <color rgb="FF000000"/>
        <rFont val="Calibri"/>
        <family val="2"/>
      </rPr>
      <t xml:space="preserve"> střední podnik, průměrný počet zaměstnanců cca. 225 
</t>
    </r>
    <r>
      <rPr>
        <u/>
        <sz val="11"/>
        <color rgb="FF000000"/>
        <rFont val="Calibri"/>
        <family val="2"/>
      </rPr>
      <t xml:space="preserve">Růstové příležitosti:
</t>
    </r>
    <r>
      <rPr>
        <sz val="11"/>
        <color rgb="FF000000"/>
        <rFont val="Calibri"/>
        <family val="2"/>
      </rPr>
      <t xml:space="preserve">V roce 2021 začala firma aktivně rozvíjet své vlastní letecké projekty, přičemž do té doby byla spíše firmou doplňkovou, která spolupracovala na konstrukčních projektech se svými partnery. Mimo konstrukční činnost rozvíjí aktivně i oblast vývoje a výzkumu především v oblasti aviatiky, přičemž výdaje na tuto oblast za rok 2021 činily přes 14 000 000 Kč, v roce 2020 přes 20 000 000 Kč. Mezi nejdůležitější projekty patří vývoj vlastního letounu VUT 100 Cobra od roku 2017, který by společnost posunul na vyšší úroveň výroby. Zároveň se jedná o velmi flexibilní společnost, protože se nesoustředí pouze na vývoj letadel, ale působí i v jiných sférách strojírenství. 
V souvislosti s výzkumem a vývojem přijímá společnost dotace nejen ze státního rozpočtu ČR (MPO), ale i dotace z EU. Nejvyšší položku činila dotace na projekt JTI Clean Sky Systems, na který společnost dostala v roce 2021 z evropského rozpočtu téměř 4 000 000 Kč a v roce 2020 přes 8 500 000 Kč. (Projekt Clean Sky 2 – celoevropský výzkumný program, který se zaměřuje na snížení spotřeby paliva v letectví, emise skleníkových plynů a hluku.)
</t>
    </r>
    <r>
      <rPr>
        <u/>
        <sz val="11"/>
        <color rgb="FF000000"/>
        <rFont val="Calibri"/>
        <family val="2"/>
      </rPr>
      <t xml:space="preserve">Identifikace rizik:
</t>
    </r>
    <r>
      <rPr>
        <sz val="11"/>
        <color rgb="FF000000"/>
        <rFont val="Calibri"/>
        <family val="2"/>
      </rPr>
      <t xml:space="preserve">Společnost Evektor se řadí mezi přední české inženýrské firmy a výrobce lehkých letadel. Odbyt se nesoustředí pouze v tuzemsku, ač tvoří největší podíl (kurzové riziko minimální), ale firma působí i na zahraničních evropských trzích a v posledních letech i na mimoevropských trzích. Nejvýznamnějším rizikem je v současné době riziko vývoje nového výrobku, protože se jedná o kapitálově těžké odvětví. Zároveň je závislost na odběratelích relativně vysoká, společnost má zřejmě stálé odběratele, na které spoléhá, proto by se měla zaměřit na rozšiřování zákaznické základny.
Společnost je zakládající mateřskou společností dalších 4 dceřiných společností, a to:
• EVEKTOR-AEROTECHNIK a.s.
• AEROTECHNIK CZ s.r.o.
• EVE Property Management s.r.o.
• Evektor Aircraft a.s.
Ve skupině se v posledních letech neobjevuje žádná provázanost s výjimkou smluv o zápůjčkách, a to především se společností EVEKTOR-AEROTECHNIK a.s., kde poslední smlouva je datována k 30.6. 2021 (za sledované období celkem 5). Dále bylo uzavřeno několik smluv o zápůjčce s dceřinou společností Evektor Aircraft a.s., poslední a jediná za sledované období 25.9. 2020.
</t>
    </r>
  </si>
  <si>
    <t xml:space="preserve">KONKURENTI </t>
  </si>
  <si>
    <r>
      <rPr>
        <u/>
        <sz val="11"/>
        <color rgb="FF000000"/>
        <rFont val="Calibri"/>
        <family val="2"/>
      </rPr>
      <t xml:space="preserve">AERO Vodochody AEROSPACE, a. s. = </t>
    </r>
    <r>
      <rPr>
        <sz val="11"/>
        <color rgb="FF000000"/>
        <rFont val="Calibri"/>
        <family val="2"/>
      </rPr>
      <t xml:space="preserve">Aero je největším výrobcem letecké techniky v České republice. Zabývá se vývojem, výrobou, prodejem a servisem vojenské i civilní letecké techniky. Spolupracuje s předními leteckými výrobci a v rámci vojenského programu je dlouholetým partnerem ozbrojených sil několika zemí, zejména Armády České republiky. V České republice je jedničkou na trhu a také největším konkurentem.                                                                                                                                                                                                                               </t>
    </r>
    <r>
      <rPr>
        <u/>
        <sz val="11"/>
        <color rgb="FF000000"/>
        <rFont val="Calibri"/>
        <family val="2"/>
      </rPr>
      <t>Czech Sport Aircraft, a. s.</t>
    </r>
    <r>
      <rPr>
        <sz val="11"/>
        <color rgb="FF000000"/>
        <rFont val="Calibri"/>
        <family val="2"/>
      </rPr>
      <t xml:space="preserve"> = Založena v roce 2008, český výrobce malých sportovních letadel se sídlem v Kunovicích. Výroba ultralehkých letadel spadajících do kategorie všeobecného letectví. Jediný akcionář je slovenská firma Assets Management - generální ředitel Martin Jurík. Od roku 2020 v insolvenci. 
</t>
    </r>
    <r>
      <rPr>
        <u/>
        <sz val="11"/>
        <color rgb="FF000000"/>
        <rFont val="Calibri"/>
        <family val="2"/>
      </rPr>
      <t>Zlín Aviation, s. r. o.</t>
    </r>
    <r>
      <rPr>
        <sz val="11"/>
        <color rgb="FF000000"/>
        <rFont val="Calibri"/>
        <family val="2"/>
      </rPr>
      <t xml:space="preserve"> = Společnost patří k nejstarěím výrobcům ledatel na světě, byla založena v roce 1934. Zaměřuje se na výcvikové letouny a komponenty, v tomto oboru se řadí k předním výrobcům. 
</t>
    </r>
    <r>
      <rPr>
        <u/>
        <sz val="11"/>
        <color rgb="FF000000"/>
        <rFont val="Calibri"/>
        <family val="2"/>
      </rPr>
      <t>HpH spol., s r. o.</t>
    </r>
    <r>
      <rPr>
        <sz val="11"/>
        <color rgb="FF000000"/>
        <rFont val="Calibri"/>
        <family val="2"/>
      </rPr>
      <t xml:space="preserve"> = Historie sahá až do roku 1964, kdy pod tehdejším jménem Gladdflügel jako první začala vyrábět letouny s využitím skelného vlákna ve velkém. Společnost je také průkopníkem v mnoha technologických oblastech, jejich postupy a výstupy byly převzaty řadou dalších firem z odvětví.                                                                                                                                                                                                                                        </t>
    </r>
    <r>
      <rPr>
        <u/>
        <sz val="11"/>
        <color rgb="FF000000"/>
        <rFont val="Calibri"/>
        <family val="2"/>
      </rPr>
      <t>AVEKO Servomotory, s.r.o.</t>
    </r>
    <r>
      <rPr>
        <sz val="11"/>
        <color rgb="FF000000"/>
        <rFont val="Calibri"/>
        <family val="2"/>
      </rPr>
      <t xml:space="preserve"> = Společnost se zbývá především výrobou a technologickým vývojem elektromotorů, generátorů a transformátorů. Mezi konkurenty je zařazena zajména proto, že sledovaná apolečnost podniká i v automobilovém a strojírenském průmyslu.</t>
    </r>
  </si>
  <si>
    <t>Kritérium</t>
  </si>
  <si>
    <t>TRŽBY</t>
  </si>
  <si>
    <t>OBRAT</t>
  </si>
  <si>
    <t>Aero Vodochody AEROSPACE, a.s.</t>
  </si>
  <si>
    <t>AVEKO Servomotory, s.r.o.</t>
  </si>
  <si>
    <t>EVEKTOR spol. s r.o.</t>
  </si>
  <si>
    <t>HpH spol., s r.o.</t>
  </si>
  <si>
    <t>Zlín Aviaton, s.r.o</t>
  </si>
  <si>
    <t>Czech Sport Aircraft, a.s.</t>
  </si>
  <si>
    <t>Celkem</t>
  </si>
  <si>
    <t>Střední podíl na trhu, průměrný cenový příjemce (pouze orientační vůči součtu tržeb (obratů) vybraných firem - orientační prostředí)</t>
  </si>
  <si>
    <t>Geografické rozložení odbytu</t>
  </si>
  <si>
    <t>Druh činnosti</t>
  </si>
  <si>
    <t>SLUŽBY</t>
  </si>
  <si>
    <t>VÝROBKY</t>
  </si>
  <si>
    <t>Česká republika</t>
  </si>
  <si>
    <t>Ostatní státy EU</t>
  </si>
  <si>
    <t>Mimo EU</t>
  </si>
  <si>
    <t>Dotace na výzkum a investice</t>
  </si>
  <si>
    <t>JTI Clean Sky Airframe</t>
  </si>
  <si>
    <t>Acaisias</t>
  </si>
  <si>
    <t>INTELUP</t>
  </si>
  <si>
    <t>Clean Sky GAM SAT</t>
  </si>
  <si>
    <t>Adeneas</t>
  </si>
  <si>
    <t>JTI Clean Sky Systems</t>
  </si>
  <si>
    <t>projekt EASIER</t>
  </si>
  <si>
    <t>Konečné zhodnocení situace:</t>
  </si>
  <si>
    <r>
      <rPr>
        <sz val="11"/>
        <color rgb="FF000000"/>
        <rFont val="Calibri"/>
        <family val="2"/>
      </rPr>
      <t xml:space="preserve">Společnost je více než tři roky konstantně ve ztrátě, a to zejména díky vývoji projektu nového letounu, jehož náklady potřebuje rozložit do několik účetních období. Velký podíl aktiv tvoří jiné a oststní pohledávky, které nebylo v příloze účetní závěrky možno identifikovat, zrovna tak ostatní závazky, které rovněž tvoří významnou část pasiv (částečně zřejmě hrají roli přiajeté doatce).                                                                                          Co se týče finančních ukazatelů, nevykazuje společnost známky efektivity, všechny ukazatele rentability jsou záporné, stejně jako většina forem zisku, v roce 2020 byla záporná dokonce i EBITDA, která symbolizuje zisk z hlavní provozní činnosti upravený o nefinanční náklady.                                                                                                                                                                                                            Společnost je relativně málo zadlužená a i doba obratu závazků je velmi krátká, čímž se společnost obírá o ziskové příležitost formou výhodnějšího financování a zkrácení obratového cyklu peněz (dob obratu pohledávek je naopak velmi dlouhá). S tímto souvisí i ukazatele likvidity, všechny typy likvidity jsou téměř ve všech obdobích nad svou doporučenou hranicí, proto také firma hradí závazky tak rychle, ale pokud by je uložila někde jinde (nevlastní žádný finanční majetek kromě podílů ve svých dceřiných společnostech), mohla by realizovat výnos a tím pokrýt př. ztátu z běžné provozní činnosti v době realizace projektu. Vysoká likvidita by mohla souviset rovněž s přijímanými dotacemi, kterými firma částečně pokrývá náklady na vývoj.                                                                                                           </t>
    </r>
    <r>
      <rPr>
        <u/>
        <sz val="11"/>
        <color rgb="FF000000"/>
        <rFont val="Calibri"/>
        <family val="2"/>
      </rPr>
      <t>Doporučení:</t>
    </r>
    <r>
      <rPr>
        <sz val="11"/>
        <color rgb="FF000000"/>
        <rFont val="Calibri"/>
        <family val="2"/>
      </rPr>
      <t xml:space="preserve"> zaměřit se na zhodnocení přebytečné likvidity, snížení mzdových nákladů, které tvoří cca polovinu tržeb a hlavně se pokusit využít výhodnějšího financování formou obchodního úvěru od dodavatelů nebo se pokusit zkrátit DOP + hospodářská situace je silně zkreslená díky probíhajícímu projektu</t>
    </r>
  </si>
  <si>
    <t>Může bát způsobeno poskytnoutou dotací, v roce 2020 nejvyšší částka</t>
  </si>
  <si>
    <t>DOP je velmi dlouhá, přičemž v roce znatelně klesla cca o 40 dní, což způsobilo markantní pokles</t>
  </si>
  <si>
    <t>Závazky z obchodních vztahů tvoří minimumální podíl na bilanční sumě, DOZ je velmi nízká, společnost v roce 2021 zaplatila nahomaděné závazky z roku 2020, kdy byla hospodářská situace nejhorší - markantně se snížila DOZ</t>
  </si>
  <si>
    <t>Mzdové náklady tvoří skoro polovinu tržeb, vysoký poměr ztěžující ziskovost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</si>
</sst>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5" x14ac:knownFonts="1">
    <font>
      <sz val="11"/>
      <color indexed="8"/>
      <name val="Calibri"/>
      <family val="2"/>
      <charset val="238"/>
    </font>
    <font>
      <sz val="8"/>
      <name val="Arial"/>
      <family val="2"/>
    </font>
    <font>
      <b/>
      <sz val="14"/>
      <name val="Arial"/>
      <family val="2"/>
    </font>
    <font>
      <sz val="10"/>
      <name val="Arial CE"/>
      <charset val="238"/>
    </font>
    <font>
      <sz val="8"/>
      <name val="Arial CE"/>
      <charset val="238"/>
    </font>
    <font>
      <b/>
      <sz val="12"/>
      <name val="Arial"/>
      <family val="2"/>
    </font>
    <font>
      <b/>
      <sz val="10"/>
      <name val="Arial CE"/>
      <family val="2"/>
      <charset val="238"/>
    </font>
    <font>
      <b/>
      <sz val="10"/>
      <name val="Arial CE"/>
      <charset val="238"/>
    </font>
    <font>
      <b/>
      <sz val="10"/>
      <name val="Arial"/>
      <family val="2"/>
    </font>
    <font>
      <sz val="9"/>
      <name val="Arial CE"/>
      <family val="2"/>
      <charset val="238"/>
    </font>
    <font>
      <b/>
      <sz val="9"/>
      <name val="Arial CE"/>
      <family val="2"/>
      <charset val="238"/>
    </font>
    <font>
      <sz val="9"/>
      <name val="Arial"/>
      <family val="2"/>
    </font>
    <font>
      <sz val="9"/>
      <name val="Arial CE"/>
      <charset val="238"/>
    </font>
    <font>
      <b/>
      <sz val="9"/>
      <name val="Arial CE"/>
      <charset val="238"/>
    </font>
    <font>
      <b/>
      <sz val="9"/>
      <name val="Arial"/>
      <family val="2"/>
    </font>
    <font>
      <sz val="8"/>
      <name val="Calibri"/>
      <family val="2"/>
      <charset val="238"/>
    </font>
    <font>
      <i/>
      <sz val="9"/>
      <name val="Arial CE"/>
      <family val="2"/>
      <charset val="238"/>
    </font>
    <font>
      <i/>
      <sz val="11"/>
      <color indexed="8"/>
      <name val="Calibri"/>
      <family val="2"/>
      <charset val="238"/>
    </font>
    <font>
      <sz val="9"/>
      <name val="Arial"/>
      <family val="2"/>
      <charset val="238"/>
    </font>
    <font>
      <i/>
      <sz val="9"/>
      <name val="Arial CE"/>
      <charset val="238"/>
    </font>
    <font>
      <i/>
      <sz val="9"/>
      <name val="Arial"/>
      <family val="2"/>
    </font>
    <font>
      <sz val="11"/>
      <color rgb="FFFFC000"/>
      <name val="Calibri"/>
      <family val="2"/>
      <charset val="238"/>
    </font>
    <font>
      <sz val="11"/>
      <color indexed="8"/>
      <name val="Calibri"/>
      <family val="2"/>
      <charset val="238"/>
    </font>
    <font>
      <b/>
      <sz val="14"/>
      <name val="Arial CE"/>
      <charset val="238"/>
    </font>
    <font>
      <b/>
      <sz val="12"/>
      <name val="Arial CE"/>
      <charset val="238"/>
    </font>
    <font>
      <sz val="10"/>
      <name val="Arial CE"/>
      <family val="2"/>
      <charset val="238"/>
    </font>
    <font>
      <b/>
      <sz val="11"/>
      <color indexed="8"/>
      <name val="Calibri"/>
      <family val="2"/>
      <charset val="238"/>
    </font>
    <font>
      <sz val="10"/>
      <name val="Arial"/>
      <family val="2"/>
    </font>
    <font>
      <sz val="11"/>
      <color indexed="8"/>
      <name val="Arial"/>
      <family val="2"/>
    </font>
    <font>
      <sz val="10"/>
      <color indexed="8"/>
      <name val="Arial"/>
      <family val="2"/>
    </font>
    <font>
      <sz val="11"/>
      <color rgb="FF000000"/>
      <name val="Calibri"/>
      <family val="2"/>
      <charset val="238"/>
    </font>
    <font>
      <sz val="11"/>
      <color rgb="FF000000"/>
      <name val="Calibri"/>
      <family val="2"/>
      <charset val="1"/>
    </font>
    <font>
      <u/>
      <sz val="11"/>
      <color rgb="FF000000"/>
      <name val="Calibri"/>
      <family val="2"/>
    </font>
    <font>
      <sz val="11"/>
      <color rgb="FF000000"/>
      <name val="Calibri"/>
      <family val="2"/>
    </font>
    <font>
      <sz val="11"/>
      <color rgb="FF444444"/>
      <name val="Calibri"/>
      <family val="2"/>
    </font>
    <font>
      <u/>
      <sz val="11"/>
      <color theme="10"/>
      <name val="Calibri"/>
      <family val="2"/>
      <charset val="238"/>
    </font>
    <font>
      <sz val="11"/>
      <color rgb="FF000000"/>
      <name val="Calibri"/>
      <family val="2"/>
      <scheme val="minor"/>
    </font>
    <font>
      <sz val="10"/>
      <color rgb="FFFF6600"/>
      <name val="Tahoma"/>
      <family val="2"/>
    </font>
    <font>
      <sz val="11"/>
      <color rgb="FFFF0000"/>
      <name val="Calibri"/>
      <family val="2"/>
      <charset val="238"/>
    </font>
    <font>
      <u/>
      <sz val="11"/>
      <color rgb="FF000000"/>
      <name val="Calibri"/>
      <family val="2"/>
      <charset val="1"/>
    </font>
    <font>
      <sz val="1"/>
      <color rgb="FF000000"/>
      <name val="Segoe UI"/>
      <family val="2"/>
      <charset val="1"/>
    </font>
    <font>
      <sz val="11"/>
      <color rgb="FF444444"/>
      <name val="Calibri"/>
      <family val="2"/>
      <charset val="1"/>
    </font>
    <font>
      <sz val="11"/>
      <color indexed="8"/>
      <name val="Calibri"/>
      <family val="2"/>
      <scheme val="minor"/>
    </font>
    <font>
      <sz val="11"/>
      <color rgb="FFFF0000"/>
      <name val="Calibri"/>
      <family val="2"/>
      <scheme val="minor"/>
    </font>
    <font>
      <b/>
      <sz val="11"/>
      <color rgb="FF444444"/>
      <name val="Calibri"/>
      <family val="2"/>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1"/>
        <bgColor indexed="32"/>
      </patternFill>
    </fill>
    <fill>
      <patternFill patternType="solid">
        <fgColor indexed="9"/>
        <bgColor indexed="32"/>
      </patternFill>
    </fill>
    <fill>
      <patternFill patternType="solid">
        <fgColor indexed="47"/>
        <bgColor indexed="64"/>
      </patternFill>
    </fill>
    <fill>
      <patternFill patternType="solid">
        <fgColor rgb="FFFFCC01"/>
        <bgColor indexed="64"/>
      </patternFill>
    </fill>
    <fill>
      <patternFill patternType="solid">
        <fgColor theme="7" tint="0.59999389629810485"/>
        <bgColor indexed="64"/>
      </patternFill>
    </fill>
    <fill>
      <patternFill patternType="solid">
        <fgColor theme="7" tint="0.59999389629810485"/>
        <bgColor indexed="32"/>
      </patternFill>
    </fill>
    <fill>
      <patternFill patternType="solid">
        <fgColor theme="9" tint="0.39997558519241921"/>
        <bgColor indexed="64"/>
      </patternFill>
    </fill>
    <fill>
      <patternFill patternType="solid">
        <fgColor theme="9" tint="0.39997558519241921"/>
        <bgColor indexed="32"/>
      </patternFill>
    </fill>
    <fill>
      <patternFill patternType="solid">
        <fgColor rgb="FFFFFFFF"/>
        <bgColor rgb="FF000000"/>
      </patternFill>
    </fill>
    <fill>
      <patternFill patternType="solid">
        <fgColor rgb="FFCCC0DA"/>
        <bgColor rgb="FF000000"/>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7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35" fillId="0" borderId="0" applyNumberFormat="0" applyFill="0" applyBorder="0" applyAlignment="0" applyProtection="0"/>
  </cellStyleXfs>
  <cellXfs count="664">
    <xf numFmtId="0" fontId="0" fillId="0" borderId="0" xfId="0"/>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49" fontId="3" fillId="2" borderId="12" xfId="0" applyNumberFormat="1" applyFont="1" applyFill="1" applyBorder="1" applyAlignment="1">
      <alignment horizontal="center"/>
    </xf>
    <xf numFmtId="0" fontId="9" fillId="2" borderId="16"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49" fontId="9" fillId="2" borderId="1" xfId="0" applyNumberFormat="1" applyFont="1" applyFill="1" applyBorder="1" applyAlignment="1">
      <alignment horizontal="center"/>
    </xf>
    <xf numFmtId="0" fontId="9" fillId="2" borderId="0" xfId="0" applyFont="1" applyFill="1" applyAlignment="1">
      <alignment horizontal="center"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12" fillId="2" borderId="1" xfId="0" applyFont="1" applyFill="1" applyBorder="1" applyAlignment="1">
      <alignment horizontal="center"/>
    </xf>
    <xf numFmtId="0" fontId="12" fillId="2" borderId="22" xfId="0" applyFont="1" applyFill="1" applyBorder="1" applyAlignment="1">
      <alignment horizontal="center"/>
    </xf>
    <xf numFmtId="0" fontId="12" fillId="2" borderId="2" xfId="0" applyFont="1" applyFill="1" applyBorder="1" applyAlignment="1">
      <alignment horizontal="center"/>
    </xf>
    <xf numFmtId="0" fontId="12" fillId="2" borderId="0" xfId="0" applyFont="1" applyFill="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2" borderId="23" xfId="0" applyFont="1" applyFill="1" applyBorder="1" applyAlignment="1">
      <alignment horizontal="center"/>
    </xf>
    <xf numFmtId="0" fontId="12" fillId="2" borderId="14" xfId="0" applyFont="1" applyFill="1" applyBorder="1" applyAlignment="1">
      <alignment horizontal="center"/>
    </xf>
    <xf numFmtId="0" fontId="12" fillId="2" borderId="24" xfId="0" applyFont="1" applyFill="1" applyBorder="1" applyAlignment="1">
      <alignment horizontal="center"/>
    </xf>
    <xf numFmtId="0" fontId="12" fillId="2" borderId="15" xfId="0" applyFont="1" applyFill="1" applyBorder="1" applyAlignment="1">
      <alignment horizontal="center"/>
    </xf>
    <xf numFmtId="0" fontId="12" fillId="2" borderId="21" xfId="0" applyFont="1" applyFill="1" applyBorder="1" applyAlignment="1">
      <alignment horizontal="center"/>
    </xf>
    <xf numFmtId="0" fontId="12" fillId="2" borderId="25" xfId="0" applyFont="1" applyFill="1" applyBorder="1" applyAlignment="1">
      <alignment horizontal="center"/>
    </xf>
    <xf numFmtId="0" fontId="12" fillId="2" borderId="26" xfId="0" applyFont="1" applyFill="1" applyBorder="1" applyAlignment="1">
      <alignment horizontal="center"/>
    </xf>
    <xf numFmtId="0" fontId="12" fillId="2" borderId="27" xfId="0" applyFont="1" applyFill="1" applyBorder="1" applyAlignment="1">
      <alignment horizontal="center"/>
    </xf>
    <xf numFmtId="0" fontId="12" fillId="2" borderId="28" xfId="0" applyFont="1" applyFill="1" applyBorder="1" applyAlignment="1">
      <alignment horizontal="center"/>
    </xf>
    <xf numFmtId="0" fontId="12" fillId="2" borderId="16" xfId="0" applyFont="1" applyFill="1" applyBorder="1" applyAlignment="1">
      <alignment horizontal="center"/>
    </xf>
    <xf numFmtId="0" fontId="9" fillId="2" borderId="29" xfId="0" applyFont="1" applyFill="1" applyBorder="1" applyAlignment="1">
      <alignment horizontal="center"/>
    </xf>
    <xf numFmtId="0" fontId="9" fillId="2" borderId="26" xfId="0" applyFont="1" applyFill="1" applyBorder="1" applyAlignment="1">
      <alignment horizontal="center"/>
    </xf>
    <xf numFmtId="0" fontId="9" fillId="2" borderId="27" xfId="0" applyFont="1" applyFill="1" applyBorder="1" applyAlignment="1">
      <alignment horizontal="center"/>
    </xf>
    <xf numFmtId="0" fontId="9" fillId="2" borderId="0" xfId="0" applyFont="1" applyFill="1" applyAlignment="1">
      <alignment horizontal="center"/>
    </xf>
    <xf numFmtId="0" fontId="9" fillId="2" borderId="25" xfId="0" applyFont="1" applyFill="1" applyBorder="1" applyAlignment="1">
      <alignment horizontal="center"/>
    </xf>
    <xf numFmtId="0" fontId="0" fillId="3" borderId="0" xfId="0" applyFill="1" applyAlignment="1">
      <alignment horizontal="center"/>
    </xf>
    <xf numFmtId="0" fontId="3" fillId="3" borderId="22" xfId="0" applyFont="1" applyFill="1" applyBorder="1"/>
    <xf numFmtId="0" fontId="0" fillId="4" borderId="22" xfId="0" applyFill="1" applyBorder="1"/>
    <xf numFmtId="0" fontId="0" fillId="4" borderId="0" xfId="0" applyFill="1"/>
    <xf numFmtId="0" fontId="9" fillId="2" borderId="17" xfId="0" applyFont="1" applyFill="1" applyBorder="1"/>
    <xf numFmtId="0" fontId="12" fillId="2" borderId="30" xfId="0" applyFont="1" applyFill="1" applyBorder="1" applyAlignment="1">
      <alignment horizontal="center"/>
    </xf>
    <xf numFmtId="0" fontId="12" fillId="2" borderId="7" xfId="0" applyFont="1" applyFill="1" applyBorder="1" applyAlignment="1">
      <alignment horizontal="center"/>
    </xf>
    <xf numFmtId="49" fontId="3" fillId="2" borderId="32" xfId="0" applyNumberFormat="1" applyFont="1" applyFill="1" applyBorder="1" applyAlignment="1">
      <alignment horizontal="center"/>
    </xf>
    <xf numFmtId="0" fontId="9" fillId="2" borderId="24" xfId="0" applyFont="1" applyFill="1" applyBorder="1" applyAlignment="1">
      <alignment horizontal="center"/>
    </xf>
    <xf numFmtId="0" fontId="0" fillId="5" borderId="21" xfId="0" applyFill="1" applyBorder="1" applyAlignment="1">
      <alignment horizontal="center"/>
    </xf>
    <xf numFmtId="0" fontId="0" fillId="5" borderId="0" xfId="0" applyFill="1" applyAlignment="1">
      <alignment horizontal="center"/>
    </xf>
    <xf numFmtId="49" fontId="3" fillId="2" borderId="17" xfId="0" applyNumberFormat="1" applyFont="1" applyFill="1" applyBorder="1" applyAlignment="1">
      <alignment horizontal="center"/>
    </xf>
    <xf numFmtId="0" fontId="11" fillId="0" borderId="34" xfId="0" applyFont="1" applyBorder="1"/>
    <xf numFmtId="0" fontId="19" fillId="0" borderId="35" xfId="0" applyFont="1" applyBorder="1"/>
    <xf numFmtId="0" fontId="20" fillId="0" borderId="34" xfId="0" applyFont="1" applyBorder="1"/>
    <xf numFmtId="0" fontId="10" fillId="0" borderId="32" xfId="0" applyFont="1" applyBorder="1"/>
    <xf numFmtId="0" fontId="10" fillId="0" borderId="12" xfId="0" applyFont="1" applyBorder="1"/>
    <xf numFmtId="0" fontId="9" fillId="0" borderId="12" xfId="0" applyFont="1" applyBorder="1"/>
    <xf numFmtId="0" fontId="9" fillId="0" borderId="12" xfId="0" applyFont="1" applyBorder="1" applyAlignment="1">
      <alignment wrapText="1"/>
    </xf>
    <xf numFmtId="0" fontId="10" fillId="0" borderId="31" xfId="0" applyFont="1" applyBorder="1"/>
    <xf numFmtId="0" fontId="10" fillId="0" borderId="32" xfId="0" applyFont="1" applyBorder="1" applyAlignment="1">
      <alignment horizontal="right"/>
    </xf>
    <xf numFmtId="0" fontId="10" fillId="0" borderId="32" xfId="0" applyFont="1" applyBorder="1" applyAlignment="1">
      <alignment horizontal="left"/>
    </xf>
    <xf numFmtId="0" fontId="13" fillId="0" borderId="12" xfId="0" applyFont="1" applyBorder="1"/>
    <xf numFmtId="0" fontId="9" fillId="0" borderId="31" xfId="0" applyFont="1" applyBorder="1"/>
    <xf numFmtId="0" fontId="10" fillId="0" borderId="11" xfId="0" applyFont="1" applyBorder="1"/>
    <xf numFmtId="0" fontId="19" fillId="0" borderId="12" xfId="0" applyFont="1" applyBorder="1"/>
    <xf numFmtId="0" fontId="19" fillId="0" borderId="12" xfId="0" applyFont="1" applyBorder="1" applyAlignment="1">
      <alignment wrapText="1"/>
    </xf>
    <xf numFmtId="0" fontId="3" fillId="2" borderId="17" xfId="0" applyFont="1" applyFill="1" applyBorder="1" applyAlignment="1">
      <alignment horizontal="center"/>
    </xf>
    <xf numFmtId="0" fontId="9" fillId="2" borderId="31" xfId="0" applyFont="1" applyFill="1" applyBorder="1" applyAlignment="1">
      <alignment horizontal="center"/>
    </xf>
    <xf numFmtId="0" fontId="12" fillId="2" borderId="43" xfId="0" applyFont="1" applyFill="1" applyBorder="1" applyAlignment="1">
      <alignment horizontal="center"/>
    </xf>
    <xf numFmtId="0" fontId="12" fillId="2" borderId="6" xfId="0" applyFont="1" applyFill="1" applyBorder="1" applyAlignment="1">
      <alignment horizontal="center"/>
    </xf>
    <xf numFmtId="0" fontId="9" fillId="2" borderId="9" xfId="0" applyFont="1" applyFill="1" applyBorder="1" applyAlignment="1">
      <alignment horizontal="center"/>
    </xf>
    <xf numFmtId="0" fontId="9" fillId="2" borderId="38" xfId="0" applyFont="1" applyFill="1" applyBorder="1" applyAlignment="1">
      <alignment horizontal="center"/>
    </xf>
    <xf numFmtId="0" fontId="9" fillId="2" borderId="51" xfId="0" applyFont="1" applyFill="1" applyBorder="1" applyAlignment="1">
      <alignment horizontal="center"/>
    </xf>
    <xf numFmtId="0" fontId="9" fillId="2" borderId="13" xfId="0" applyFont="1" applyFill="1" applyBorder="1" applyAlignment="1">
      <alignment horizontal="center"/>
    </xf>
    <xf numFmtId="0" fontId="21" fillId="7" borderId="0" xfId="0" applyFont="1" applyFill="1"/>
    <xf numFmtId="0" fontId="0" fillId="7" borderId="0" xfId="0" applyFill="1"/>
    <xf numFmtId="0" fontId="0" fillId="4" borderId="55" xfId="0" applyFill="1" applyBorder="1"/>
    <xf numFmtId="0" fontId="0" fillId="7" borderId="56" xfId="0" applyFill="1" applyBorder="1"/>
    <xf numFmtId="0" fontId="0" fillId="0" borderId="10" xfId="0" applyBorder="1"/>
    <xf numFmtId="0" fontId="0" fillId="0" borderId="54" xfId="0" applyBorder="1"/>
    <xf numFmtId="0" fontId="9" fillId="2" borderId="32" xfId="0" applyFont="1" applyFill="1" applyBorder="1" applyAlignment="1">
      <alignment horizontal="center"/>
    </xf>
    <xf numFmtId="0" fontId="9" fillId="2" borderId="33" xfId="0" applyFont="1" applyFill="1" applyBorder="1" applyAlignment="1">
      <alignment horizontal="center"/>
    </xf>
    <xf numFmtId="0" fontId="9" fillId="2" borderId="44" xfId="0" applyFont="1" applyFill="1" applyBorder="1" applyAlignment="1">
      <alignment horizontal="center"/>
    </xf>
    <xf numFmtId="0" fontId="12" fillId="2" borderId="44" xfId="0" applyFont="1" applyFill="1" applyBorder="1" applyAlignment="1">
      <alignment horizontal="center"/>
    </xf>
    <xf numFmtId="0" fontId="12" fillId="2" borderId="33" xfId="0" applyFont="1" applyFill="1" applyBorder="1" applyAlignment="1">
      <alignment horizontal="center"/>
    </xf>
    <xf numFmtId="0" fontId="9" fillId="2" borderId="12" xfId="0" applyFont="1" applyFill="1" applyBorder="1" applyAlignment="1">
      <alignment horizontal="center"/>
    </xf>
    <xf numFmtId="10" fontId="0" fillId="0" borderId="0" xfId="0" applyNumberFormat="1"/>
    <xf numFmtId="0" fontId="9" fillId="2" borderId="34" xfId="0" applyFont="1" applyFill="1" applyBorder="1" applyAlignment="1">
      <alignment horizontal="center"/>
    </xf>
    <xf numFmtId="0" fontId="9" fillId="2" borderId="45" xfId="0" applyFont="1" applyFill="1" applyBorder="1" applyAlignment="1">
      <alignment horizontal="center"/>
    </xf>
    <xf numFmtId="0" fontId="0" fillId="5" borderId="46" xfId="0" applyFill="1" applyBorder="1" applyAlignment="1">
      <alignment horizontal="center"/>
    </xf>
    <xf numFmtId="49" fontId="6" fillId="2" borderId="37" xfId="0" applyNumberFormat="1" applyFont="1" applyFill="1" applyBorder="1" applyProtection="1">
      <protection locked="0"/>
    </xf>
    <xf numFmtId="0" fontId="9" fillId="2" borderId="18" xfId="0" applyFont="1" applyFill="1" applyBorder="1" applyAlignment="1">
      <alignment horizontal="center"/>
    </xf>
    <xf numFmtId="0" fontId="24" fillId="8" borderId="22" xfId="0" applyFont="1" applyFill="1" applyBorder="1" applyProtection="1">
      <protection hidden="1"/>
    </xf>
    <xf numFmtId="0" fontId="0" fillId="9" borderId="0" xfId="0" applyFill="1" applyProtection="1">
      <protection hidden="1"/>
    </xf>
    <xf numFmtId="0" fontId="0" fillId="0" borderId="51" xfId="0" applyBorder="1"/>
    <xf numFmtId="0" fontId="4" fillId="8" borderId="14" xfId="0" applyFont="1" applyFill="1" applyBorder="1" applyAlignment="1" applyProtection="1">
      <alignment vertical="top" wrapText="1"/>
      <protection hidden="1"/>
    </xf>
    <xf numFmtId="0" fontId="1" fillId="8" borderId="0" xfId="0" applyFont="1" applyFill="1" applyAlignment="1" applyProtection="1">
      <alignment vertical="top" wrapText="1"/>
      <protection hidden="1"/>
    </xf>
    <xf numFmtId="0" fontId="1" fillId="8" borderId="14" xfId="0" applyFont="1" applyFill="1" applyBorder="1" applyAlignment="1" applyProtection="1">
      <alignment vertical="top" wrapText="1"/>
      <protection hidden="1"/>
    </xf>
    <xf numFmtId="0" fontId="0" fillId="8" borderId="14" xfId="0" applyFill="1" applyBorder="1" applyAlignment="1">
      <alignment vertical="top" wrapText="1"/>
    </xf>
    <xf numFmtId="0" fontId="0" fillId="8" borderId="0" xfId="0" applyFill="1" applyAlignment="1">
      <alignment vertical="top" wrapText="1"/>
    </xf>
    <xf numFmtId="0" fontId="0" fillId="9" borderId="41" xfId="0" applyFill="1" applyBorder="1" applyProtection="1">
      <protection hidden="1"/>
    </xf>
    <xf numFmtId="0" fontId="9" fillId="2" borderId="22" xfId="0" applyFont="1" applyFill="1" applyBorder="1" applyAlignment="1" applyProtection="1">
      <alignment horizontal="center"/>
      <protection hidden="1"/>
    </xf>
    <xf numFmtId="0" fontId="9" fillId="2" borderId="14"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31" xfId="0" applyFont="1" applyFill="1" applyBorder="1" applyAlignment="1" applyProtection="1">
      <alignment horizontal="center"/>
      <protection hidden="1"/>
    </xf>
    <xf numFmtId="0" fontId="9" fillId="2" borderId="58" xfId="0" applyFont="1" applyFill="1" applyBorder="1" applyAlignment="1" applyProtection="1">
      <alignment horizontal="center"/>
      <protection hidden="1"/>
    </xf>
    <xf numFmtId="0" fontId="9" fillId="2" borderId="16" xfId="0" applyFont="1" applyFill="1" applyBorder="1" applyAlignment="1" applyProtection="1">
      <alignment horizontal="center"/>
      <protection hidden="1"/>
    </xf>
    <xf numFmtId="0" fontId="9" fillId="2" borderId="8" xfId="0" applyFont="1" applyFill="1" applyBorder="1" applyAlignment="1" applyProtection="1">
      <alignment horizontal="center"/>
      <protection hidden="1"/>
    </xf>
    <xf numFmtId="0" fontId="9" fillId="2" borderId="10" xfId="0" applyFont="1" applyFill="1" applyBorder="1" applyAlignment="1" applyProtection="1">
      <alignment horizontal="center"/>
      <protection hidden="1"/>
    </xf>
    <xf numFmtId="0" fontId="9" fillId="2" borderId="19"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9" fillId="2" borderId="29"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0" fillId="5" borderId="20" xfId="0" applyFill="1" applyBorder="1" applyAlignment="1" applyProtection="1">
      <alignment horizontal="center"/>
      <protection hidden="1"/>
    </xf>
    <xf numFmtId="0" fontId="0" fillId="5" borderId="34" xfId="0" applyFill="1" applyBorder="1" applyAlignment="1" applyProtection="1">
      <alignment horizontal="center"/>
      <protection hidden="1"/>
    </xf>
    <xf numFmtId="0" fontId="9" fillId="8" borderId="35" xfId="0" applyFont="1" applyFill="1" applyBorder="1" applyProtection="1">
      <protection hidden="1"/>
    </xf>
    <xf numFmtId="0" fontId="0" fillId="5" borderId="0" xfId="0" applyFill="1" applyAlignment="1" applyProtection="1">
      <alignment horizontal="center"/>
      <protection hidden="1"/>
    </xf>
    <xf numFmtId="0" fontId="0" fillId="5" borderId="24" xfId="0" applyFill="1" applyBorder="1" applyAlignment="1" applyProtection="1">
      <alignment horizontal="center"/>
      <protection hidden="1"/>
    </xf>
    <xf numFmtId="0" fontId="0" fillId="5" borderId="15" xfId="0" applyFill="1" applyBorder="1" applyAlignment="1" applyProtection="1">
      <alignment horizontal="center"/>
      <protection hidden="1"/>
    </xf>
    <xf numFmtId="0" fontId="9" fillId="2" borderId="15" xfId="0" applyFont="1" applyFill="1" applyBorder="1" applyAlignment="1" applyProtection="1">
      <alignment horizontal="center"/>
      <protection hidden="1"/>
    </xf>
    <xf numFmtId="0" fontId="9" fillId="2" borderId="25" xfId="0" applyFont="1" applyFill="1" applyBorder="1" applyAlignment="1" applyProtection="1">
      <alignment horizontal="center"/>
      <protection hidden="1"/>
    </xf>
    <xf numFmtId="0" fontId="9" fillId="2" borderId="26" xfId="0" applyFont="1" applyFill="1" applyBorder="1" applyAlignment="1" applyProtection="1">
      <alignment horizontal="center"/>
      <protection hidden="1"/>
    </xf>
    <xf numFmtId="0" fontId="9" fillId="2" borderId="27" xfId="0" applyFont="1" applyFill="1" applyBorder="1" applyAlignment="1" applyProtection="1">
      <alignment horizontal="center"/>
      <protection hidden="1"/>
    </xf>
    <xf numFmtId="0" fontId="9" fillId="2" borderId="20" xfId="0" applyFont="1" applyFill="1" applyBorder="1" applyAlignment="1" applyProtection="1">
      <alignment horizontal="center"/>
      <protection hidden="1"/>
    </xf>
    <xf numFmtId="0" fontId="9" fillId="2" borderId="34" xfId="0" applyFont="1" applyFill="1" applyBorder="1" applyAlignment="1" applyProtection="1">
      <alignment horizontal="center"/>
      <protection hidden="1"/>
    </xf>
    <xf numFmtId="0" fontId="26" fillId="9" borderId="20" xfId="0" applyFont="1" applyFill="1" applyBorder="1" applyProtection="1">
      <protection hidden="1"/>
    </xf>
    <xf numFmtId="0" fontId="26" fillId="9" borderId="34" xfId="0" applyFont="1" applyFill="1" applyBorder="1" applyProtection="1">
      <protection hidden="1"/>
    </xf>
    <xf numFmtId="0" fontId="9" fillId="2" borderId="24" xfId="0" applyFont="1" applyFill="1" applyBorder="1" applyAlignment="1" applyProtection="1">
      <alignment horizontal="center"/>
      <protection hidden="1"/>
    </xf>
    <xf numFmtId="0" fontId="22" fillId="9" borderId="20" xfId="0" applyFont="1" applyFill="1" applyBorder="1" applyProtection="1">
      <protection hidden="1"/>
    </xf>
    <xf numFmtId="0" fontId="22" fillId="9" borderId="34" xfId="0" applyFont="1" applyFill="1" applyBorder="1" applyProtection="1">
      <protection hidden="1"/>
    </xf>
    <xf numFmtId="0" fontId="9" fillId="2" borderId="4" xfId="0" applyFont="1" applyFill="1" applyBorder="1" applyAlignment="1" applyProtection="1">
      <alignment horizontal="center"/>
      <protection hidden="1"/>
    </xf>
    <xf numFmtId="0" fontId="12" fillId="8" borderId="35" xfId="0" applyFont="1" applyFill="1" applyBorder="1" applyProtection="1">
      <protection hidden="1"/>
    </xf>
    <xf numFmtId="0" fontId="9" fillId="2" borderId="21" xfId="0" applyFont="1" applyFill="1" applyBorder="1" applyAlignment="1" applyProtection="1">
      <alignment horizontal="center"/>
      <protection hidden="1"/>
    </xf>
    <xf numFmtId="0" fontId="0" fillId="5" borderId="27" xfId="0" applyFill="1" applyBorder="1" applyAlignment="1" applyProtection="1">
      <alignment horizontal="center"/>
      <protection hidden="1"/>
    </xf>
    <xf numFmtId="0" fontId="9" fillId="10" borderId="35" xfId="0" applyFont="1" applyFill="1" applyBorder="1" applyProtection="1">
      <protection hidden="1"/>
    </xf>
    <xf numFmtId="0" fontId="0" fillId="10" borderId="20" xfId="0" applyFill="1" applyBorder="1" applyProtection="1">
      <protection hidden="1"/>
    </xf>
    <xf numFmtId="0" fontId="0" fillId="10" borderId="34" xfId="0" applyFill="1" applyBorder="1" applyProtection="1">
      <protection hidden="1"/>
    </xf>
    <xf numFmtId="0" fontId="0" fillId="8" borderId="20" xfId="0" applyFill="1" applyBorder="1" applyProtection="1">
      <protection hidden="1"/>
    </xf>
    <xf numFmtId="0" fontId="0" fillId="8" borderId="34" xfId="0" applyFill="1" applyBorder="1" applyProtection="1">
      <protection hidden="1"/>
    </xf>
    <xf numFmtId="0" fontId="3" fillId="2" borderId="17" xfId="0" applyFont="1" applyFill="1" applyBorder="1" applyAlignment="1" applyProtection="1">
      <alignment horizontal="center"/>
      <protection hidden="1"/>
    </xf>
    <xf numFmtId="0" fontId="12" fillId="2" borderId="31" xfId="0" applyFont="1" applyFill="1" applyBorder="1" applyAlignment="1">
      <alignment horizontal="center"/>
    </xf>
    <xf numFmtId="0" fontId="12" fillId="12" borderId="40" xfId="0" applyFont="1" applyFill="1" applyBorder="1" applyAlignment="1">
      <alignment horizontal="center"/>
    </xf>
    <xf numFmtId="0" fontId="12" fillId="2" borderId="8" xfId="0" applyFont="1" applyFill="1" applyBorder="1" applyAlignment="1">
      <alignment horizontal="center"/>
    </xf>
    <xf numFmtId="0" fontId="12" fillId="12" borderId="41" xfId="0" applyFont="1" applyFill="1" applyBorder="1" applyAlignment="1">
      <alignment horizontal="center"/>
    </xf>
    <xf numFmtId="0" fontId="9" fillId="10" borderId="44" xfId="0" applyFont="1" applyFill="1" applyBorder="1" applyAlignment="1">
      <alignment horizontal="left"/>
    </xf>
    <xf numFmtId="0" fontId="0" fillId="10" borderId="21" xfId="0" applyFill="1" applyBorder="1" applyAlignment="1">
      <alignment horizontal="left"/>
    </xf>
    <xf numFmtId="0" fontId="9" fillId="2" borderId="27" xfId="0" applyFont="1" applyFill="1" applyBorder="1" applyAlignment="1">
      <alignment horizontal="center" vertical="center"/>
    </xf>
    <xf numFmtId="0" fontId="9" fillId="2" borderId="21" xfId="0" applyFont="1" applyFill="1" applyBorder="1" applyAlignment="1">
      <alignment horizontal="center" vertical="center"/>
    </xf>
    <xf numFmtId="0" fontId="0" fillId="5" borderId="20" xfId="0" applyFill="1" applyBorder="1" applyAlignment="1">
      <alignment horizontal="center"/>
    </xf>
    <xf numFmtId="0" fontId="6" fillId="2" borderId="25" xfId="0" applyFont="1" applyFill="1" applyBorder="1" applyAlignment="1">
      <alignment vertical="center"/>
    </xf>
    <xf numFmtId="0" fontId="8" fillId="5" borderId="26" xfId="0" applyFont="1" applyFill="1" applyBorder="1" applyAlignment="1">
      <alignment vertical="center"/>
    </xf>
    <xf numFmtId="0" fontId="8" fillId="5" borderId="27" xfId="0" applyFont="1" applyFill="1" applyBorder="1" applyAlignment="1">
      <alignment vertical="center"/>
    </xf>
    <xf numFmtId="3" fontId="3" fillId="13" borderId="51" xfId="0" applyNumberFormat="1" applyFont="1" applyFill="1" applyBorder="1"/>
    <xf numFmtId="3" fontId="27" fillId="6" borderId="11" xfId="0" applyNumberFormat="1" applyFont="1" applyFill="1" applyBorder="1"/>
    <xf numFmtId="3" fontId="27" fillId="6" borderId="47" xfId="0" applyNumberFormat="1" applyFont="1" applyFill="1" applyBorder="1"/>
    <xf numFmtId="3" fontId="27" fillId="6" borderId="33" xfId="0" applyNumberFormat="1" applyFont="1" applyFill="1" applyBorder="1"/>
    <xf numFmtId="3" fontId="27" fillId="2" borderId="12" xfId="0" applyNumberFormat="1" applyFont="1" applyFill="1" applyBorder="1" applyProtection="1">
      <protection locked="0"/>
    </xf>
    <xf numFmtId="3" fontId="28" fillId="0" borderId="12" xfId="0" applyNumberFormat="1" applyFont="1" applyBorder="1"/>
    <xf numFmtId="3" fontId="27" fillId="2" borderId="35" xfId="0" applyNumberFormat="1" applyFont="1" applyFill="1" applyBorder="1" applyProtection="1">
      <protection locked="0"/>
    </xf>
    <xf numFmtId="3" fontId="27" fillId="2" borderId="13" xfId="0" applyNumberFormat="1" applyFont="1" applyFill="1" applyBorder="1" applyProtection="1">
      <protection locked="0"/>
    </xf>
    <xf numFmtId="3" fontId="27" fillId="6" borderId="12" xfId="0" applyNumberFormat="1" applyFont="1" applyFill="1" applyBorder="1"/>
    <xf numFmtId="3" fontId="27" fillId="6" borderId="35" xfId="0" applyNumberFormat="1" applyFont="1" applyFill="1" applyBorder="1"/>
    <xf numFmtId="3" fontId="27" fillId="6" borderId="13" xfId="0" applyNumberFormat="1" applyFont="1" applyFill="1" applyBorder="1"/>
    <xf numFmtId="3" fontId="27" fillId="3" borderId="12" xfId="0" applyNumberFormat="1" applyFont="1" applyFill="1" applyBorder="1" applyProtection="1">
      <protection locked="0"/>
    </xf>
    <xf numFmtId="3" fontId="27" fillId="3" borderId="35" xfId="0" applyNumberFormat="1" applyFont="1" applyFill="1" applyBorder="1" applyProtection="1">
      <protection locked="0"/>
    </xf>
    <xf numFmtId="3" fontId="27" fillId="3" borderId="13" xfId="0" applyNumberFormat="1" applyFont="1" applyFill="1" applyBorder="1" applyProtection="1">
      <protection locked="0"/>
    </xf>
    <xf numFmtId="3" fontId="27" fillId="2" borderId="12" xfId="0" applyNumberFormat="1" applyFont="1" applyFill="1" applyBorder="1"/>
    <xf numFmtId="3" fontId="27" fillId="3" borderId="31" xfId="0" applyNumberFormat="1" applyFont="1" applyFill="1" applyBorder="1" applyProtection="1">
      <protection locked="0"/>
    </xf>
    <xf numFmtId="3" fontId="27" fillId="3" borderId="53" xfId="0" applyNumberFormat="1" applyFont="1" applyFill="1" applyBorder="1" applyProtection="1">
      <protection locked="0"/>
    </xf>
    <xf numFmtId="3" fontId="27" fillId="2" borderId="31" xfId="0" applyNumberFormat="1" applyFont="1" applyFill="1" applyBorder="1" applyProtection="1">
      <protection locked="0"/>
    </xf>
    <xf numFmtId="3" fontId="27" fillId="2" borderId="53" xfId="0" applyNumberFormat="1" applyFont="1" applyFill="1" applyBorder="1" applyProtection="1">
      <protection locked="0"/>
    </xf>
    <xf numFmtId="3" fontId="27" fillId="2" borderId="17" xfId="0" applyNumberFormat="1" applyFont="1" applyFill="1" applyBorder="1" applyProtection="1">
      <protection locked="0"/>
    </xf>
    <xf numFmtId="3" fontId="27" fillId="2" borderId="17" xfId="0" applyNumberFormat="1" applyFont="1" applyFill="1" applyBorder="1"/>
    <xf numFmtId="3" fontId="27" fillId="2" borderId="48" xfId="0" applyNumberFormat="1" applyFont="1" applyFill="1" applyBorder="1" applyProtection="1">
      <protection locked="0"/>
    </xf>
    <xf numFmtId="3" fontId="27" fillId="2" borderId="18" xfId="0" applyNumberFormat="1" applyFont="1" applyFill="1" applyBorder="1" applyProtection="1">
      <protection locked="0"/>
    </xf>
    <xf numFmtId="3" fontId="27" fillId="6" borderId="54" xfId="0" applyNumberFormat="1" applyFont="1" applyFill="1" applyBorder="1"/>
    <xf numFmtId="3" fontId="27" fillId="3" borderId="12" xfId="0" applyNumberFormat="1" applyFont="1" applyFill="1" applyBorder="1"/>
    <xf numFmtId="3" fontId="27" fillId="3" borderId="13" xfId="0" applyNumberFormat="1" applyFont="1" applyFill="1" applyBorder="1"/>
    <xf numFmtId="3" fontId="28" fillId="0" borderId="17" xfId="0" applyNumberFormat="1" applyFont="1" applyBorder="1"/>
    <xf numFmtId="3" fontId="27" fillId="6" borderId="32" xfId="0" applyNumberFormat="1" applyFont="1" applyFill="1" applyBorder="1"/>
    <xf numFmtId="3" fontId="27" fillId="6" borderId="44" xfId="0" applyNumberFormat="1" applyFont="1" applyFill="1" applyBorder="1"/>
    <xf numFmtId="0" fontId="28" fillId="6" borderId="32" xfId="0" applyFont="1" applyFill="1" applyBorder="1" applyAlignment="1">
      <alignment vertical="center"/>
    </xf>
    <xf numFmtId="0" fontId="28" fillId="6" borderId="44" xfId="0" applyFont="1" applyFill="1" applyBorder="1" applyAlignment="1">
      <alignment vertical="center"/>
    </xf>
    <xf numFmtId="0" fontId="28" fillId="6" borderId="13" xfId="0" applyFont="1" applyFill="1" applyBorder="1" applyAlignment="1">
      <alignment vertical="center"/>
    </xf>
    <xf numFmtId="3" fontId="27" fillId="6" borderId="12" xfId="0" applyNumberFormat="1" applyFont="1" applyFill="1" applyBorder="1" applyProtection="1">
      <protection locked="0"/>
    </xf>
    <xf numFmtId="3" fontId="27" fillId="6" borderId="35" xfId="0" applyNumberFormat="1" applyFont="1" applyFill="1" applyBorder="1" applyProtection="1">
      <protection locked="0"/>
    </xf>
    <xf numFmtId="3" fontId="27" fillId="6" borderId="13" xfId="0" applyNumberFormat="1" applyFont="1" applyFill="1" applyBorder="1" applyProtection="1">
      <protection locked="0"/>
    </xf>
    <xf numFmtId="3" fontId="27" fillId="3" borderId="35" xfId="0" applyNumberFormat="1" applyFont="1" applyFill="1" applyBorder="1"/>
    <xf numFmtId="3" fontId="27" fillId="3" borderId="11" xfId="0" applyNumberFormat="1" applyFont="1" applyFill="1" applyBorder="1"/>
    <xf numFmtId="3" fontId="27" fillId="3" borderId="47" xfId="0" applyNumberFormat="1" applyFont="1" applyFill="1" applyBorder="1"/>
    <xf numFmtId="3" fontId="27" fillId="3" borderId="54" xfId="0" applyNumberFormat="1" applyFont="1" applyFill="1" applyBorder="1"/>
    <xf numFmtId="3" fontId="27" fillId="2" borderId="11" xfId="0" applyNumberFormat="1" applyFont="1" applyFill="1" applyBorder="1" applyProtection="1">
      <protection locked="0"/>
    </xf>
    <xf numFmtId="3" fontId="27" fillId="2" borderId="54" xfId="0" applyNumberFormat="1" applyFont="1" applyFill="1" applyBorder="1" applyProtection="1">
      <protection locked="0"/>
    </xf>
    <xf numFmtId="3" fontId="27" fillId="8" borderId="12" xfId="0" applyNumberFormat="1" applyFont="1" applyFill="1" applyBorder="1" applyProtection="1">
      <protection hidden="1"/>
    </xf>
    <xf numFmtId="3" fontId="27" fillId="8" borderId="13" xfId="0" applyNumberFormat="1" applyFont="1" applyFill="1" applyBorder="1" applyProtection="1">
      <protection hidden="1"/>
    </xf>
    <xf numFmtId="3" fontId="27" fillId="0" borderId="12" xfId="0" applyNumberFormat="1" applyFont="1" applyBorder="1"/>
    <xf numFmtId="3" fontId="27" fillId="0" borderId="13" xfId="0" applyNumberFormat="1" applyFont="1" applyBorder="1"/>
    <xf numFmtId="3" fontId="27" fillId="8" borderId="12" xfId="0" applyNumberFormat="1" applyFont="1" applyFill="1" applyBorder="1" applyProtection="1">
      <protection locked="0"/>
    </xf>
    <xf numFmtId="3" fontId="27" fillId="8" borderId="13" xfId="0" applyNumberFormat="1" applyFont="1" applyFill="1" applyBorder="1" applyProtection="1">
      <protection locked="0"/>
    </xf>
    <xf numFmtId="3" fontId="27" fillId="8" borderId="12" xfId="0" applyNumberFormat="1" applyFont="1" applyFill="1" applyBorder="1"/>
    <xf numFmtId="3" fontId="27" fillId="8" borderId="13" xfId="0" applyNumberFormat="1" applyFont="1" applyFill="1" applyBorder="1"/>
    <xf numFmtId="3" fontId="27" fillId="8" borderId="17" xfId="0" applyNumberFormat="1" applyFont="1" applyFill="1" applyBorder="1" applyAlignment="1">
      <alignment vertical="center"/>
    </xf>
    <xf numFmtId="3" fontId="27" fillId="8" borderId="18" xfId="0" applyNumberFormat="1" applyFont="1" applyFill="1" applyBorder="1" applyAlignment="1">
      <alignment vertical="center"/>
    </xf>
    <xf numFmtId="3" fontId="27" fillId="8" borderId="11" xfId="0" applyNumberFormat="1" applyFont="1" applyFill="1" applyBorder="1" applyProtection="1">
      <protection locked="0"/>
    </xf>
    <xf numFmtId="3" fontId="27" fillId="13" borderId="39" xfId="0" applyNumberFormat="1" applyFont="1" applyFill="1" applyBorder="1" applyProtection="1">
      <protection locked="0"/>
    </xf>
    <xf numFmtId="3" fontId="27" fillId="2" borderId="32" xfId="0" applyNumberFormat="1" applyFont="1" applyFill="1" applyBorder="1" applyProtection="1">
      <protection locked="0"/>
    </xf>
    <xf numFmtId="3" fontId="27" fillId="12" borderId="39" xfId="0" applyNumberFormat="1" applyFont="1" applyFill="1" applyBorder="1" applyProtection="1">
      <protection locked="0"/>
    </xf>
    <xf numFmtId="3" fontId="27" fillId="13" borderId="39" xfId="0" applyNumberFormat="1" applyFont="1" applyFill="1" applyBorder="1"/>
    <xf numFmtId="3" fontId="27" fillId="8" borderId="31" xfId="0" applyNumberFormat="1" applyFont="1" applyFill="1" applyBorder="1" applyAlignment="1">
      <alignment vertical="center"/>
    </xf>
    <xf numFmtId="3" fontId="27" fillId="13" borderId="51" xfId="0" applyNumberFormat="1" applyFont="1" applyFill="1" applyBorder="1" applyAlignment="1">
      <alignment vertical="center"/>
    </xf>
    <xf numFmtId="3" fontId="27" fillId="13" borderId="40" xfId="0" applyNumberFormat="1" applyFont="1" applyFill="1" applyBorder="1" applyAlignment="1">
      <alignment vertical="center"/>
    </xf>
    <xf numFmtId="3" fontId="27" fillId="13" borderId="59" xfId="0" applyNumberFormat="1" applyFont="1" applyFill="1" applyBorder="1"/>
    <xf numFmtId="3" fontId="27" fillId="8" borderId="17" xfId="0" applyNumberFormat="1" applyFont="1" applyFill="1" applyBorder="1"/>
    <xf numFmtId="3" fontId="27" fillId="13" borderId="41" xfId="0" applyNumberFormat="1" applyFont="1" applyFill="1" applyBorder="1"/>
    <xf numFmtId="0" fontId="29" fillId="0" borderId="0" xfId="0" applyFont="1"/>
    <xf numFmtId="3" fontId="9" fillId="2" borderId="0" xfId="0" applyNumberFormat="1" applyFont="1" applyFill="1" applyAlignment="1">
      <alignment horizontal="center" vertical="center"/>
    </xf>
    <xf numFmtId="0" fontId="0" fillId="0" borderId="60" xfId="0" applyBorder="1"/>
    <xf numFmtId="0" fontId="26" fillId="15" borderId="60" xfId="0" applyFont="1" applyFill="1" applyBorder="1"/>
    <xf numFmtId="0" fontId="26" fillId="0" borderId="60" xfId="0" applyFont="1" applyBorder="1"/>
    <xf numFmtId="3" fontId="0" fillId="0" borderId="61" xfId="0" applyNumberFormat="1" applyBorder="1"/>
    <xf numFmtId="3" fontId="0" fillId="0" borderId="60" xfId="0" applyNumberFormat="1" applyBorder="1"/>
    <xf numFmtId="3" fontId="0" fillId="0" borderId="62" xfId="0" applyNumberFormat="1" applyBorder="1"/>
    <xf numFmtId="3" fontId="0" fillId="0" borderId="63" xfId="0" applyNumberFormat="1" applyBorder="1"/>
    <xf numFmtId="0" fontId="26" fillId="15" borderId="61" xfId="0" applyFont="1" applyFill="1" applyBorder="1"/>
    <xf numFmtId="3" fontId="0" fillId="0" borderId="0" xfId="0" applyNumberFormat="1"/>
    <xf numFmtId="10" fontId="0" fillId="0" borderId="60" xfId="0" applyNumberFormat="1" applyBorder="1"/>
    <xf numFmtId="10" fontId="27" fillId="0" borderId="32" xfId="0" applyNumberFormat="1" applyFont="1" applyBorder="1"/>
    <xf numFmtId="0" fontId="34" fillId="0" borderId="0" xfId="0" quotePrefix="1" applyFont="1"/>
    <xf numFmtId="10" fontId="0" fillId="16" borderId="0" xfId="0" applyNumberFormat="1" applyFill="1"/>
    <xf numFmtId="10" fontId="0" fillId="16" borderId="60" xfId="0" applyNumberFormat="1" applyFill="1" applyBorder="1"/>
    <xf numFmtId="10" fontId="27" fillId="16" borderId="32" xfId="0" applyNumberFormat="1" applyFont="1" applyFill="1" applyBorder="1"/>
    <xf numFmtId="0" fontId="0" fillId="0" borderId="0" xfId="0" applyAlignment="1">
      <alignment horizontal="left" vertical="top" wrapText="1"/>
    </xf>
    <xf numFmtId="0" fontId="33" fillId="0" borderId="0" xfId="0" applyFont="1" applyAlignment="1">
      <alignment horizontal="left" vertical="top" wrapText="1"/>
    </xf>
    <xf numFmtId="0" fontId="36" fillId="0" borderId="0" xfId="0" applyFont="1"/>
    <xf numFmtId="0" fontId="36" fillId="0" borderId="0" xfId="0" applyFont="1" applyAlignment="1">
      <alignment readingOrder="1"/>
    </xf>
    <xf numFmtId="0" fontId="26" fillId="14" borderId="60" xfId="0" applyFont="1" applyFill="1" applyBorder="1"/>
    <xf numFmtId="0" fontId="37" fillId="0" borderId="0" xfId="0" applyFont="1"/>
    <xf numFmtId="0" fontId="26" fillId="0" borderId="62" xfId="0" applyFont="1" applyBorder="1"/>
    <xf numFmtId="0" fontId="0" fillId="14" borderId="60" xfId="0" applyFill="1" applyBorder="1" applyAlignment="1">
      <alignment horizontal="center"/>
    </xf>
    <xf numFmtId="0" fontId="0" fillId="0" borderId="66" xfId="0" applyBorder="1"/>
    <xf numFmtId="3" fontId="0" fillId="0" borderId="66" xfId="0" applyNumberFormat="1" applyBorder="1"/>
    <xf numFmtId="3" fontId="0" fillId="0" borderId="66" xfId="0" applyNumberFormat="1" applyBorder="1" applyAlignment="1">
      <alignment horizontal="right"/>
    </xf>
    <xf numFmtId="0" fontId="0" fillId="14" borderId="60" xfId="0" applyFill="1" applyBorder="1"/>
    <xf numFmtId="0" fontId="0" fillId="14" borderId="66" xfId="0" applyFill="1" applyBorder="1"/>
    <xf numFmtId="0" fontId="0" fillId="15" borderId="60" xfId="0" applyFill="1" applyBorder="1"/>
    <xf numFmtId="10" fontId="0" fillId="14" borderId="60" xfId="0" applyNumberFormat="1" applyFill="1" applyBorder="1"/>
    <xf numFmtId="0" fontId="31" fillId="17" borderId="0" xfId="0" applyFont="1" applyFill="1"/>
    <xf numFmtId="0" fontId="39" fillId="17" borderId="0" xfId="0" applyFont="1" applyFill="1"/>
    <xf numFmtId="0" fontId="40" fillId="17" borderId="0" xfId="0" applyFont="1" applyFill="1"/>
    <xf numFmtId="0" fontId="0" fillId="0" borderId="0" xfId="0" applyAlignment="1">
      <alignment horizontal="center"/>
    </xf>
    <xf numFmtId="0" fontId="0" fillId="0" borderId="0" xfId="0" applyAlignment="1">
      <alignment wrapText="1"/>
    </xf>
    <xf numFmtId="10" fontId="30" fillId="0" borderId="60" xfId="0" applyNumberFormat="1" applyFont="1" applyBorder="1"/>
    <xf numFmtId="0" fontId="38" fillId="0" borderId="0" xfId="0" applyFont="1" applyAlignment="1">
      <alignment vertical="center"/>
    </xf>
    <xf numFmtId="0" fontId="42" fillId="0" borderId="0" xfId="0" applyFont="1"/>
    <xf numFmtId="0" fontId="43" fillId="0" borderId="0" xfId="0" applyFont="1" applyAlignment="1">
      <alignment vertical="center"/>
    </xf>
    <xf numFmtId="0" fontId="26" fillId="0" borderId="0" xfId="0" applyFont="1"/>
    <xf numFmtId="0" fontId="44" fillId="0" borderId="0" xfId="0" applyFont="1"/>
    <xf numFmtId="10" fontId="0" fillId="16" borderId="66" xfId="0" applyNumberFormat="1" applyFill="1" applyBorder="1"/>
    <xf numFmtId="10" fontId="0" fillId="0" borderId="66" xfId="0" applyNumberFormat="1" applyBorder="1"/>
    <xf numFmtId="10" fontId="29" fillId="0" borderId="60" xfId="0" applyNumberFormat="1" applyFont="1" applyBorder="1"/>
    <xf numFmtId="10" fontId="29" fillId="16" borderId="60" xfId="0" applyNumberFormat="1" applyFont="1" applyFill="1" applyBorder="1"/>
    <xf numFmtId="0" fontId="29" fillId="0" borderId="60" xfId="0" applyFont="1" applyBorder="1"/>
    <xf numFmtId="10" fontId="27" fillId="0" borderId="5" xfId="0" applyNumberFormat="1" applyFont="1" applyBorder="1"/>
    <xf numFmtId="0" fontId="0" fillId="0" borderId="60" xfId="0" applyBorder="1" applyAlignment="1">
      <alignment wrapText="1"/>
    </xf>
    <xf numFmtId="3" fontId="0" fillId="0" borderId="60" xfId="0" applyNumberFormat="1" applyBorder="1" applyAlignment="1">
      <alignment wrapText="1"/>
    </xf>
    <xf numFmtId="0" fontId="0" fillId="14" borderId="60" xfId="0" applyFill="1" applyBorder="1" applyAlignment="1">
      <alignment horizontal="left"/>
    </xf>
    <xf numFmtId="0" fontId="0" fillId="14" borderId="61" xfId="0" applyFill="1" applyBorder="1" applyAlignment="1">
      <alignment horizontal="left"/>
    </xf>
    <xf numFmtId="0" fontId="0" fillId="14" borderId="65" xfId="0" applyFill="1" applyBorder="1" applyAlignment="1">
      <alignment horizontal="left"/>
    </xf>
    <xf numFmtId="3" fontId="0" fillId="14" borderId="60" xfId="0" applyNumberFormat="1" applyFill="1" applyBorder="1"/>
    <xf numFmtId="0" fontId="0" fillId="0" borderId="66" xfId="0" applyBorder="1" applyAlignment="1">
      <alignment wrapText="1"/>
    </xf>
    <xf numFmtId="3" fontId="0" fillId="0" borderId="66" xfId="0" applyNumberFormat="1" applyBorder="1" applyAlignment="1">
      <alignment wrapText="1"/>
    </xf>
    <xf numFmtId="0" fontId="0" fillId="0" borderId="0" xfId="0" applyAlignment="1">
      <alignment horizontal="left"/>
    </xf>
    <xf numFmtId="0" fontId="0" fillId="0" borderId="0" xfId="0"/>
    <xf numFmtId="0" fontId="41" fillId="0" borderId="0" xfId="0" applyFont="1" applyAlignment="1">
      <alignment horizontal="left" wrapText="1"/>
    </xf>
    <xf numFmtId="0" fontId="0" fillId="0" borderId="0" xfId="0"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vertical="center"/>
    </xf>
    <xf numFmtId="0" fontId="2" fillId="3" borderId="0" xfId="0" applyFont="1" applyFill="1" applyAlignment="1">
      <alignment horizontal="center"/>
    </xf>
    <xf numFmtId="0" fontId="3" fillId="3" borderId="0" xfId="0" applyFont="1" applyFill="1"/>
    <xf numFmtId="0" fontId="0" fillId="3" borderId="0" xfId="0" applyFill="1"/>
    <xf numFmtId="0" fontId="0" fillId="4" borderId="0" xfId="0" applyFill="1"/>
    <xf numFmtId="0" fontId="4" fillId="3" borderId="0" xfId="0" applyFont="1" applyFill="1" applyAlignment="1">
      <alignment wrapText="1"/>
    </xf>
    <xf numFmtId="0" fontId="1" fillId="3" borderId="0" xfId="0" applyFont="1" applyFill="1" applyAlignment="1">
      <alignment wrapText="1"/>
    </xf>
    <xf numFmtId="0" fontId="5" fillId="3" borderId="0" xfId="0" applyFont="1" applyFill="1" applyAlignment="1">
      <alignment horizontal="center"/>
    </xf>
    <xf numFmtId="0" fontId="3" fillId="3" borderId="0" xfId="0" applyFont="1" applyFill="1" applyAlignment="1">
      <alignment horizontal="left"/>
    </xf>
    <xf numFmtId="0" fontId="0" fillId="3" borderId="16" xfId="0" applyFill="1" applyBorder="1"/>
    <xf numFmtId="0" fontId="5" fillId="2" borderId="0" xfId="0" applyFont="1" applyFill="1" applyAlignment="1" applyProtection="1">
      <alignment horizontal="center"/>
      <protection locked="0"/>
    </xf>
    <xf numFmtId="0" fontId="0" fillId="3" borderId="0" xfId="0" applyFill="1" applyAlignment="1">
      <alignment horizontal="center"/>
    </xf>
    <xf numFmtId="0" fontId="4" fillId="3" borderId="0" xfId="0" applyFont="1" applyFill="1" applyAlignment="1">
      <alignment horizontal="left" wrapText="1"/>
    </xf>
    <xf numFmtId="0" fontId="0" fillId="3" borderId="0" xfId="0" applyFill="1" applyAlignment="1">
      <alignment horizontal="left"/>
    </xf>
    <xf numFmtId="0" fontId="0" fillId="3" borderId="36" xfId="0" applyFill="1" applyBorder="1" applyAlignment="1">
      <alignment horizontal="left"/>
    </xf>
    <xf numFmtId="0" fontId="7"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39" xfId="0" applyFont="1" applyFill="1" applyBorder="1" applyAlignment="1">
      <alignment horizontal="center" vertical="center"/>
    </xf>
    <xf numFmtId="0" fontId="7" fillId="2" borderId="25" xfId="0" applyFont="1" applyFill="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0" fillId="3" borderId="42" xfId="0" applyFill="1" applyBorder="1"/>
    <xf numFmtId="0" fontId="0" fillId="4" borderId="42" xfId="0" applyFill="1" applyBorder="1"/>
    <xf numFmtId="49" fontId="3" fillId="2" borderId="0" xfId="0" applyNumberFormat="1" applyFont="1" applyFill="1" applyAlignment="1" applyProtection="1">
      <alignment horizontal="left"/>
      <protection locked="0"/>
    </xf>
    <xf numFmtId="49" fontId="6" fillId="2" borderId="0" xfId="0" applyNumberFormat="1" applyFont="1" applyFill="1" applyAlignment="1" applyProtection="1">
      <alignment horizontal="center"/>
      <protection locked="0"/>
    </xf>
    <xf numFmtId="0" fontId="9" fillId="2" borderId="23" xfId="0" applyFont="1" applyFill="1" applyBorder="1" applyAlignment="1">
      <alignment horizontal="center"/>
    </xf>
    <xf numFmtId="0" fontId="0" fillId="2" borderId="22" xfId="0" applyFill="1" applyBorder="1" applyAlignment="1">
      <alignment horizontal="center"/>
    </xf>
    <xf numFmtId="0" fontId="0" fillId="2" borderId="28" xfId="0" applyFill="1" applyBorder="1" applyAlignment="1">
      <alignment horizontal="center"/>
    </xf>
    <xf numFmtId="0" fontId="9" fillId="2" borderId="43" xfId="0" applyFont="1" applyFill="1" applyBorder="1" applyAlignment="1">
      <alignment horizontal="center"/>
    </xf>
    <xf numFmtId="0" fontId="9" fillId="2" borderId="43" xfId="0" applyFont="1"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44" xfId="0"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9" fillId="2" borderId="14" xfId="0" applyFont="1" applyFill="1" applyBorder="1" applyAlignment="1">
      <alignment horizontal="center"/>
    </xf>
    <xf numFmtId="0" fontId="0" fillId="2" borderId="0" xfId="0" applyFill="1" applyAlignment="1">
      <alignment horizontal="center"/>
    </xf>
    <xf numFmtId="0" fontId="0" fillId="2" borderId="4" xfId="0" applyFill="1" applyBorder="1" applyAlignment="1">
      <alignment horizontal="center"/>
    </xf>
    <xf numFmtId="0" fontId="0" fillId="2" borderId="14" xfId="0" applyFill="1" applyBorder="1" applyAlignment="1">
      <alignment horizontal="center"/>
    </xf>
    <xf numFmtId="0" fontId="0" fillId="2" borderId="30" xfId="0" applyFill="1" applyBorder="1" applyAlignment="1">
      <alignment horizontal="center"/>
    </xf>
    <xf numFmtId="0" fontId="0" fillId="2" borderId="16" xfId="0" applyFill="1" applyBorder="1" applyAlignment="1">
      <alignment horizontal="center"/>
    </xf>
    <xf numFmtId="0" fontId="0" fillId="2" borderId="7" xfId="0" applyFill="1" applyBorder="1" applyAlignment="1">
      <alignment horizontal="center"/>
    </xf>
    <xf numFmtId="0" fontId="9" fillId="2" borderId="6" xfId="0" applyFont="1" applyFill="1" applyBorder="1" applyAlignment="1">
      <alignment horizontal="center"/>
    </xf>
    <xf numFmtId="0" fontId="0" fillId="2" borderId="0" xfId="0" applyFill="1"/>
    <xf numFmtId="0" fontId="0" fillId="2" borderId="4" xfId="0" applyFill="1" applyBorder="1"/>
    <xf numFmtId="0" fontId="0" fillId="2" borderId="6" xfId="0" applyFill="1" applyBorder="1"/>
    <xf numFmtId="0" fontId="0" fillId="2" borderId="9" xfId="0" applyFill="1" applyBorder="1"/>
    <xf numFmtId="0" fontId="0" fillId="2" borderId="16" xfId="0" applyFill="1" applyBorder="1"/>
    <xf numFmtId="0" fontId="0" fillId="2" borderId="7" xfId="0" applyFill="1" applyBorder="1"/>
    <xf numFmtId="0" fontId="9" fillId="2" borderId="5" xfId="0" applyFont="1" applyFill="1" applyBorder="1" applyAlignment="1">
      <alignment horizontal="center"/>
    </xf>
    <xf numFmtId="0" fontId="0" fillId="2" borderId="5" xfId="0" applyFill="1" applyBorder="1"/>
    <xf numFmtId="0" fontId="0" fillId="2" borderId="8" xfId="0" applyFill="1" applyBorder="1"/>
    <xf numFmtId="0" fontId="9" fillId="2" borderId="20" xfId="0" applyFont="1" applyFill="1" applyBorder="1" applyAlignment="1">
      <alignment horizontal="center"/>
    </xf>
    <xf numFmtId="0" fontId="9" fillId="2" borderId="34" xfId="0" applyFont="1" applyFill="1" applyBorder="1" applyAlignment="1">
      <alignment horizontal="center"/>
    </xf>
    <xf numFmtId="0" fontId="10" fillId="0" borderId="35" xfId="0" applyFont="1" applyBorder="1"/>
    <xf numFmtId="0" fontId="8" fillId="0" borderId="20" xfId="0" applyFont="1" applyBorder="1"/>
    <xf numFmtId="0" fontId="8" fillId="0" borderId="34" xfId="0" applyFont="1" applyBorder="1"/>
    <xf numFmtId="0" fontId="9" fillId="0" borderId="35" xfId="0" applyFont="1" applyBorder="1"/>
    <xf numFmtId="0" fontId="0" fillId="0" borderId="20" xfId="0" applyBorder="1"/>
    <xf numFmtId="0" fontId="0" fillId="0" borderId="34" xfId="0" applyBorder="1"/>
    <xf numFmtId="0" fontId="9" fillId="2" borderId="19" xfId="0" applyFont="1"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10" fillId="0" borderId="47" xfId="0" applyFont="1" applyBorder="1"/>
    <xf numFmtId="0" fontId="8" fillId="0" borderId="45" xfId="0" applyFont="1" applyBorder="1"/>
    <xf numFmtId="0" fontId="8" fillId="0" borderId="46" xfId="0" applyFont="1" applyBorder="1"/>
    <xf numFmtId="0" fontId="0" fillId="2" borderId="24" xfId="0" applyFill="1" applyBorder="1" applyAlignment="1">
      <alignment horizontal="center"/>
    </xf>
    <xf numFmtId="0" fontId="0" fillId="2" borderId="15" xfId="0" applyFill="1" applyBorder="1" applyAlignment="1">
      <alignment horizontal="center"/>
    </xf>
    <xf numFmtId="0" fontId="16" fillId="0" borderId="35" xfId="0" applyFont="1" applyBorder="1"/>
    <xf numFmtId="0" fontId="17" fillId="0" borderId="20" xfId="0" applyFont="1" applyBorder="1"/>
    <xf numFmtId="0" fontId="17" fillId="0" borderId="34" xfId="0" applyFont="1" applyBorder="1"/>
    <xf numFmtId="0" fontId="9" fillId="0" borderId="35" xfId="0" applyFont="1" applyBorder="1" applyAlignment="1">
      <alignment wrapText="1"/>
    </xf>
    <xf numFmtId="0" fontId="0" fillId="0" borderId="20" xfId="0" applyBorder="1" applyAlignment="1">
      <alignment wrapText="1"/>
    </xf>
    <xf numFmtId="0" fontId="0" fillId="0" borderId="34" xfId="0" applyBorder="1" applyAlignment="1">
      <alignment wrapText="1"/>
    </xf>
    <xf numFmtId="0" fontId="16" fillId="0" borderId="35" xfId="0" applyFont="1" applyBorder="1" applyAlignment="1">
      <alignment wrapText="1"/>
    </xf>
    <xf numFmtId="0" fontId="17" fillId="0" borderId="20" xfId="0" applyFont="1" applyBorder="1" applyAlignment="1">
      <alignment wrapText="1"/>
    </xf>
    <xf numFmtId="0" fontId="17" fillId="0" borderId="34" xfId="0" applyFont="1" applyBorder="1" applyAlignment="1">
      <alignment wrapText="1"/>
    </xf>
    <xf numFmtId="0" fontId="11" fillId="0" borderId="20" xfId="0" applyFont="1" applyBorder="1" applyAlignment="1">
      <alignment wrapText="1"/>
    </xf>
    <xf numFmtId="0" fontId="11" fillId="0" borderId="34" xfId="0" applyFont="1" applyBorder="1" applyAlignment="1">
      <alignment wrapText="1"/>
    </xf>
    <xf numFmtId="0" fontId="18" fillId="0" borderId="20" xfId="0" applyFont="1" applyBorder="1" applyAlignment="1">
      <alignment wrapText="1"/>
    </xf>
    <xf numFmtId="0" fontId="18" fillId="0" borderId="34" xfId="0" applyFont="1" applyBorder="1" applyAlignment="1">
      <alignment wrapText="1"/>
    </xf>
    <xf numFmtId="0" fontId="9" fillId="0" borderId="48" xfId="0" applyFont="1" applyBorder="1"/>
    <xf numFmtId="0" fontId="0" fillId="0" borderId="49" xfId="0" applyBorder="1"/>
    <xf numFmtId="0" fontId="0" fillId="0" borderId="50" xfId="0" applyBorder="1"/>
    <xf numFmtId="0" fontId="9" fillId="2" borderId="53" xfId="0" applyFont="1" applyFill="1" applyBorder="1" applyAlignment="1">
      <alignment horizontal="center"/>
    </xf>
    <xf numFmtId="0" fontId="9" fillId="2" borderId="26" xfId="0" applyFont="1" applyFill="1" applyBorder="1" applyAlignment="1">
      <alignment horizontal="center"/>
    </xf>
    <xf numFmtId="0" fontId="9" fillId="2" borderId="27" xfId="0" applyFont="1" applyFill="1" applyBorder="1" applyAlignment="1">
      <alignment horizontal="center"/>
    </xf>
    <xf numFmtId="0" fontId="0" fillId="0" borderId="0" xfId="0" applyAlignment="1">
      <alignment horizontal="left" vertical="top"/>
    </xf>
    <xf numFmtId="0" fontId="0" fillId="0" borderId="0" xfId="0" applyAlignment="1">
      <alignment horizontal="center"/>
    </xf>
    <xf numFmtId="0" fontId="0" fillId="0" borderId="30" xfId="0" applyBorder="1" applyAlignment="1">
      <alignment horizontal="center"/>
    </xf>
    <xf numFmtId="0" fontId="0" fillId="0" borderId="16" xfId="0" applyBorder="1" applyAlignment="1">
      <alignment horizontal="center"/>
    </xf>
    <xf numFmtId="0" fontId="9" fillId="2" borderId="45" xfId="0" applyFont="1" applyFill="1" applyBorder="1" applyAlignment="1">
      <alignment horizontal="center"/>
    </xf>
    <xf numFmtId="0" fontId="9" fillId="2" borderId="46" xfId="0" applyFont="1" applyFill="1" applyBorder="1" applyAlignment="1">
      <alignment horizontal="center"/>
    </xf>
    <xf numFmtId="0" fontId="0" fillId="0" borderId="14" xfId="0" applyBorder="1" applyAlignment="1">
      <alignment horizontal="center"/>
    </xf>
    <xf numFmtId="0" fontId="0" fillId="0" borderId="24" xfId="0" applyBorder="1" applyAlignment="1">
      <alignment horizontal="center"/>
    </xf>
    <xf numFmtId="0" fontId="0" fillId="0" borderId="15" xfId="0" applyBorder="1" applyAlignment="1">
      <alignment horizontal="center"/>
    </xf>
    <xf numFmtId="0" fontId="9" fillId="2" borderId="23" xfId="0" applyFont="1" applyFill="1" applyBorder="1" applyAlignment="1">
      <alignment horizontal="center" vertical="top"/>
    </xf>
    <xf numFmtId="0" fontId="0" fillId="5" borderId="22" xfId="0" applyFill="1" applyBorder="1" applyAlignment="1">
      <alignment horizontal="center" vertical="top"/>
    </xf>
    <xf numFmtId="0" fontId="0" fillId="5" borderId="28" xfId="0" applyFill="1" applyBorder="1" applyAlignment="1">
      <alignment horizontal="center" vertical="top"/>
    </xf>
    <xf numFmtId="0" fontId="0" fillId="5" borderId="22" xfId="0" applyFill="1" applyBorder="1" applyAlignment="1">
      <alignment horizontal="center" vertical="center"/>
    </xf>
    <xf numFmtId="0" fontId="0" fillId="5" borderId="28" xfId="0" applyFill="1" applyBorder="1" applyAlignment="1">
      <alignment horizontal="center" vertical="center"/>
    </xf>
    <xf numFmtId="0" fontId="0" fillId="5" borderId="44" xfId="0" applyFill="1" applyBorder="1" applyAlignment="1">
      <alignment horizontal="center" vertical="center"/>
    </xf>
    <xf numFmtId="0" fontId="0" fillId="5" borderId="15" xfId="0" applyFill="1" applyBorder="1" applyAlignment="1">
      <alignment horizontal="center" vertical="center"/>
    </xf>
    <xf numFmtId="0" fontId="0" fillId="5" borderId="21" xfId="0" applyFill="1" applyBorder="1" applyAlignment="1">
      <alignment horizontal="center" vertical="center"/>
    </xf>
    <xf numFmtId="0" fontId="0" fillId="5" borderId="0" xfId="0" applyFill="1" applyAlignment="1">
      <alignment horizontal="center"/>
    </xf>
    <xf numFmtId="0" fontId="0" fillId="5" borderId="4" xfId="0" applyFill="1" applyBorder="1" applyAlignment="1">
      <alignment horizontal="center"/>
    </xf>
    <xf numFmtId="0" fontId="0" fillId="5" borderId="14" xfId="0" applyFill="1" applyBorder="1" applyAlignment="1">
      <alignment horizontal="center"/>
    </xf>
    <xf numFmtId="0" fontId="0" fillId="5" borderId="30" xfId="0" applyFill="1" applyBorder="1" applyAlignment="1">
      <alignment horizontal="center"/>
    </xf>
    <xf numFmtId="0" fontId="0" fillId="5" borderId="16" xfId="0" applyFill="1" applyBorder="1" applyAlignment="1">
      <alignment horizontal="center"/>
    </xf>
    <xf numFmtId="0" fontId="0" fillId="5" borderId="7" xfId="0" applyFill="1" applyBorder="1" applyAlignment="1">
      <alignment horizontal="center"/>
    </xf>
    <xf numFmtId="0" fontId="0" fillId="5" borderId="5" xfId="0" applyFill="1" applyBorder="1"/>
    <xf numFmtId="0" fontId="0" fillId="5" borderId="8" xfId="0" applyFill="1" applyBorder="1"/>
    <xf numFmtId="49" fontId="9" fillId="2" borderId="5" xfId="0" applyNumberFormat="1" applyFont="1" applyFill="1" applyBorder="1" applyAlignment="1">
      <alignment horizontal="center"/>
    </xf>
    <xf numFmtId="49" fontId="0" fillId="5" borderId="5" xfId="0" applyNumberFormat="1" applyFill="1" applyBorder="1"/>
    <xf numFmtId="49" fontId="0" fillId="5" borderId="8" xfId="0" applyNumberFormat="1" applyFill="1" applyBorder="1"/>
    <xf numFmtId="0" fontId="0" fillId="5" borderId="22" xfId="0" applyFill="1" applyBorder="1" applyAlignment="1">
      <alignment horizontal="center"/>
    </xf>
    <xf numFmtId="0" fontId="0" fillId="5" borderId="28" xfId="0" applyFill="1" applyBorder="1" applyAlignment="1">
      <alignment horizontal="center"/>
    </xf>
    <xf numFmtId="0" fontId="0" fillId="5" borderId="8" xfId="0" applyFill="1" applyBorder="1" applyAlignment="1">
      <alignment horizontal="center"/>
    </xf>
    <xf numFmtId="49" fontId="0" fillId="5" borderId="8" xfId="0" applyNumberFormat="1" applyFill="1" applyBorder="1" applyAlignment="1">
      <alignment horizontal="center"/>
    </xf>
    <xf numFmtId="0" fontId="0" fillId="5" borderId="45" xfId="0" applyFill="1" applyBorder="1" applyAlignment="1">
      <alignment horizontal="center"/>
    </xf>
    <xf numFmtId="0" fontId="0" fillId="5" borderId="46" xfId="0" applyFill="1" applyBorder="1" applyAlignment="1">
      <alignment horizontal="center"/>
    </xf>
    <xf numFmtId="3" fontId="27" fillId="6" borderId="13" xfId="0" applyNumberFormat="1" applyFont="1" applyFill="1" applyBorder="1" applyAlignment="1">
      <alignment vertical="center"/>
    </xf>
    <xf numFmtId="0" fontId="28" fillId="6" borderId="13" xfId="0" applyFont="1" applyFill="1" applyBorder="1" applyAlignment="1">
      <alignment vertical="center"/>
    </xf>
    <xf numFmtId="0" fontId="0" fillId="5" borderId="24" xfId="0" applyFill="1" applyBorder="1" applyAlignment="1">
      <alignment horizontal="center"/>
    </xf>
    <xf numFmtId="0" fontId="0" fillId="5" borderId="15" xfId="0" applyFill="1" applyBorder="1" applyAlignment="1">
      <alignment horizontal="center"/>
    </xf>
    <xf numFmtId="0" fontId="0" fillId="5" borderId="34" xfId="0" applyFill="1" applyBorder="1" applyAlignment="1">
      <alignment horizontal="center"/>
    </xf>
    <xf numFmtId="0" fontId="9" fillId="2" borderId="24" xfId="0" applyFont="1" applyFill="1" applyBorder="1" applyAlignment="1">
      <alignment horizontal="center"/>
    </xf>
    <xf numFmtId="3" fontId="27" fillId="6" borderId="31" xfId="0" applyNumberFormat="1" applyFont="1" applyFill="1" applyBorder="1" applyAlignment="1">
      <alignment vertical="center"/>
    </xf>
    <xf numFmtId="0" fontId="28" fillId="6" borderId="32" xfId="0" applyFont="1" applyFill="1" applyBorder="1" applyAlignment="1">
      <alignment vertical="center"/>
    </xf>
    <xf numFmtId="3" fontId="27" fillId="6" borderId="53" xfId="0" applyNumberFormat="1" applyFont="1" applyFill="1" applyBorder="1" applyAlignment="1">
      <alignment vertical="center"/>
    </xf>
    <xf numFmtId="0" fontId="28" fillId="6" borderId="44" xfId="0" applyFont="1" applyFill="1" applyBorder="1" applyAlignment="1">
      <alignment vertical="center"/>
    </xf>
    <xf numFmtId="0" fontId="0" fillId="5" borderId="21" xfId="0" applyFill="1" applyBorder="1" applyAlignment="1">
      <alignment horizontal="center"/>
    </xf>
    <xf numFmtId="49" fontId="3" fillId="2" borderId="31" xfId="0" applyNumberFormat="1" applyFont="1" applyFill="1" applyBorder="1" applyAlignment="1">
      <alignment horizontal="center"/>
    </xf>
    <xf numFmtId="49" fontId="3" fillId="2" borderId="32" xfId="0" applyNumberFormat="1" applyFont="1" applyFill="1" applyBorder="1" applyAlignment="1">
      <alignment horizontal="center"/>
    </xf>
    <xf numFmtId="0" fontId="4" fillId="2" borderId="43" xfId="0" applyFont="1" applyFill="1" applyBorder="1" applyAlignment="1">
      <alignment horizontal="center" vertical="top"/>
    </xf>
    <xf numFmtId="0" fontId="4" fillId="2" borderId="22" xfId="0" applyFont="1" applyFill="1" applyBorder="1" applyAlignment="1">
      <alignment horizontal="center" vertical="top"/>
    </xf>
    <xf numFmtId="0" fontId="4" fillId="2" borderId="38" xfId="0" applyFont="1" applyFill="1" applyBorder="1" applyAlignment="1">
      <alignment horizontal="center" vertical="top"/>
    </xf>
    <xf numFmtId="0" fontId="4" fillId="2" borderId="6" xfId="0" applyFont="1" applyFill="1" applyBorder="1" applyAlignment="1">
      <alignment horizontal="center" vertical="top"/>
    </xf>
    <xf numFmtId="0" fontId="4" fillId="2" borderId="0" xfId="0" applyFont="1" applyFill="1" applyAlignment="1">
      <alignment horizontal="center" vertical="top"/>
    </xf>
    <xf numFmtId="0" fontId="4" fillId="2" borderId="51" xfId="0" applyFont="1" applyFill="1" applyBorder="1" applyAlignment="1">
      <alignment horizontal="center" vertical="top"/>
    </xf>
    <xf numFmtId="0" fontId="4" fillId="2" borderId="9" xfId="0" applyFont="1" applyFill="1" applyBorder="1" applyAlignment="1">
      <alignment horizontal="center" vertical="top"/>
    </xf>
    <xf numFmtId="0" fontId="4" fillId="2" borderId="16" xfId="0" applyFont="1" applyFill="1" applyBorder="1" applyAlignment="1">
      <alignment horizontal="center" vertical="top"/>
    </xf>
    <xf numFmtId="0" fontId="4" fillId="2" borderId="41" xfId="0" applyFont="1" applyFill="1" applyBorder="1" applyAlignment="1">
      <alignment horizontal="center" vertical="top"/>
    </xf>
    <xf numFmtId="164" fontId="0" fillId="5" borderId="14" xfId="0" applyNumberFormat="1"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4"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5" borderId="5" xfId="0" applyFill="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20" fontId="0" fillId="0" borderId="14" xfId="0" applyNumberFormat="1" applyBorder="1" applyAlignment="1" applyProtection="1">
      <alignment horizontal="center" vertical="top" wrapText="1"/>
      <protection locked="0"/>
    </xf>
    <xf numFmtId="20" fontId="0" fillId="0" borderId="0" xfId="0" applyNumberFormat="1" applyAlignment="1" applyProtection="1">
      <alignment horizontal="center" vertical="top" wrapText="1"/>
      <protection locked="0"/>
    </xf>
    <xf numFmtId="20" fontId="0" fillId="0" borderId="4" xfId="0" applyNumberFormat="1" applyBorder="1" applyAlignment="1" applyProtection="1">
      <alignment horizontal="center" vertical="top" wrapText="1"/>
      <protection locked="0"/>
    </xf>
    <xf numFmtId="20" fontId="0" fillId="0" borderId="30" xfId="0" applyNumberFormat="1" applyBorder="1" applyAlignment="1" applyProtection="1">
      <alignment horizontal="center" vertical="top" wrapText="1"/>
      <protection locked="0"/>
    </xf>
    <xf numFmtId="20" fontId="0" fillId="0" borderId="16" xfId="0" applyNumberFormat="1" applyBorder="1" applyAlignment="1" applyProtection="1">
      <alignment horizontal="center" vertical="top" wrapText="1"/>
      <protection locked="0"/>
    </xf>
    <xf numFmtId="20" fontId="0" fillId="0" borderId="7" xfId="0" applyNumberFormat="1" applyBorder="1" applyAlignment="1" applyProtection="1">
      <alignment horizontal="center" vertical="top" wrapText="1"/>
      <protection locked="0"/>
    </xf>
    <xf numFmtId="0" fontId="0" fillId="5" borderId="52" xfId="0" applyFill="1" applyBorder="1" applyAlignment="1">
      <alignment vertical="top"/>
    </xf>
    <xf numFmtId="0" fontId="0" fillId="5" borderId="49" xfId="0" applyFill="1" applyBorder="1" applyAlignment="1">
      <alignment vertical="top"/>
    </xf>
    <xf numFmtId="0" fontId="0" fillId="5" borderId="50" xfId="0" applyFill="1" applyBorder="1" applyAlignment="1">
      <alignment vertical="top"/>
    </xf>
    <xf numFmtId="0" fontId="0" fillId="5" borderId="48" xfId="0" applyFill="1" applyBorder="1" applyAlignment="1" applyProtection="1">
      <alignment vertical="top" wrapText="1"/>
      <protection locked="0"/>
    </xf>
    <xf numFmtId="0" fontId="0" fillId="5" borderId="49" xfId="0" applyFill="1" applyBorder="1" applyAlignment="1" applyProtection="1">
      <alignment vertical="top" wrapText="1"/>
      <protection locked="0"/>
    </xf>
    <xf numFmtId="0" fontId="4" fillId="2" borderId="23" xfId="0" applyFont="1" applyFill="1" applyBorder="1" applyAlignment="1">
      <alignment vertical="top" wrapText="1"/>
    </xf>
    <xf numFmtId="0" fontId="0" fillId="0" borderId="22" xfId="0" applyBorder="1" applyAlignment="1">
      <alignment vertical="top" wrapText="1"/>
    </xf>
    <xf numFmtId="0" fontId="0" fillId="0" borderId="28" xfId="0" applyBorder="1" applyAlignment="1">
      <alignment vertical="top" wrapText="1"/>
    </xf>
    <xf numFmtId="0" fontId="0" fillId="0" borderId="14"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4" fillId="2" borderId="1" xfId="0" applyFont="1" applyFill="1" applyBorder="1" applyAlignment="1">
      <alignment vertical="top" wrapText="1"/>
    </xf>
    <xf numFmtId="0" fontId="0" fillId="0" borderId="5" xfId="0" applyBorder="1" applyAlignment="1">
      <alignment vertical="top" wrapText="1"/>
    </xf>
    <xf numFmtId="0" fontId="12" fillId="2" borderId="23" xfId="0" applyFont="1" applyFill="1" applyBorder="1" applyAlignment="1">
      <alignment horizontal="center"/>
    </xf>
    <xf numFmtId="0" fontId="11" fillId="5" borderId="22" xfId="0" applyFont="1" applyFill="1" applyBorder="1" applyAlignment="1">
      <alignment horizontal="center"/>
    </xf>
    <xf numFmtId="0" fontId="11" fillId="5" borderId="28" xfId="0" applyFont="1" applyFill="1" applyBorder="1" applyAlignment="1">
      <alignment horizontal="center"/>
    </xf>
    <xf numFmtId="0" fontId="12" fillId="2" borderId="43" xfId="0" applyFont="1" applyFill="1" applyBorder="1" applyAlignment="1">
      <alignment horizontal="center"/>
    </xf>
    <xf numFmtId="0" fontId="11" fillId="5" borderId="28" xfId="0" applyFont="1" applyFill="1" applyBorder="1"/>
    <xf numFmtId="0" fontId="12" fillId="2" borderId="14" xfId="0" applyFont="1" applyFill="1" applyBorder="1" applyAlignment="1">
      <alignment horizontal="center"/>
    </xf>
    <xf numFmtId="0" fontId="11" fillId="5" borderId="0" xfId="0" applyFont="1" applyFill="1" applyAlignment="1">
      <alignment horizontal="center"/>
    </xf>
    <xf numFmtId="0" fontId="11" fillId="5" borderId="4" xfId="0" applyFont="1" applyFill="1" applyBorder="1" applyAlignment="1">
      <alignment horizontal="center"/>
    </xf>
    <xf numFmtId="0" fontId="11" fillId="5" borderId="30" xfId="0" applyFont="1" applyFill="1" applyBorder="1" applyAlignment="1">
      <alignment horizontal="center"/>
    </xf>
    <xf numFmtId="0" fontId="11" fillId="5" borderId="16" xfId="0" applyFont="1" applyFill="1" applyBorder="1" applyAlignment="1">
      <alignment horizontal="center"/>
    </xf>
    <xf numFmtId="0" fontId="11" fillId="5" borderId="7" xfId="0" applyFont="1" applyFill="1" applyBorder="1" applyAlignment="1">
      <alignment horizontal="center"/>
    </xf>
    <xf numFmtId="0" fontId="12" fillId="2" borderId="6" xfId="0" applyFont="1" applyFill="1" applyBorder="1" applyAlignment="1">
      <alignment horizontal="center"/>
    </xf>
    <xf numFmtId="0" fontId="11" fillId="5" borderId="4" xfId="0" applyFont="1" applyFill="1" applyBorder="1"/>
    <xf numFmtId="0" fontId="11" fillId="5" borderId="9" xfId="0" applyFont="1" applyFill="1" applyBorder="1"/>
    <xf numFmtId="0" fontId="11" fillId="5" borderId="7" xfId="0" applyFont="1" applyFill="1" applyBorder="1"/>
    <xf numFmtId="0" fontId="12" fillId="2" borderId="48" xfId="0" applyFont="1" applyFill="1" applyBorder="1"/>
    <xf numFmtId="0" fontId="0" fillId="5" borderId="50" xfId="0" applyFill="1" applyBorder="1"/>
    <xf numFmtId="0" fontId="12" fillId="0" borderId="35" xfId="0" applyFont="1" applyBorder="1"/>
    <xf numFmtId="0" fontId="11" fillId="0" borderId="34" xfId="0" applyFont="1" applyBorder="1"/>
    <xf numFmtId="0" fontId="0" fillId="5" borderId="19" xfId="0" applyFill="1" applyBorder="1" applyAlignment="1">
      <alignment vertical="top"/>
    </xf>
    <xf numFmtId="0" fontId="0" fillId="5" borderId="45" xfId="0" applyFill="1" applyBorder="1" applyAlignment="1">
      <alignment vertical="top"/>
    </xf>
    <xf numFmtId="0" fontId="0" fillId="5" borderId="46" xfId="0" applyFill="1" applyBorder="1" applyAlignment="1">
      <alignment vertical="top"/>
    </xf>
    <xf numFmtId="0" fontId="0" fillId="5" borderId="47" xfId="0" applyFill="1" applyBorder="1" applyAlignment="1" applyProtection="1">
      <alignment vertical="top" wrapText="1"/>
      <protection locked="0"/>
    </xf>
    <xf numFmtId="0" fontId="0" fillId="5" borderId="45" xfId="0" applyFill="1" applyBorder="1" applyAlignment="1" applyProtection="1">
      <alignment vertical="top" wrapText="1"/>
      <protection locked="0"/>
    </xf>
    <xf numFmtId="0" fontId="19" fillId="0" borderId="35" xfId="0" applyFont="1" applyBorder="1"/>
    <xf numFmtId="0" fontId="20" fillId="0" borderId="34" xfId="0" applyFont="1" applyBorder="1"/>
    <xf numFmtId="0" fontId="19" fillId="0" borderId="35" xfId="0" applyFont="1" applyBorder="1" applyAlignment="1">
      <alignment wrapText="1"/>
    </xf>
    <xf numFmtId="0" fontId="12" fillId="2" borderId="5" xfId="0" applyFont="1" applyFill="1" applyBorder="1" applyAlignment="1">
      <alignment horizontal="center"/>
    </xf>
    <xf numFmtId="0" fontId="11" fillId="2" borderId="8" xfId="0" applyFont="1" applyFill="1" applyBorder="1" applyAlignment="1">
      <alignment horizontal="center"/>
    </xf>
    <xf numFmtId="0" fontId="13" fillId="0" borderId="35" xfId="0" applyFont="1" applyBorder="1"/>
    <xf numFmtId="0" fontId="12" fillId="2" borderId="35" xfId="0" applyFont="1" applyFill="1" applyBorder="1"/>
    <xf numFmtId="0" fontId="0" fillId="5" borderId="34" xfId="0" applyFill="1" applyBorder="1"/>
    <xf numFmtId="0" fontId="13" fillId="0" borderId="47" xfId="0" applyFont="1" applyBorder="1"/>
    <xf numFmtId="0" fontId="14" fillId="0" borderId="46" xfId="0" applyFont="1" applyBorder="1"/>
    <xf numFmtId="0" fontId="9" fillId="8" borderId="35" xfId="0" applyFont="1" applyFill="1" applyBorder="1" applyProtection="1">
      <protection hidden="1"/>
    </xf>
    <xf numFmtId="0" fontId="0" fillId="8" borderId="20" xfId="0" applyFill="1" applyBorder="1" applyProtection="1">
      <protection hidden="1"/>
    </xf>
    <xf numFmtId="0" fontId="0" fillId="8" borderId="34" xfId="0" applyFill="1" applyBorder="1" applyProtection="1">
      <protection hidden="1"/>
    </xf>
    <xf numFmtId="0" fontId="6" fillId="2" borderId="52" xfId="0" applyFont="1" applyFill="1" applyBorder="1" applyAlignment="1" applyProtection="1">
      <alignment horizontal="center" vertical="center"/>
      <protection hidden="1"/>
    </xf>
    <xf numFmtId="0" fontId="6" fillId="2" borderId="49" xfId="0" applyFont="1" applyFill="1" applyBorder="1" applyAlignment="1" applyProtection="1">
      <alignment horizontal="center" vertical="center"/>
      <protection hidden="1"/>
    </xf>
    <xf numFmtId="0" fontId="6" fillId="2" borderId="50" xfId="0" applyFont="1" applyFill="1" applyBorder="1" applyAlignment="1" applyProtection="1">
      <alignment horizontal="center" vertical="center"/>
      <protection hidden="1"/>
    </xf>
    <xf numFmtId="0" fontId="10" fillId="2" borderId="48" xfId="0" applyFont="1" applyFill="1" applyBorder="1" applyAlignment="1" applyProtection="1">
      <alignment wrapText="1"/>
      <protection hidden="1"/>
    </xf>
    <xf numFmtId="0" fontId="8" fillId="5" borderId="49" xfId="0" applyFont="1" applyFill="1" applyBorder="1" applyProtection="1">
      <protection hidden="1"/>
    </xf>
    <xf numFmtId="0" fontId="8" fillId="5" borderId="50" xfId="0" applyFont="1" applyFill="1" applyBorder="1" applyProtection="1">
      <protection hidden="1"/>
    </xf>
    <xf numFmtId="0" fontId="9" fillId="10" borderId="35" xfId="0" applyFont="1" applyFill="1" applyBorder="1" applyProtection="1">
      <protection hidden="1"/>
    </xf>
    <xf numFmtId="0" fontId="0" fillId="10" borderId="20" xfId="0" applyFill="1" applyBorder="1" applyProtection="1">
      <protection hidden="1"/>
    </xf>
    <xf numFmtId="0" fontId="0" fillId="10" borderId="34" xfId="0" applyFill="1" applyBorder="1" applyProtection="1">
      <protection hidden="1"/>
    </xf>
    <xf numFmtId="0" fontId="9" fillId="2" borderId="26" xfId="0" applyFont="1" applyFill="1" applyBorder="1" applyAlignment="1" applyProtection="1">
      <alignment horizontal="center"/>
      <protection hidden="1"/>
    </xf>
    <xf numFmtId="0" fontId="9" fillId="2" borderId="27" xfId="0" applyFont="1" applyFill="1" applyBorder="1" applyAlignment="1" applyProtection="1">
      <alignment horizontal="center"/>
      <protection hidden="1"/>
    </xf>
    <xf numFmtId="0" fontId="10" fillId="8" borderId="35" xfId="0" applyFont="1" applyFill="1" applyBorder="1" applyProtection="1">
      <protection hidden="1"/>
    </xf>
    <xf numFmtId="0" fontId="8" fillId="8" borderId="20" xfId="0" applyFont="1" applyFill="1" applyBorder="1" applyProtection="1">
      <protection hidden="1"/>
    </xf>
    <xf numFmtId="0" fontId="8" fillId="8" borderId="34" xfId="0" applyFont="1" applyFill="1" applyBorder="1" applyProtection="1">
      <protection hidden="1"/>
    </xf>
    <xf numFmtId="0" fontId="8" fillId="9" borderId="20" xfId="0" applyFont="1" applyFill="1" applyBorder="1" applyProtection="1">
      <protection hidden="1"/>
    </xf>
    <xf numFmtId="0" fontId="8" fillId="9" borderId="34" xfId="0" applyFont="1" applyFill="1" applyBorder="1" applyProtection="1">
      <protection hidden="1"/>
    </xf>
    <xf numFmtId="0" fontId="9" fillId="2" borderId="20" xfId="0" applyFont="1" applyFill="1" applyBorder="1" applyAlignment="1" applyProtection="1">
      <alignment horizontal="left"/>
      <protection hidden="1"/>
    </xf>
    <xf numFmtId="0" fontId="9" fillId="2" borderId="34" xfId="0" applyFont="1" applyFill="1" applyBorder="1" applyAlignment="1" applyProtection="1">
      <alignment horizontal="left"/>
      <protection hidden="1"/>
    </xf>
    <xf numFmtId="0" fontId="10" fillId="10" borderId="47" xfId="0" applyFont="1" applyFill="1" applyBorder="1" applyProtection="1">
      <protection hidden="1"/>
    </xf>
    <xf numFmtId="0" fontId="26" fillId="11" borderId="45" xfId="0" applyFont="1" applyFill="1" applyBorder="1" applyProtection="1">
      <protection hidden="1"/>
    </xf>
    <xf numFmtId="0" fontId="26" fillId="11" borderId="46" xfId="0" applyFont="1" applyFill="1" applyBorder="1" applyProtection="1">
      <protection hidden="1"/>
    </xf>
    <xf numFmtId="0" fontId="10" fillId="10" borderId="35" xfId="0" applyFont="1" applyFill="1" applyBorder="1" applyProtection="1">
      <protection hidden="1"/>
    </xf>
    <xf numFmtId="0" fontId="26" fillId="11" borderId="20" xfId="0" applyFont="1" applyFill="1" applyBorder="1" applyProtection="1">
      <protection hidden="1"/>
    </xf>
    <xf numFmtId="0" fontId="26" fillId="11" borderId="34" xfId="0" applyFont="1" applyFill="1" applyBorder="1" applyProtection="1">
      <protection hidden="1"/>
    </xf>
    <xf numFmtId="0" fontId="0" fillId="9" borderId="20" xfId="0" applyFill="1" applyBorder="1" applyProtection="1">
      <protection hidden="1"/>
    </xf>
    <xf numFmtId="0" fontId="0" fillId="9" borderId="34" xfId="0" applyFill="1" applyBorder="1" applyProtection="1">
      <protection hidden="1"/>
    </xf>
    <xf numFmtId="0" fontId="9" fillId="2" borderId="20" xfId="0" applyFont="1" applyFill="1" applyBorder="1" applyAlignment="1" applyProtection="1">
      <alignment horizontal="center"/>
      <protection hidden="1"/>
    </xf>
    <xf numFmtId="0" fontId="9" fillId="2" borderId="34" xfId="0" applyFont="1" applyFill="1" applyBorder="1" applyAlignment="1" applyProtection="1">
      <alignment horizontal="center"/>
      <protection hidden="1"/>
    </xf>
    <xf numFmtId="0" fontId="26" fillId="9" borderId="20" xfId="0" applyFont="1" applyFill="1" applyBorder="1" applyProtection="1">
      <protection hidden="1"/>
    </xf>
    <xf numFmtId="0" fontId="26" fillId="9" borderId="34" xfId="0" applyFont="1" applyFill="1" applyBorder="1" applyProtection="1">
      <protection hidden="1"/>
    </xf>
    <xf numFmtId="0" fontId="8" fillId="10" borderId="20" xfId="0" applyFont="1" applyFill="1" applyBorder="1" applyProtection="1">
      <protection hidden="1"/>
    </xf>
    <xf numFmtId="0" fontId="8" fillId="10" borderId="34" xfId="0" applyFont="1" applyFill="1" applyBorder="1" applyProtection="1">
      <protection hidden="1"/>
    </xf>
    <xf numFmtId="0" fontId="0" fillId="5" borderId="15" xfId="0" applyFill="1" applyBorder="1" applyAlignment="1" applyProtection="1">
      <alignment horizontal="left"/>
      <protection hidden="1"/>
    </xf>
    <xf numFmtId="0" fontId="0" fillId="5" borderId="21" xfId="0" applyFill="1" applyBorder="1" applyAlignment="1" applyProtection="1">
      <alignment horizontal="left"/>
      <protection hidden="1"/>
    </xf>
    <xf numFmtId="0" fontId="0" fillId="8" borderId="30" xfId="0" applyFill="1" applyBorder="1" applyAlignment="1">
      <alignment vertical="top" wrapText="1"/>
    </xf>
    <xf numFmtId="0" fontId="0" fillId="8" borderId="16" xfId="0" applyFill="1" applyBorder="1"/>
    <xf numFmtId="0" fontId="9" fillId="2" borderId="23" xfId="0" applyFont="1" applyFill="1" applyBorder="1" applyAlignment="1" applyProtection="1">
      <alignment horizontal="center"/>
      <protection hidden="1"/>
    </xf>
    <xf numFmtId="0" fontId="9" fillId="2" borderId="43" xfId="0" applyFont="1" applyFill="1" applyBorder="1" applyAlignment="1" applyProtection="1">
      <alignment horizontal="center"/>
      <protection hidden="1"/>
    </xf>
    <xf numFmtId="0" fontId="9" fillId="2" borderId="47" xfId="0" applyFont="1" applyFill="1" applyBorder="1" applyAlignment="1" applyProtection="1">
      <alignment horizontal="center"/>
      <protection hidden="1"/>
    </xf>
    <xf numFmtId="0" fontId="9" fillId="2" borderId="45" xfId="0" applyFont="1" applyFill="1" applyBorder="1" applyAlignment="1" applyProtection="1">
      <alignment horizontal="center"/>
      <protection hidden="1"/>
    </xf>
    <xf numFmtId="0" fontId="9" fillId="2" borderId="57" xfId="0" applyFont="1" applyFill="1" applyBorder="1" applyAlignment="1" applyProtection="1">
      <alignment horizontal="center"/>
      <protection hidden="1"/>
    </xf>
    <xf numFmtId="0" fontId="9" fillId="2" borderId="14" xfId="0" applyFont="1" applyFill="1" applyBorder="1" applyAlignment="1" applyProtection="1">
      <alignment horizontal="center"/>
      <protection hidden="1"/>
    </xf>
    <xf numFmtId="0" fontId="0" fillId="5" borderId="0" xfId="0" applyFill="1"/>
    <xf numFmtId="0" fontId="0" fillId="5" borderId="4" xfId="0" applyFill="1" applyBorder="1"/>
    <xf numFmtId="0" fontId="0" fillId="5" borderId="30" xfId="0" applyFill="1" applyBorder="1"/>
    <xf numFmtId="0" fontId="0" fillId="5" borderId="16" xfId="0" applyFill="1" applyBorder="1"/>
    <xf numFmtId="0" fontId="0" fillId="5" borderId="7" xfId="0" applyFill="1" applyBorder="1"/>
    <xf numFmtId="0" fontId="9" fillId="2" borderId="6" xfId="0" applyFont="1" applyFill="1" applyBorder="1" applyAlignment="1" applyProtection="1">
      <alignment horizontal="center"/>
      <protection hidden="1"/>
    </xf>
    <xf numFmtId="0" fontId="0" fillId="5" borderId="9" xfId="0" applyFill="1" applyBorder="1" applyAlignment="1">
      <alignment horizontal="center"/>
    </xf>
    <xf numFmtId="0" fontId="0" fillId="8" borderId="0" xfId="0" applyFill="1" applyAlignment="1" applyProtection="1">
      <alignment horizontal="center"/>
      <protection hidden="1"/>
    </xf>
    <xf numFmtId="0" fontId="4" fillId="8" borderId="0" xfId="0" applyFont="1" applyFill="1" applyAlignment="1">
      <alignment horizontal="center"/>
    </xf>
    <xf numFmtId="0" fontId="4" fillId="8" borderId="51" xfId="0" applyFont="1" applyFill="1" applyBorder="1" applyAlignment="1">
      <alignment horizontal="center"/>
    </xf>
    <xf numFmtId="0" fontId="7" fillId="8" borderId="23"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38"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39" xfId="0" applyFont="1" applyFill="1" applyBorder="1" applyAlignment="1">
      <alignment horizontal="center" vertical="center"/>
    </xf>
    <xf numFmtId="49" fontId="25" fillId="2" borderId="36" xfId="0" applyNumberFormat="1" applyFont="1" applyFill="1" applyBorder="1" applyAlignment="1">
      <alignment horizontal="left"/>
    </xf>
    <xf numFmtId="0" fontId="25" fillId="2" borderId="36" xfId="0" applyFont="1" applyFill="1" applyBorder="1" applyAlignment="1">
      <alignment horizontal="left"/>
    </xf>
    <xf numFmtId="0" fontId="7" fillId="2" borderId="25" xfId="0" applyFont="1" applyFill="1" applyBorder="1" applyAlignment="1">
      <alignment horizontal="center" vertic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8" fillId="0" borderId="30" xfId="0" applyFont="1" applyBorder="1" applyAlignment="1">
      <alignment horizontal="center" vertical="center"/>
    </xf>
    <xf numFmtId="0" fontId="8" fillId="0" borderId="16" xfId="0" applyFont="1" applyBorder="1" applyAlignment="1">
      <alignment horizontal="center" vertical="center"/>
    </xf>
    <xf numFmtId="0" fontId="8" fillId="0" borderId="41" xfId="0" applyFont="1" applyBorder="1" applyAlignment="1">
      <alignment horizontal="center" vertical="center"/>
    </xf>
    <xf numFmtId="2" fontId="25" fillId="2" borderId="36" xfId="0" applyNumberFormat="1" applyFont="1" applyFill="1" applyBorder="1" applyAlignment="1">
      <alignment horizontal="left"/>
    </xf>
    <xf numFmtId="0" fontId="3" fillId="8" borderId="14" xfId="0" applyFont="1" applyFill="1" applyBorder="1" applyAlignment="1" applyProtection="1">
      <alignment horizontal="left"/>
      <protection hidden="1"/>
    </xf>
    <xf numFmtId="0" fontId="0" fillId="8" borderId="0" xfId="0" applyFill="1" applyProtection="1">
      <protection hidden="1"/>
    </xf>
    <xf numFmtId="49" fontId="6" fillId="2" borderId="36" xfId="0" applyNumberFormat="1" applyFont="1" applyFill="1" applyBorder="1" applyAlignment="1" applyProtection="1">
      <alignment horizontal="left"/>
      <protection locked="0"/>
    </xf>
    <xf numFmtId="0" fontId="6" fillId="2" borderId="36" xfId="0" applyFont="1" applyFill="1" applyBorder="1" applyAlignment="1" applyProtection="1">
      <alignment horizontal="left"/>
      <protection locked="0"/>
    </xf>
    <xf numFmtId="0" fontId="1" fillId="8" borderId="23" xfId="0" applyFont="1" applyFill="1" applyBorder="1" applyAlignment="1">
      <alignment horizontal="left" wrapText="1"/>
    </xf>
    <xf numFmtId="0" fontId="1" fillId="8" borderId="22" xfId="0" applyFont="1" applyFill="1" applyBorder="1" applyAlignment="1">
      <alignment horizontal="left" wrapText="1"/>
    </xf>
    <xf numFmtId="0" fontId="1" fillId="8" borderId="14" xfId="0" applyFont="1" applyFill="1" applyBorder="1"/>
    <xf numFmtId="0" fontId="1" fillId="8" borderId="0" xfId="0" applyFont="1" applyFill="1"/>
    <xf numFmtId="0" fontId="23" fillId="8" borderId="22" xfId="0" applyFont="1" applyFill="1" applyBorder="1" applyAlignment="1" applyProtection="1">
      <alignment horizontal="center"/>
      <protection hidden="1"/>
    </xf>
    <xf numFmtId="0" fontId="8" fillId="8" borderId="22" xfId="0" applyFont="1" applyFill="1" applyBorder="1" applyAlignment="1" applyProtection="1">
      <alignment horizontal="center"/>
      <protection hidden="1"/>
    </xf>
    <xf numFmtId="0" fontId="4" fillId="8" borderId="22" xfId="0" applyFont="1" applyFill="1" applyBorder="1" applyAlignment="1">
      <alignment horizontal="center" wrapText="1"/>
    </xf>
    <xf numFmtId="0" fontId="4" fillId="8" borderId="38" xfId="0" applyFont="1" applyFill="1" applyBorder="1" applyAlignment="1">
      <alignment horizontal="center" wrapText="1"/>
    </xf>
    <xf numFmtId="0" fontId="24" fillId="2" borderId="0" xfId="0" applyFont="1" applyFill="1" applyAlignment="1" applyProtection="1">
      <alignment horizontal="center"/>
      <protection hidden="1"/>
    </xf>
    <xf numFmtId="49" fontId="6" fillId="2" borderId="36" xfId="0" applyNumberFormat="1" applyFont="1" applyFill="1" applyBorder="1" applyAlignment="1">
      <alignment horizontal="left"/>
    </xf>
    <xf numFmtId="0" fontId="6" fillId="2" borderId="36" xfId="0" applyFont="1" applyFill="1" applyBorder="1" applyAlignment="1">
      <alignment horizontal="left"/>
    </xf>
    <xf numFmtId="0" fontId="9" fillId="2" borderId="52" xfId="0" applyFont="1" applyFill="1" applyBorder="1" applyAlignment="1">
      <alignment horizontal="left"/>
    </xf>
    <xf numFmtId="0" fontId="0" fillId="5" borderId="49" xfId="0" applyFill="1" applyBorder="1" applyAlignment="1">
      <alignment horizontal="left"/>
    </xf>
    <xf numFmtId="0" fontId="0" fillId="5" borderId="50" xfId="0" applyFill="1" applyBorder="1" applyAlignment="1">
      <alignment horizontal="left"/>
    </xf>
    <xf numFmtId="0" fontId="10" fillId="2" borderId="48" xfId="0" applyFont="1" applyFill="1" applyBorder="1" applyAlignment="1">
      <alignment horizontal="left"/>
    </xf>
    <xf numFmtId="0" fontId="8" fillId="0" borderId="50" xfId="0" applyFont="1" applyBorder="1" applyAlignment="1">
      <alignment horizontal="left"/>
    </xf>
    <xf numFmtId="0" fontId="3" fillId="8" borderId="55" xfId="0" applyFont="1" applyFill="1" applyBorder="1"/>
    <xf numFmtId="0" fontId="0" fillId="9" borderId="55" xfId="0" applyFill="1" applyBorder="1"/>
    <xf numFmtId="0" fontId="0" fillId="9" borderId="22" xfId="0" applyFill="1" applyBorder="1"/>
    <xf numFmtId="0" fontId="0" fillId="9" borderId="28" xfId="0" applyFill="1" applyBorder="1"/>
    <xf numFmtId="0" fontId="4" fillId="2" borderId="43" xfId="0" applyFont="1" applyFill="1" applyBorder="1" applyAlignment="1">
      <alignment vertical="top" wrapText="1"/>
    </xf>
    <xf numFmtId="0" fontId="0" fillId="0" borderId="6" xfId="0" applyBorder="1" applyAlignment="1">
      <alignment vertical="top" wrapText="1"/>
    </xf>
    <xf numFmtId="0" fontId="4" fillId="2" borderId="23"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38" xfId="0" applyFont="1" applyFill="1" applyBorder="1" applyAlignment="1">
      <alignment horizontal="center" vertical="top" wrapText="1"/>
    </xf>
    <xf numFmtId="0" fontId="4" fillId="2" borderId="14"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51" xfId="0" applyFont="1" applyFill="1" applyBorder="1" applyAlignment="1">
      <alignment horizontal="center" vertical="top" wrapText="1"/>
    </xf>
    <xf numFmtId="0" fontId="4" fillId="2" borderId="30"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41" xfId="0" applyFont="1" applyFill="1" applyBorder="1" applyAlignment="1">
      <alignment horizontal="center" vertical="top" wrapText="1"/>
    </xf>
    <xf numFmtId="0" fontId="0" fillId="5" borderId="6" xfId="0" applyFill="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9" fillId="2" borderId="29" xfId="0" applyFont="1" applyFill="1" applyBorder="1" applyAlignment="1">
      <alignment horizontal="left"/>
    </xf>
    <xf numFmtId="0" fontId="0" fillId="5" borderId="20" xfId="0" applyFill="1" applyBorder="1" applyAlignment="1">
      <alignment horizontal="left"/>
    </xf>
    <xf numFmtId="0" fontId="0" fillId="5" borderId="34" xfId="0" applyFill="1" applyBorder="1" applyAlignment="1">
      <alignment horizontal="left"/>
    </xf>
    <xf numFmtId="0" fontId="10" fillId="2" borderId="35" xfId="0" applyFont="1" applyFill="1" applyBorder="1" applyAlignment="1">
      <alignment horizontal="left"/>
    </xf>
    <xf numFmtId="0" fontId="8" fillId="0" borderId="34" xfId="0" applyFont="1" applyBorder="1" applyAlignment="1">
      <alignment horizontal="left"/>
    </xf>
    <xf numFmtId="0" fontId="9" fillId="8" borderId="35" xfId="0" applyFont="1" applyFill="1" applyBorder="1" applyAlignment="1">
      <alignment horizontal="left"/>
    </xf>
    <xf numFmtId="0" fontId="0" fillId="9" borderId="34" xfId="0" applyFill="1" applyBorder="1" applyAlignment="1">
      <alignment horizontal="left"/>
    </xf>
    <xf numFmtId="0" fontId="6" fillId="2" borderId="29" xfId="0" applyFont="1" applyFill="1" applyBorder="1" applyAlignment="1">
      <alignment horizontal="left"/>
    </xf>
    <xf numFmtId="0" fontId="8" fillId="5" borderId="20" xfId="0" applyFont="1" applyFill="1" applyBorder="1" applyAlignment="1">
      <alignment horizontal="left"/>
    </xf>
    <xf numFmtId="0" fontId="8" fillId="5" borderId="34" xfId="0" applyFont="1" applyFill="1" applyBorder="1" applyAlignment="1">
      <alignment horizontal="left"/>
    </xf>
    <xf numFmtId="0" fontId="9" fillId="2" borderId="0" xfId="0" applyFont="1" applyFill="1" applyAlignment="1">
      <alignment horizontal="center"/>
    </xf>
    <xf numFmtId="0" fontId="0" fillId="8" borderId="34" xfId="0" applyFill="1" applyBorder="1" applyAlignment="1">
      <alignment horizontal="left"/>
    </xf>
    <xf numFmtId="0" fontId="9" fillId="2" borderId="29" xfId="0" applyFont="1" applyFill="1" applyBorder="1" applyAlignment="1">
      <alignment horizontal="center"/>
    </xf>
    <xf numFmtId="0" fontId="0" fillId="5" borderId="20" xfId="0" applyFill="1" applyBorder="1" applyAlignment="1">
      <alignment horizontal="center"/>
    </xf>
    <xf numFmtId="0" fontId="10" fillId="10" borderId="35" xfId="0" applyFont="1" applyFill="1" applyBorder="1" applyAlignment="1">
      <alignment horizontal="left"/>
    </xf>
    <xf numFmtId="0" fontId="26" fillId="11" borderId="34" xfId="0" applyFont="1" applyFill="1" applyBorder="1" applyAlignment="1">
      <alignment horizontal="left"/>
    </xf>
    <xf numFmtId="0" fontId="10" fillId="8" borderId="35" xfId="0" applyFont="1" applyFill="1" applyBorder="1" applyAlignment="1">
      <alignment horizontal="left"/>
    </xf>
    <xf numFmtId="0" fontId="26" fillId="9" borderId="34" xfId="0" applyFont="1" applyFill="1" applyBorder="1" applyAlignment="1">
      <alignment horizontal="left"/>
    </xf>
    <xf numFmtId="0" fontId="10" fillId="2" borderId="53" xfId="0" applyFont="1" applyFill="1" applyBorder="1" applyAlignment="1">
      <alignment horizontal="left" wrapText="1"/>
    </xf>
    <xf numFmtId="0" fontId="8" fillId="0" borderId="27" xfId="0" applyFont="1" applyBorder="1" applyAlignment="1">
      <alignment horizontal="left"/>
    </xf>
    <xf numFmtId="0" fontId="8" fillId="9" borderId="34" xfId="0" applyFont="1" applyFill="1" applyBorder="1" applyAlignment="1">
      <alignment horizontal="left"/>
    </xf>
    <xf numFmtId="0" fontId="26" fillId="8" borderId="34" xfId="0" applyFont="1" applyFill="1" applyBorder="1" applyAlignment="1">
      <alignment horizontal="left"/>
    </xf>
    <xf numFmtId="0" fontId="0" fillId="11" borderId="34" xfId="0" applyFill="1" applyBorder="1" applyAlignment="1">
      <alignment horizontal="left"/>
    </xf>
    <xf numFmtId="0" fontId="9" fillId="10" borderId="35" xfId="0" applyFont="1" applyFill="1" applyBorder="1" applyAlignment="1">
      <alignment horizontal="left" wrapText="1"/>
    </xf>
    <xf numFmtId="0" fontId="0" fillId="11" borderId="34" xfId="0" applyFill="1" applyBorder="1" applyAlignment="1">
      <alignment horizontal="left" wrapText="1"/>
    </xf>
    <xf numFmtId="0" fontId="9" fillId="10" borderId="35" xfId="0" applyFont="1" applyFill="1" applyBorder="1" applyAlignment="1">
      <alignment horizontal="left"/>
    </xf>
    <xf numFmtId="0" fontId="26" fillId="10" borderId="34" xfId="0" applyFont="1" applyFill="1" applyBorder="1" applyAlignment="1">
      <alignment horizontal="left"/>
    </xf>
    <xf numFmtId="0" fontId="0" fillId="10" borderId="34" xfId="0" applyFill="1" applyBorder="1" applyAlignment="1">
      <alignment horizontal="left"/>
    </xf>
    <xf numFmtId="0" fontId="0" fillId="0" borderId="20" xfId="0" applyBorder="1" applyAlignment="1">
      <alignment horizontal="left"/>
    </xf>
    <xf numFmtId="0" fontId="0" fillId="0" borderId="34" xfId="0" applyBorder="1" applyAlignment="1">
      <alignment horizontal="left"/>
    </xf>
    <xf numFmtId="0" fontId="10" fillId="10" borderId="47" xfId="0" applyFont="1" applyFill="1" applyBorder="1" applyAlignment="1">
      <alignment horizontal="left"/>
    </xf>
    <xf numFmtId="0" fontId="26" fillId="10" borderId="46" xfId="0" applyFont="1" applyFill="1" applyBorder="1" applyAlignment="1">
      <alignment horizontal="left"/>
    </xf>
    <xf numFmtId="0" fontId="12" fillId="2" borderId="28" xfId="0" applyFont="1" applyFill="1" applyBorder="1" applyAlignment="1">
      <alignment horizontal="center"/>
    </xf>
    <xf numFmtId="0" fontId="12" fillId="2" borderId="44" xfId="0" applyFont="1" applyFill="1" applyBorder="1" applyAlignment="1">
      <alignment horizontal="center"/>
    </xf>
    <xf numFmtId="0" fontId="12" fillId="2" borderId="15" xfId="0" applyFont="1" applyFill="1" applyBorder="1" applyAlignment="1">
      <alignment horizontal="center"/>
    </xf>
    <xf numFmtId="0" fontId="12" fillId="2" borderId="39" xfId="0" applyFont="1" applyFill="1" applyBorder="1" applyAlignment="1">
      <alignment horizontal="center"/>
    </xf>
    <xf numFmtId="0" fontId="41" fillId="0" borderId="0" xfId="0" applyFont="1"/>
    <xf numFmtId="0" fontId="0" fillId="14" borderId="60" xfId="0" applyFill="1" applyBorder="1" applyAlignment="1">
      <alignment horizontal="center"/>
    </xf>
    <xf numFmtId="0" fontId="0" fillId="14" borderId="66" xfId="0" applyFill="1" applyBorder="1" applyAlignment="1">
      <alignment horizontal="center"/>
    </xf>
    <xf numFmtId="0" fontId="0" fillId="15" borderId="61" xfId="0" applyFill="1" applyBorder="1" applyAlignment="1">
      <alignment horizontal="center"/>
    </xf>
    <xf numFmtId="0" fontId="0" fillId="15" borderId="64" xfId="0" applyFill="1" applyBorder="1" applyAlignment="1">
      <alignment horizontal="center"/>
    </xf>
    <xf numFmtId="0" fontId="0" fillId="15" borderId="65" xfId="0" applyFill="1" applyBorder="1" applyAlignment="1">
      <alignment horizontal="center"/>
    </xf>
    <xf numFmtId="0" fontId="0" fillId="0" borderId="61"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60" xfId="0" applyBorder="1" applyAlignment="1">
      <alignment horizontal="left"/>
    </xf>
    <xf numFmtId="0" fontId="0" fillId="0" borderId="61" xfId="0" applyBorder="1" applyAlignment="1">
      <alignment horizontal="left"/>
    </xf>
    <xf numFmtId="0" fontId="0" fillId="0" borderId="65" xfId="0" applyBorder="1" applyAlignment="1">
      <alignment horizontal="left"/>
    </xf>
    <xf numFmtId="0" fontId="0" fillId="0" borderId="60" xfId="0" applyBorder="1" applyAlignment="1">
      <alignment horizontal="center"/>
    </xf>
    <xf numFmtId="0" fontId="0" fillId="15" borderId="62" xfId="0" applyFill="1" applyBorder="1" applyAlignment="1">
      <alignment horizontal="left"/>
    </xf>
    <xf numFmtId="0" fontId="0" fillId="15" borderId="60" xfId="0" applyFill="1" applyBorder="1" applyAlignment="1">
      <alignment horizontal="left"/>
    </xf>
    <xf numFmtId="0" fontId="0" fillId="0" borderId="60" xfId="0" applyBorder="1"/>
    <xf numFmtId="0" fontId="0" fillId="0" borderId="63"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4" xfId="0" applyBorder="1" applyAlignment="1">
      <alignment horizontal="left"/>
    </xf>
    <xf numFmtId="0" fontId="33"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wrapText="1"/>
    </xf>
    <xf numFmtId="0" fontId="0" fillId="0" borderId="0" xfId="0" applyAlignment="1">
      <alignment wrapText="1"/>
    </xf>
    <xf numFmtId="0" fontId="33" fillId="0" borderId="0" xfId="0" applyFont="1" applyAlignment="1">
      <alignment horizontal="left" vertical="center" wrapText="1"/>
    </xf>
    <xf numFmtId="0" fontId="0" fillId="0" borderId="0" xfId="0" applyAlignment="1">
      <alignment horizontal="left" vertical="center"/>
    </xf>
    <xf numFmtId="0" fontId="0" fillId="14" borderId="61" xfId="0" applyFill="1" applyBorder="1" applyAlignment="1">
      <alignment horizontal="left"/>
    </xf>
    <xf numFmtId="0" fontId="0" fillId="14" borderId="65" xfId="0" applyFill="1" applyBorder="1" applyAlignment="1">
      <alignment horizontal="left"/>
    </xf>
    <xf numFmtId="0" fontId="0" fillId="14" borderId="60" xfId="0" applyFill="1" applyBorder="1" applyAlignment="1">
      <alignment horizontal="left"/>
    </xf>
    <xf numFmtId="0" fontId="0" fillId="14" borderId="69" xfId="0" applyFill="1" applyBorder="1" applyAlignment="1">
      <alignment horizontal="left"/>
    </xf>
    <xf numFmtId="0" fontId="0" fillId="14" borderId="70" xfId="0" applyFill="1" applyBorder="1" applyAlignment="1">
      <alignment horizontal="left"/>
    </xf>
  </cellXfs>
  <cellStyles count="2">
    <cellStyle name="Hyperlink" xfId="1" xr:uid="{00000000-000B-0000-0000-000008000000}"/>
    <cellStyle name="Normální" xfId="0" builtinId="0"/>
  </cellStyles>
  <dxfs count="0"/>
  <tableStyles count="0" defaultTableStyle="TableStyleMedium9" defaultPivotStyle="PivotStyleLight16"/>
  <colors>
    <mruColors>
      <color rgb="FFFFCC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Likvidita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0"/>
          <c:order val="0"/>
          <c:tx>
            <c:strRef>
              <c:f>Ukazatele!$B$25:$D$25</c:f>
              <c:strCache>
                <c:ptCount val="3"/>
                <c:pt idx="0">
                  <c:v>Běžná likvidita (3. stupně)</c:v>
                </c:pt>
              </c:strCache>
            </c:strRef>
          </c:tx>
          <c:spPr>
            <a:solidFill>
              <a:schemeClr val="accent1"/>
            </a:solidFill>
            <a:ln>
              <a:noFill/>
            </a:ln>
            <a:effectLst/>
          </c:spPr>
          <c:invertIfNegative val="0"/>
          <c:cat>
            <c:numRef>
              <c:f>Ukazatele!$E$24:$G$24</c:f>
              <c:numCache>
                <c:formatCode>General</c:formatCode>
                <c:ptCount val="3"/>
                <c:pt idx="0">
                  <c:v>2021</c:v>
                </c:pt>
                <c:pt idx="1">
                  <c:v>2020</c:v>
                </c:pt>
                <c:pt idx="2">
                  <c:v>2019</c:v>
                </c:pt>
              </c:numCache>
            </c:numRef>
          </c:cat>
          <c:val>
            <c:numRef>
              <c:f>Ukazatele!$E$25:$G$25</c:f>
              <c:numCache>
                <c:formatCode>General</c:formatCode>
                <c:ptCount val="3"/>
                <c:pt idx="0">
                  <c:v>3.2420271463253143</c:v>
                </c:pt>
                <c:pt idx="1">
                  <c:v>2.9308866279069767</c:v>
                </c:pt>
                <c:pt idx="2">
                  <c:v>11.468912255068229</c:v>
                </c:pt>
              </c:numCache>
            </c:numRef>
          </c:val>
          <c:extLst>
            <c:ext xmlns:c16="http://schemas.microsoft.com/office/drawing/2014/chart" uri="{C3380CC4-5D6E-409C-BE32-E72D297353CC}">
              <c16:uniqueId val="{00000000-CC0C-4E4A-83C5-6470A27DCA2F}"/>
            </c:ext>
          </c:extLst>
        </c:ser>
        <c:ser>
          <c:idx val="1"/>
          <c:order val="1"/>
          <c:tx>
            <c:strRef>
              <c:f>Ukazatele!$B$26:$D$26</c:f>
              <c:strCache>
                <c:ptCount val="3"/>
                <c:pt idx="0">
                  <c:v>Pohotová likvidita (2. stupně)</c:v>
                </c:pt>
              </c:strCache>
            </c:strRef>
          </c:tx>
          <c:spPr>
            <a:solidFill>
              <a:schemeClr val="accent2"/>
            </a:solidFill>
            <a:ln>
              <a:noFill/>
            </a:ln>
            <a:effectLst/>
          </c:spPr>
          <c:invertIfNegative val="0"/>
          <c:cat>
            <c:numRef>
              <c:f>Ukazatele!$E$24:$G$24</c:f>
              <c:numCache>
                <c:formatCode>General</c:formatCode>
                <c:ptCount val="3"/>
                <c:pt idx="0">
                  <c:v>2021</c:v>
                </c:pt>
                <c:pt idx="1">
                  <c:v>2020</c:v>
                </c:pt>
                <c:pt idx="2">
                  <c:v>2019</c:v>
                </c:pt>
              </c:numCache>
            </c:numRef>
          </c:cat>
          <c:val>
            <c:numRef>
              <c:f>Ukazatele!$E$26:$G$26</c:f>
              <c:numCache>
                <c:formatCode>General</c:formatCode>
                <c:ptCount val="3"/>
                <c:pt idx="0">
                  <c:v>3.107040388435224</c:v>
                </c:pt>
                <c:pt idx="1">
                  <c:v>2.890625</c:v>
                </c:pt>
                <c:pt idx="2">
                  <c:v>3.4000574007879565</c:v>
                </c:pt>
              </c:numCache>
            </c:numRef>
          </c:val>
          <c:extLst>
            <c:ext xmlns:c16="http://schemas.microsoft.com/office/drawing/2014/chart" uri="{C3380CC4-5D6E-409C-BE32-E72D297353CC}">
              <c16:uniqueId val="{00000001-CC0C-4E4A-83C5-6470A27DCA2F}"/>
            </c:ext>
          </c:extLst>
        </c:ser>
        <c:ser>
          <c:idx val="2"/>
          <c:order val="2"/>
          <c:tx>
            <c:strRef>
              <c:f>Ukazatele!$B$27:$D$27</c:f>
              <c:strCache>
                <c:ptCount val="3"/>
                <c:pt idx="0">
                  <c:v>Okamžitá likvidita (1. stupně)</c:v>
                </c:pt>
              </c:strCache>
            </c:strRef>
          </c:tx>
          <c:spPr>
            <a:solidFill>
              <a:schemeClr val="accent3"/>
            </a:solidFill>
            <a:ln>
              <a:noFill/>
            </a:ln>
            <a:effectLst/>
          </c:spPr>
          <c:invertIfNegative val="0"/>
          <c:cat>
            <c:numRef>
              <c:f>Ukazatele!$E$24:$G$24</c:f>
              <c:numCache>
                <c:formatCode>General</c:formatCode>
                <c:ptCount val="3"/>
                <c:pt idx="0">
                  <c:v>2021</c:v>
                </c:pt>
                <c:pt idx="1">
                  <c:v>2020</c:v>
                </c:pt>
                <c:pt idx="2">
                  <c:v>2019</c:v>
                </c:pt>
              </c:numCache>
            </c:numRef>
          </c:cat>
          <c:val>
            <c:numRef>
              <c:f>Ukazatele!$E$27:$G$27</c:f>
              <c:numCache>
                <c:formatCode>General</c:formatCode>
                <c:ptCount val="3"/>
                <c:pt idx="0">
                  <c:v>1.2401787684837784</c:v>
                </c:pt>
                <c:pt idx="1">
                  <c:v>1.1454941860465115</c:v>
                </c:pt>
                <c:pt idx="2">
                  <c:v>0.45946721632269677</c:v>
                </c:pt>
              </c:numCache>
            </c:numRef>
          </c:val>
          <c:extLst>
            <c:ext xmlns:c16="http://schemas.microsoft.com/office/drawing/2014/chart" uri="{C3380CC4-5D6E-409C-BE32-E72D297353CC}">
              <c16:uniqueId val="{00000002-CC0C-4E4A-83C5-6470A27DCA2F}"/>
            </c:ext>
          </c:extLst>
        </c:ser>
        <c:dLbls>
          <c:showLegendKey val="0"/>
          <c:showVal val="0"/>
          <c:showCatName val="0"/>
          <c:showSerName val="0"/>
          <c:showPercent val="0"/>
          <c:showBubbleSize val="0"/>
        </c:dLbls>
        <c:gapWidth val="182"/>
        <c:axId val="968730312"/>
        <c:axId val="941026552"/>
      </c:barChart>
      <c:catAx>
        <c:axId val="9687303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1026552"/>
        <c:crosses val="autoZero"/>
        <c:auto val="1"/>
        <c:lblAlgn val="ctr"/>
        <c:lblOffset val="100"/>
        <c:noMultiLvlLbl val="0"/>
      </c:catAx>
      <c:valAx>
        <c:axId val="941026552"/>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68730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Aktivita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0"/>
          <c:order val="0"/>
          <c:tx>
            <c:strRef>
              <c:f>Ukazatele!$B$19:$D$19</c:f>
              <c:strCache>
                <c:ptCount val="3"/>
                <c:pt idx="0">
                  <c:v>Doba obratu zásob</c:v>
                </c:pt>
              </c:strCache>
            </c:strRef>
          </c:tx>
          <c:spPr>
            <a:solidFill>
              <a:schemeClr val="accent1"/>
            </a:solidFill>
            <a:ln>
              <a:noFill/>
            </a:ln>
            <a:effectLst/>
          </c:spPr>
          <c:invertIfNegative val="0"/>
          <c:cat>
            <c:numRef>
              <c:f>Ukazatele!$E$16:$G$16</c:f>
              <c:numCache>
                <c:formatCode>General</c:formatCode>
                <c:ptCount val="3"/>
                <c:pt idx="0">
                  <c:v>2021</c:v>
                </c:pt>
                <c:pt idx="1">
                  <c:v>2020</c:v>
                </c:pt>
                <c:pt idx="2">
                  <c:v>2019</c:v>
                </c:pt>
              </c:numCache>
            </c:numRef>
          </c:cat>
          <c:val>
            <c:numRef>
              <c:f>Ukazatele!$E$19:$G$19</c:f>
              <c:numCache>
                <c:formatCode>General</c:formatCode>
                <c:ptCount val="3"/>
                <c:pt idx="0">
                  <c:v>6.4452957771215926</c:v>
                </c:pt>
                <c:pt idx="1">
                  <c:v>2.4154538664944187</c:v>
                </c:pt>
                <c:pt idx="2">
                  <c:v>299.77382023016486</c:v>
                </c:pt>
              </c:numCache>
            </c:numRef>
          </c:val>
          <c:extLst>
            <c:ext xmlns:c16="http://schemas.microsoft.com/office/drawing/2014/chart" uri="{C3380CC4-5D6E-409C-BE32-E72D297353CC}">
              <c16:uniqueId val="{00000000-366B-4CFD-A961-49E3E0C8D6A1}"/>
            </c:ext>
          </c:extLst>
        </c:ser>
        <c:ser>
          <c:idx val="1"/>
          <c:order val="1"/>
          <c:tx>
            <c:strRef>
              <c:f>Ukazatele!$B$20:$D$20</c:f>
              <c:strCache>
                <c:ptCount val="3"/>
                <c:pt idx="0">
                  <c:v>Doba obratu pohledávek</c:v>
                </c:pt>
              </c:strCache>
            </c:strRef>
          </c:tx>
          <c:spPr>
            <a:solidFill>
              <a:schemeClr val="accent2"/>
            </a:solidFill>
            <a:ln>
              <a:noFill/>
            </a:ln>
            <a:effectLst/>
          </c:spPr>
          <c:invertIfNegative val="0"/>
          <c:cat>
            <c:numRef>
              <c:f>Ukazatele!$E$16:$G$16</c:f>
              <c:numCache>
                <c:formatCode>General</c:formatCode>
                <c:ptCount val="3"/>
                <c:pt idx="0">
                  <c:v>2021</c:v>
                </c:pt>
                <c:pt idx="1">
                  <c:v>2020</c:v>
                </c:pt>
                <c:pt idx="2">
                  <c:v>2019</c:v>
                </c:pt>
              </c:numCache>
            </c:numRef>
          </c:cat>
          <c:val>
            <c:numRef>
              <c:f>Ukazatele!$E$20:$G$20</c:f>
              <c:numCache>
                <c:formatCode>General</c:formatCode>
                <c:ptCount val="3"/>
                <c:pt idx="0">
                  <c:v>83.180276402594984</c:v>
                </c:pt>
                <c:pt idx="1">
                  <c:v>63.048868613875378</c:v>
                </c:pt>
                <c:pt idx="2">
                  <c:v>108.45287652200136</c:v>
                </c:pt>
              </c:numCache>
            </c:numRef>
          </c:val>
          <c:extLst>
            <c:ext xmlns:c16="http://schemas.microsoft.com/office/drawing/2014/chart" uri="{C3380CC4-5D6E-409C-BE32-E72D297353CC}">
              <c16:uniqueId val="{00000001-366B-4CFD-A961-49E3E0C8D6A1}"/>
            </c:ext>
          </c:extLst>
        </c:ser>
        <c:ser>
          <c:idx val="2"/>
          <c:order val="2"/>
          <c:tx>
            <c:strRef>
              <c:f>Ukazatele!$B$21:$D$21</c:f>
              <c:strCache>
                <c:ptCount val="3"/>
                <c:pt idx="0">
                  <c:v>Doba obratu závazků</c:v>
                </c:pt>
              </c:strCache>
            </c:strRef>
          </c:tx>
          <c:spPr>
            <a:solidFill>
              <a:schemeClr val="accent3"/>
            </a:solidFill>
            <a:ln>
              <a:noFill/>
            </a:ln>
            <a:effectLst/>
          </c:spPr>
          <c:invertIfNegative val="0"/>
          <c:cat>
            <c:numRef>
              <c:f>Ukazatele!$E$16:$G$16</c:f>
              <c:numCache>
                <c:formatCode>General</c:formatCode>
                <c:ptCount val="3"/>
                <c:pt idx="0">
                  <c:v>2021</c:v>
                </c:pt>
                <c:pt idx="1">
                  <c:v>2020</c:v>
                </c:pt>
                <c:pt idx="2">
                  <c:v>2019</c:v>
                </c:pt>
              </c:numCache>
            </c:numRef>
          </c:cat>
          <c:val>
            <c:numRef>
              <c:f>Ukazatele!$E$21:$G$21</c:f>
              <c:numCache>
                <c:formatCode>General</c:formatCode>
                <c:ptCount val="3"/>
                <c:pt idx="0">
                  <c:v>8.0589249058716348</c:v>
                </c:pt>
                <c:pt idx="1">
                  <c:v>18.611493510425706</c:v>
                </c:pt>
                <c:pt idx="2">
                  <c:v>12.891277538733284</c:v>
                </c:pt>
              </c:numCache>
            </c:numRef>
          </c:val>
          <c:extLst>
            <c:ext xmlns:c16="http://schemas.microsoft.com/office/drawing/2014/chart" uri="{C3380CC4-5D6E-409C-BE32-E72D297353CC}">
              <c16:uniqueId val="{00000002-366B-4CFD-A961-49E3E0C8D6A1}"/>
            </c:ext>
          </c:extLst>
        </c:ser>
        <c:dLbls>
          <c:showLegendKey val="0"/>
          <c:showVal val="0"/>
          <c:showCatName val="0"/>
          <c:showSerName val="0"/>
          <c:showPercent val="0"/>
          <c:showBubbleSize val="0"/>
        </c:dLbls>
        <c:gapWidth val="182"/>
        <c:axId val="126693032"/>
        <c:axId val="941021592"/>
      </c:barChart>
      <c:catAx>
        <c:axId val="12669303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1021592"/>
        <c:crosses val="autoZero"/>
        <c:auto val="1"/>
        <c:lblAlgn val="ctr"/>
        <c:lblOffset val="100"/>
        <c:noMultiLvlLbl val="0"/>
      </c:catAx>
      <c:valAx>
        <c:axId val="941021592"/>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693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Rentabilita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0"/>
          <c:order val="0"/>
          <c:tx>
            <c:strRef>
              <c:f>Ukazatele!$B$11:$C$11</c:f>
              <c:strCache>
                <c:ptCount val="2"/>
                <c:pt idx="0">
                  <c:v>ROS</c:v>
                </c:pt>
              </c:strCache>
            </c:strRef>
          </c:tx>
          <c:spPr>
            <a:solidFill>
              <a:schemeClr val="accent1"/>
            </a:solidFill>
            <a:ln>
              <a:noFill/>
            </a:ln>
            <a:effectLst/>
          </c:spPr>
          <c:invertIfNegative val="0"/>
          <c:cat>
            <c:numRef>
              <c:f>Ukazatele!$D$10:$F$10</c:f>
              <c:numCache>
                <c:formatCode>General</c:formatCode>
                <c:ptCount val="3"/>
                <c:pt idx="0">
                  <c:v>2021</c:v>
                </c:pt>
                <c:pt idx="1">
                  <c:v>2020</c:v>
                </c:pt>
                <c:pt idx="2">
                  <c:v>2019</c:v>
                </c:pt>
              </c:numCache>
            </c:numRef>
          </c:cat>
          <c:val>
            <c:numRef>
              <c:f>Ukazatele!$D$11:$F$11</c:f>
              <c:numCache>
                <c:formatCode>0.00%</c:formatCode>
                <c:ptCount val="3"/>
                <c:pt idx="0">
                  <c:v>-5.9825025521685199E-2</c:v>
                </c:pt>
                <c:pt idx="1">
                  <c:v>-0.69146363618013362</c:v>
                </c:pt>
                <c:pt idx="2">
                  <c:v>-1.4208936255001536E-2</c:v>
                </c:pt>
              </c:numCache>
            </c:numRef>
          </c:val>
          <c:extLst>
            <c:ext xmlns:c16="http://schemas.microsoft.com/office/drawing/2014/chart" uri="{C3380CC4-5D6E-409C-BE32-E72D297353CC}">
              <c16:uniqueId val="{00000000-C3E4-4F29-8F6E-759BA0B25BE4}"/>
            </c:ext>
          </c:extLst>
        </c:ser>
        <c:ser>
          <c:idx val="1"/>
          <c:order val="1"/>
          <c:tx>
            <c:strRef>
              <c:f>Ukazatele!$B$12:$C$12</c:f>
              <c:strCache>
                <c:ptCount val="2"/>
                <c:pt idx="0">
                  <c:v>ROA</c:v>
                </c:pt>
              </c:strCache>
            </c:strRef>
          </c:tx>
          <c:spPr>
            <a:solidFill>
              <a:schemeClr val="accent2"/>
            </a:solidFill>
            <a:ln>
              <a:noFill/>
            </a:ln>
            <a:effectLst/>
          </c:spPr>
          <c:invertIfNegative val="0"/>
          <c:cat>
            <c:numRef>
              <c:f>Ukazatele!$D$10:$F$10</c:f>
              <c:numCache>
                <c:formatCode>General</c:formatCode>
                <c:ptCount val="3"/>
                <c:pt idx="0">
                  <c:v>2021</c:v>
                </c:pt>
                <c:pt idx="1">
                  <c:v>2020</c:v>
                </c:pt>
                <c:pt idx="2">
                  <c:v>2019</c:v>
                </c:pt>
              </c:numCache>
            </c:numRef>
          </c:cat>
          <c:val>
            <c:numRef>
              <c:f>Ukazatele!$D$12:$F$12</c:f>
              <c:numCache>
                <c:formatCode>0.00%</c:formatCode>
                <c:ptCount val="3"/>
                <c:pt idx="0">
                  <c:v>-2.2869947629918088E-2</c:v>
                </c:pt>
                <c:pt idx="1">
                  <c:v>-0.22755371683426398</c:v>
                </c:pt>
                <c:pt idx="2">
                  <c:v>-5.9260174288024436E-3</c:v>
                </c:pt>
              </c:numCache>
            </c:numRef>
          </c:val>
          <c:extLst>
            <c:ext xmlns:c16="http://schemas.microsoft.com/office/drawing/2014/chart" uri="{C3380CC4-5D6E-409C-BE32-E72D297353CC}">
              <c16:uniqueId val="{00000001-C3E4-4F29-8F6E-759BA0B25BE4}"/>
            </c:ext>
          </c:extLst>
        </c:ser>
        <c:ser>
          <c:idx val="2"/>
          <c:order val="2"/>
          <c:tx>
            <c:strRef>
              <c:f>Ukazatele!$B$13:$C$13</c:f>
              <c:strCache>
                <c:ptCount val="2"/>
                <c:pt idx="0">
                  <c:v>ROE</c:v>
                </c:pt>
              </c:strCache>
            </c:strRef>
          </c:tx>
          <c:spPr>
            <a:solidFill>
              <a:schemeClr val="accent3"/>
            </a:solidFill>
            <a:ln>
              <a:noFill/>
            </a:ln>
            <a:effectLst/>
          </c:spPr>
          <c:invertIfNegative val="0"/>
          <c:cat>
            <c:numRef>
              <c:f>Ukazatele!$D$10:$F$10</c:f>
              <c:numCache>
                <c:formatCode>General</c:formatCode>
                <c:ptCount val="3"/>
                <c:pt idx="0">
                  <c:v>2021</c:v>
                </c:pt>
                <c:pt idx="1">
                  <c:v>2020</c:v>
                </c:pt>
                <c:pt idx="2">
                  <c:v>2019</c:v>
                </c:pt>
              </c:numCache>
            </c:numRef>
          </c:cat>
          <c:val>
            <c:numRef>
              <c:f>Ukazatele!$D$13:$F$13</c:f>
              <c:numCache>
                <c:formatCode>0.00%</c:formatCode>
                <c:ptCount val="3"/>
                <c:pt idx="0">
                  <c:v>-3.253574317759593E-2</c:v>
                </c:pt>
                <c:pt idx="1">
                  <c:v>-0.32515545134092499</c:v>
                </c:pt>
                <c:pt idx="2">
                  <c:v>-8.707553338706488E-3</c:v>
                </c:pt>
              </c:numCache>
            </c:numRef>
          </c:val>
          <c:extLst>
            <c:ext xmlns:c16="http://schemas.microsoft.com/office/drawing/2014/chart" uri="{C3380CC4-5D6E-409C-BE32-E72D297353CC}">
              <c16:uniqueId val="{00000002-C3E4-4F29-8F6E-759BA0B25BE4}"/>
            </c:ext>
          </c:extLst>
        </c:ser>
        <c:dLbls>
          <c:showLegendKey val="0"/>
          <c:showVal val="0"/>
          <c:showCatName val="0"/>
          <c:showSerName val="0"/>
          <c:showPercent val="0"/>
          <c:showBubbleSize val="0"/>
        </c:dLbls>
        <c:gapWidth val="219"/>
        <c:overlap val="-27"/>
        <c:axId val="1592459399"/>
        <c:axId val="941015640"/>
      </c:barChart>
      <c:catAx>
        <c:axId val="1592459399"/>
        <c:scaling>
          <c:orientation val="maxMin"/>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1015640"/>
        <c:crosses val="autoZero"/>
        <c:auto val="1"/>
        <c:lblAlgn val="ctr"/>
        <c:lblOffset val="100"/>
        <c:noMultiLvlLbl val="0"/>
      </c:catAx>
      <c:valAx>
        <c:axId val="941015640"/>
        <c:scaling>
          <c:orientation val="minMax"/>
        </c:scaling>
        <c:delete val="0"/>
        <c:axPos val="r"/>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5924593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Struktura aktiv - dlouhodobost aktiv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stacked"/>
        <c:varyColors val="0"/>
        <c:ser>
          <c:idx val="0"/>
          <c:order val="0"/>
          <c:tx>
            <c:strRef>
              <c:f>'Grafy k ukazatelům'!$T$55</c:f>
              <c:strCache>
                <c:ptCount val="1"/>
                <c:pt idx="0">
                  <c:v>DD majetek</c:v>
                </c:pt>
              </c:strCache>
            </c:strRef>
          </c:tx>
          <c:spPr>
            <a:solidFill>
              <a:schemeClr val="accent1"/>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ukazatelům'!$U$55:$W$55</c:f>
              <c:numCache>
                <c:formatCode>#,##0</c:formatCode>
                <c:ptCount val="3"/>
                <c:pt idx="0">
                  <c:v>589809</c:v>
                </c:pt>
                <c:pt idx="1">
                  <c:v>624361</c:v>
                </c:pt>
                <c:pt idx="2">
                  <c:v>437898</c:v>
                </c:pt>
              </c:numCache>
            </c:numRef>
          </c:val>
          <c:extLst>
            <c:ext xmlns:c16="http://schemas.microsoft.com/office/drawing/2014/chart" uri="{C3380CC4-5D6E-409C-BE32-E72D297353CC}">
              <c16:uniqueId val="{00000001-55B7-448E-AADC-B6DC1A408025}"/>
            </c:ext>
          </c:extLst>
        </c:ser>
        <c:ser>
          <c:idx val="1"/>
          <c:order val="1"/>
          <c:tx>
            <c:strRef>
              <c:f>'Grafy k ukazatelům'!$T$56</c:f>
              <c:strCache>
                <c:ptCount val="1"/>
                <c:pt idx="0">
                  <c:v>OA</c:v>
                </c:pt>
              </c:strCache>
            </c:strRef>
          </c:tx>
          <c:spPr>
            <a:solidFill>
              <a:schemeClr val="accent2"/>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ukazatelům'!$U$56:$W$56</c:f>
              <c:numCache>
                <c:formatCode>#,##0</c:formatCode>
                <c:ptCount val="3"/>
                <c:pt idx="0">
                  <c:v>117517</c:v>
                </c:pt>
                <c:pt idx="1">
                  <c:v>120987</c:v>
                </c:pt>
                <c:pt idx="2">
                  <c:v>439569</c:v>
                </c:pt>
              </c:numCache>
            </c:numRef>
          </c:val>
          <c:extLst>
            <c:ext xmlns:c16="http://schemas.microsoft.com/office/drawing/2014/chart" uri="{C3380CC4-5D6E-409C-BE32-E72D297353CC}">
              <c16:uniqueId val="{00000003-55B7-448E-AADC-B6DC1A408025}"/>
            </c:ext>
          </c:extLst>
        </c:ser>
        <c:dLbls>
          <c:showLegendKey val="0"/>
          <c:showVal val="0"/>
          <c:showCatName val="0"/>
          <c:showSerName val="0"/>
          <c:showPercent val="0"/>
          <c:showBubbleSize val="0"/>
        </c:dLbls>
        <c:gapWidth val="219"/>
        <c:overlap val="100"/>
        <c:axId val="1592454119"/>
        <c:axId val="941035480"/>
      </c:barChart>
      <c:catAx>
        <c:axId val="1592454119"/>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1035480"/>
        <c:crosses val="autoZero"/>
        <c:auto val="1"/>
        <c:lblAlgn val="ctr"/>
        <c:lblOffset val="100"/>
        <c:noMultiLvlLbl val="0"/>
      </c:catAx>
      <c:valAx>
        <c:axId val="941035480"/>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592454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Stuktura pasiv - dlouhodobost kapitálu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stacked"/>
        <c:varyColors val="0"/>
        <c:ser>
          <c:idx val="0"/>
          <c:order val="0"/>
          <c:tx>
            <c:strRef>
              <c:f>'Grafy k ukazatelům'!$T$57</c:f>
              <c:strCache>
                <c:ptCount val="1"/>
                <c:pt idx="0">
                  <c:v>VK+DD CZ</c:v>
                </c:pt>
              </c:strCache>
            </c:strRef>
          </c:tx>
          <c:spPr>
            <a:solidFill>
              <a:schemeClr val="accent1"/>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ukazatelům'!$U$57:$W$57</c:f>
              <c:numCache>
                <c:formatCode>#,##0</c:formatCode>
                <c:ptCount val="3"/>
                <c:pt idx="0">
                  <c:v>646464</c:v>
                </c:pt>
                <c:pt idx="1">
                  <c:v>676950</c:v>
                </c:pt>
                <c:pt idx="2">
                  <c:v>843025</c:v>
                </c:pt>
              </c:numCache>
            </c:numRef>
          </c:val>
          <c:extLst>
            <c:ext xmlns:c16="http://schemas.microsoft.com/office/drawing/2014/chart" uri="{C3380CC4-5D6E-409C-BE32-E72D297353CC}">
              <c16:uniqueId val="{00000001-5327-47B2-909C-95727CE8779F}"/>
            </c:ext>
          </c:extLst>
        </c:ser>
        <c:ser>
          <c:idx val="1"/>
          <c:order val="1"/>
          <c:tx>
            <c:strRef>
              <c:f>'Grafy k ukazatelům'!$T$58</c:f>
              <c:strCache>
                <c:ptCount val="1"/>
                <c:pt idx="0">
                  <c:v>KTD CZ</c:v>
                </c:pt>
              </c:strCache>
            </c:strRef>
          </c:tx>
          <c:spPr>
            <a:solidFill>
              <a:schemeClr val="accent2"/>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ukazatelům'!$U$58:$W$58</c:f>
              <c:numCache>
                <c:formatCode>#,##0</c:formatCode>
                <c:ptCount val="3"/>
                <c:pt idx="0">
                  <c:v>36248</c:v>
                </c:pt>
                <c:pt idx="1">
                  <c:v>41280</c:v>
                </c:pt>
                <c:pt idx="2">
                  <c:v>38327</c:v>
                </c:pt>
              </c:numCache>
            </c:numRef>
          </c:val>
          <c:extLst>
            <c:ext xmlns:c16="http://schemas.microsoft.com/office/drawing/2014/chart" uri="{C3380CC4-5D6E-409C-BE32-E72D297353CC}">
              <c16:uniqueId val="{00000003-5327-47B2-909C-95727CE8779F}"/>
            </c:ext>
          </c:extLst>
        </c:ser>
        <c:dLbls>
          <c:showLegendKey val="0"/>
          <c:showVal val="0"/>
          <c:showCatName val="0"/>
          <c:showSerName val="0"/>
          <c:showPercent val="0"/>
          <c:showBubbleSize val="0"/>
        </c:dLbls>
        <c:gapWidth val="219"/>
        <c:overlap val="100"/>
        <c:axId val="1592458439"/>
        <c:axId val="941055816"/>
      </c:barChart>
      <c:catAx>
        <c:axId val="1592458439"/>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1055816"/>
        <c:crosses val="autoZero"/>
        <c:auto val="1"/>
        <c:lblAlgn val="ctr"/>
        <c:lblOffset val="100"/>
        <c:noMultiLvlLbl val="0"/>
      </c:catAx>
      <c:valAx>
        <c:axId val="941055816"/>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592458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Stuktura pasiv - zadlužení</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stacked"/>
        <c:varyColors val="0"/>
        <c:ser>
          <c:idx val="0"/>
          <c:order val="0"/>
          <c:tx>
            <c:strRef>
              <c:f>'Grafy k ukazatelům'!$T$59</c:f>
              <c:strCache>
                <c:ptCount val="1"/>
                <c:pt idx="0">
                  <c:v>VK</c:v>
                </c:pt>
              </c:strCache>
            </c:strRef>
          </c:tx>
          <c:spPr>
            <a:solidFill>
              <a:schemeClr val="accent1"/>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ukazatelům'!$U$59:$W$59</c:f>
              <c:numCache>
                <c:formatCode>#,##0</c:formatCode>
                <c:ptCount val="3"/>
                <c:pt idx="0">
                  <c:v>491982</c:v>
                </c:pt>
                <c:pt idx="1">
                  <c:v>516882</c:v>
                </c:pt>
                <c:pt idx="2">
                  <c:v>657590</c:v>
                </c:pt>
              </c:numCache>
            </c:numRef>
          </c:val>
          <c:extLst>
            <c:ext xmlns:c16="http://schemas.microsoft.com/office/drawing/2014/chart" uri="{C3380CC4-5D6E-409C-BE32-E72D297353CC}">
              <c16:uniqueId val="{00000001-D9E2-4490-892D-CAFA44989262}"/>
            </c:ext>
          </c:extLst>
        </c:ser>
        <c:ser>
          <c:idx val="1"/>
          <c:order val="1"/>
          <c:tx>
            <c:strRef>
              <c:f>'Grafy k ukazatelům'!$T$60</c:f>
              <c:strCache>
                <c:ptCount val="1"/>
                <c:pt idx="0">
                  <c:v>CZ</c:v>
                </c:pt>
              </c:strCache>
            </c:strRef>
          </c:tx>
          <c:spPr>
            <a:solidFill>
              <a:schemeClr val="accent2"/>
            </a:solidFill>
            <a:ln>
              <a:noFill/>
            </a:ln>
            <a:effectLst/>
          </c:spPr>
          <c:invertIfNegative val="0"/>
          <c:cat>
            <c:numRef>
              <c:f>'Grafy k ukazatelům'!$U$54:$W$54</c:f>
              <c:numCache>
                <c:formatCode>General</c:formatCode>
                <c:ptCount val="3"/>
                <c:pt idx="0">
                  <c:v>2021</c:v>
                </c:pt>
                <c:pt idx="1">
                  <c:v>2020</c:v>
                </c:pt>
                <c:pt idx="2">
                  <c:v>2019</c:v>
                </c:pt>
              </c:numCache>
            </c:numRef>
          </c:cat>
          <c:val>
            <c:numRef>
              <c:f>'Grafy k ukazatelům'!$U$60:$W$60</c:f>
              <c:numCache>
                <c:formatCode>#,##0</c:formatCode>
                <c:ptCount val="3"/>
                <c:pt idx="0">
                  <c:v>222930</c:v>
                </c:pt>
                <c:pt idx="1">
                  <c:v>235815</c:v>
                </c:pt>
                <c:pt idx="2">
                  <c:v>223762</c:v>
                </c:pt>
              </c:numCache>
            </c:numRef>
          </c:val>
          <c:extLst>
            <c:ext xmlns:c16="http://schemas.microsoft.com/office/drawing/2014/chart" uri="{C3380CC4-5D6E-409C-BE32-E72D297353CC}">
              <c16:uniqueId val="{00000003-D9E2-4490-892D-CAFA44989262}"/>
            </c:ext>
          </c:extLst>
        </c:ser>
        <c:dLbls>
          <c:showLegendKey val="0"/>
          <c:showVal val="0"/>
          <c:showCatName val="0"/>
          <c:showSerName val="0"/>
          <c:showPercent val="0"/>
          <c:showBubbleSize val="0"/>
        </c:dLbls>
        <c:gapWidth val="219"/>
        <c:overlap val="100"/>
        <c:axId val="1201980312"/>
        <c:axId val="803550823"/>
      </c:barChart>
      <c:catAx>
        <c:axId val="120198031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803550823"/>
        <c:crosses val="autoZero"/>
        <c:auto val="1"/>
        <c:lblAlgn val="ctr"/>
        <c:lblOffset val="100"/>
        <c:noMultiLvlLbl val="0"/>
      </c:catAx>
      <c:valAx>
        <c:axId val="803550823"/>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01980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9</xdr:col>
      <xdr:colOff>304800</xdr:colOff>
      <xdr:row>17</xdr:row>
      <xdr:rowOff>76200</xdr:rowOff>
    </xdr:to>
    <xdr:graphicFrame macro="">
      <xdr:nvGraphicFramePr>
        <xdr:cNvPr id="7" name="Chart 3">
          <a:extLst>
            <a:ext uri="{FF2B5EF4-FFF2-40B4-BE49-F238E27FC236}">
              <a16:creationId xmlns:a16="http://schemas.microsoft.com/office/drawing/2014/main" id="{DDB04527-4C68-47CE-86BE-DEE72DB78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20</xdr:row>
      <xdr:rowOff>0</xdr:rowOff>
    </xdr:from>
    <xdr:to>
      <xdr:col>9</xdr:col>
      <xdr:colOff>304800</xdr:colOff>
      <xdr:row>34</xdr:row>
      <xdr:rowOff>76200</xdr:rowOff>
    </xdr:to>
    <xdr:graphicFrame macro="">
      <xdr:nvGraphicFramePr>
        <xdr:cNvPr id="9" name="Chart 4">
          <a:extLst>
            <a:ext uri="{FF2B5EF4-FFF2-40B4-BE49-F238E27FC236}">
              <a16:creationId xmlns:a16="http://schemas.microsoft.com/office/drawing/2014/main" id="{4F18F561-12CA-4F79-809C-CB3C3E9A9383}"/>
            </a:ext>
            <a:ext uri="{147F2762-F138-4A5C-976F-8EAC2B608ADB}">
              <a16:predDERef xmlns:a16="http://schemas.microsoft.com/office/drawing/2014/main" pred="{DDB04527-4C68-47CE-86BE-DEE72DB78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37</xdr:row>
      <xdr:rowOff>0</xdr:rowOff>
    </xdr:from>
    <xdr:to>
      <xdr:col>9</xdr:col>
      <xdr:colOff>304800</xdr:colOff>
      <xdr:row>51</xdr:row>
      <xdr:rowOff>76200</xdr:rowOff>
    </xdr:to>
    <xdr:graphicFrame macro="">
      <xdr:nvGraphicFramePr>
        <xdr:cNvPr id="10" name="Chart 5">
          <a:extLst>
            <a:ext uri="{FF2B5EF4-FFF2-40B4-BE49-F238E27FC236}">
              <a16:creationId xmlns:a16="http://schemas.microsoft.com/office/drawing/2014/main" id="{940257CB-AA96-4FB5-99B7-9485DA558A2F}"/>
            </a:ext>
            <a:ext uri="{147F2762-F138-4A5C-976F-8EAC2B608ADB}">
              <a16:predDERef xmlns:a16="http://schemas.microsoft.com/office/drawing/2014/main" pred="{4F18F561-12CA-4F79-809C-CB3C3E9A9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28575</xdr:colOff>
      <xdr:row>52</xdr:row>
      <xdr:rowOff>123825</xdr:rowOff>
    </xdr:from>
    <xdr:to>
      <xdr:col>9</xdr:col>
      <xdr:colOff>333375</xdr:colOff>
      <xdr:row>66</xdr:row>
      <xdr:rowOff>180975</xdr:rowOff>
    </xdr:to>
    <xdr:graphicFrame macro="">
      <xdr:nvGraphicFramePr>
        <xdr:cNvPr id="12" name="Chart 7">
          <a:extLst>
            <a:ext uri="{FF2B5EF4-FFF2-40B4-BE49-F238E27FC236}">
              <a16:creationId xmlns:a16="http://schemas.microsoft.com/office/drawing/2014/main" id="{78445050-EA9C-B219-D27F-45382081FB16}"/>
            </a:ext>
            <a:ext uri="{147F2762-F138-4A5C-976F-8EAC2B608ADB}">
              <a16:predDERef xmlns:a16="http://schemas.microsoft.com/office/drawing/2014/main" pred="{940257CB-AA96-4FB5-99B7-9485DA558A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190500</xdr:colOff>
      <xdr:row>52</xdr:row>
      <xdr:rowOff>152400</xdr:rowOff>
    </xdr:from>
    <xdr:to>
      <xdr:col>17</xdr:col>
      <xdr:colOff>123825</xdr:colOff>
      <xdr:row>67</xdr:row>
      <xdr:rowOff>19050</xdr:rowOff>
    </xdr:to>
    <xdr:graphicFrame macro="">
      <xdr:nvGraphicFramePr>
        <xdr:cNvPr id="13" name="Chart 10">
          <a:extLst>
            <a:ext uri="{FF2B5EF4-FFF2-40B4-BE49-F238E27FC236}">
              <a16:creationId xmlns:a16="http://schemas.microsoft.com/office/drawing/2014/main" id="{0F4755AC-B413-8085-12D7-7EB16191CE13}"/>
            </a:ext>
            <a:ext uri="{147F2762-F138-4A5C-976F-8EAC2B608ADB}">
              <a16:predDERef xmlns:a16="http://schemas.microsoft.com/office/drawing/2014/main" pred="{78445050-EA9C-B219-D27F-45382081FB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171450</xdr:colOff>
      <xdr:row>68</xdr:row>
      <xdr:rowOff>85725</xdr:rowOff>
    </xdr:from>
    <xdr:to>
      <xdr:col>17</xdr:col>
      <xdr:colOff>104775</xdr:colOff>
      <xdr:row>82</xdr:row>
      <xdr:rowOff>161925</xdr:rowOff>
    </xdr:to>
    <xdr:graphicFrame macro="">
      <xdr:nvGraphicFramePr>
        <xdr:cNvPr id="3" name="Chart 1">
          <a:extLst>
            <a:ext uri="{FF2B5EF4-FFF2-40B4-BE49-F238E27FC236}">
              <a16:creationId xmlns:a16="http://schemas.microsoft.com/office/drawing/2014/main" id="{4184B998-B3E4-9EE4-88CA-DCEF6563449F}"/>
            </a:ext>
            <a:ext uri="{147F2762-F138-4A5C-976F-8EAC2B608ADB}">
              <a16:predDERef xmlns:a16="http://schemas.microsoft.com/office/drawing/2014/main" pred="{0F4755AC-B413-8085-12D7-7EB16191CE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9"/>
  <sheetViews>
    <sheetView topLeftCell="A8" zoomScale="125" workbookViewId="0">
      <selection activeCell="P26" sqref="P26"/>
    </sheetView>
  </sheetViews>
  <sheetFormatPr defaultColWidth="8.81640625" defaultRowHeight="14.5" x14ac:dyDescent="0.35"/>
  <cols>
    <col min="1" max="1" width="2.453125" bestFit="1" customWidth="1"/>
    <col min="2" max="2" width="2.6328125" bestFit="1" customWidth="1"/>
    <col min="3" max="3" width="2" bestFit="1" customWidth="1"/>
    <col min="4" max="4" width="19.81640625" customWidth="1"/>
    <col min="5" max="6" width="8.81640625" customWidth="1"/>
    <col min="7" max="7" width="10.1796875" customWidth="1"/>
    <col min="8" max="8" width="4" bestFit="1" customWidth="1"/>
    <col min="9" max="11" width="10.6328125" customWidth="1"/>
    <col min="12" max="12" width="9.453125" bestFit="1" customWidth="1"/>
    <col min="13" max="13" width="10.6328125" bestFit="1" customWidth="1"/>
  </cols>
  <sheetData>
    <row r="1" spans="1:35" ht="28.5" customHeight="1" x14ac:dyDescent="0.4">
      <c r="A1" s="279" t="s">
        <v>0</v>
      </c>
      <c r="B1" s="279"/>
      <c r="C1" s="279"/>
      <c r="D1" s="279"/>
      <c r="E1" s="281" t="s">
        <v>1</v>
      </c>
      <c r="F1" s="281"/>
      <c r="G1" s="281"/>
      <c r="H1" s="281"/>
      <c r="I1" s="281"/>
      <c r="J1" s="282"/>
      <c r="K1" s="285" t="s">
        <v>2</v>
      </c>
      <c r="L1" s="286"/>
      <c r="M1" s="79"/>
    </row>
    <row r="2" spans="1:35" ht="15.5" x14ac:dyDescent="0.35">
      <c r="A2" s="280"/>
      <c r="B2" s="280"/>
      <c r="C2" s="280"/>
      <c r="D2" s="280"/>
      <c r="E2" s="287" t="s">
        <v>3</v>
      </c>
      <c r="F2" s="287"/>
      <c r="G2" s="287"/>
      <c r="H2" s="287"/>
      <c r="I2" s="287"/>
      <c r="J2" s="283"/>
      <c r="K2" s="310" t="s">
        <v>4</v>
      </c>
      <c r="L2" s="310"/>
      <c r="M2" s="310"/>
    </row>
    <row r="3" spans="1:35" ht="15.5" x14ac:dyDescent="0.35">
      <c r="A3" s="288"/>
      <c r="B3" s="283"/>
      <c r="C3" s="283"/>
      <c r="D3" s="283"/>
      <c r="E3" s="290" t="s">
        <v>5</v>
      </c>
      <c r="F3" s="290"/>
      <c r="G3" s="290"/>
      <c r="H3" s="290"/>
      <c r="I3" s="290"/>
      <c r="J3" s="283"/>
      <c r="K3" s="94" t="s">
        <v>6</v>
      </c>
      <c r="L3" s="94"/>
    </row>
    <row r="4" spans="1:35" ht="15" thickBot="1" x14ac:dyDescent="0.4">
      <c r="A4" s="283"/>
      <c r="B4" s="283"/>
      <c r="C4" s="283"/>
      <c r="D4" s="283"/>
      <c r="E4" s="291" t="s">
        <v>7</v>
      </c>
      <c r="F4" s="291"/>
      <c r="G4" s="291"/>
      <c r="H4" s="291"/>
      <c r="I4" s="291"/>
      <c r="J4" s="283"/>
      <c r="K4" s="292" t="s">
        <v>8</v>
      </c>
      <c r="L4" s="293"/>
      <c r="M4" s="78"/>
    </row>
    <row r="5" spans="1:35" x14ac:dyDescent="0.35">
      <c r="A5" s="283"/>
      <c r="B5" s="283"/>
      <c r="C5" s="283"/>
      <c r="D5" s="283"/>
      <c r="E5" s="295" t="s">
        <v>9</v>
      </c>
      <c r="F5" s="296"/>
      <c r="G5" s="296"/>
      <c r="H5" s="296"/>
      <c r="I5" s="297"/>
      <c r="J5" s="283"/>
      <c r="K5" s="294"/>
      <c r="L5" s="294"/>
      <c r="M5" s="78"/>
    </row>
    <row r="6" spans="1:35" x14ac:dyDescent="0.35">
      <c r="A6" s="283"/>
      <c r="B6" s="283"/>
      <c r="C6" s="283"/>
      <c r="D6" s="283"/>
      <c r="E6" s="298"/>
      <c r="F6" s="299"/>
      <c r="G6" s="299"/>
      <c r="H6" s="299"/>
      <c r="I6" s="300"/>
      <c r="J6" s="283"/>
      <c r="K6" s="309" t="s">
        <v>10</v>
      </c>
      <c r="L6" s="309"/>
      <c r="M6" s="309"/>
    </row>
    <row r="7" spans="1:35" x14ac:dyDescent="0.35">
      <c r="A7" s="283"/>
      <c r="B7" s="283"/>
      <c r="C7" s="283"/>
      <c r="D7" s="283"/>
      <c r="E7" s="301">
        <v>16361733</v>
      </c>
      <c r="F7" s="302"/>
      <c r="G7" s="302"/>
      <c r="H7" s="302"/>
      <c r="I7" s="303"/>
      <c r="J7" s="283"/>
      <c r="K7" s="309" t="s">
        <v>11</v>
      </c>
      <c r="L7" s="309"/>
      <c r="M7" s="309"/>
    </row>
    <row r="8" spans="1:35" ht="15" thickBot="1" x14ac:dyDescent="0.4">
      <c r="A8" s="283"/>
      <c r="B8" s="283"/>
      <c r="C8" s="283"/>
      <c r="D8" s="283"/>
      <c r="E8" s="304"/>
      <c r="F8" s="305"/>
      <c r="G8" s="305"/>
      <c r="H8" s="305"/>
      <c r="I8" s="306"/>
      <c r="J8" s="284"/>
      <c r="K8" s="309" t="s">
        <v>12</v>
      </c>
      <c r="L8" s="309"/>
      <c r="M8" s="309"/>
    </row>
    <row r="9" spans="1:35" ht="15" thickBot="1" x14ac:dyDescent="0.4">
      <c r="A9" s="289"/>
      <c r="B9" s="289"/>
      <c r="C9" s="289"/>
      <c r="D9" s="289"/>
      <c r="E9" s="43"/>
      <c r="F9" s="43"/>
      <c r="G9" s="43"/>
      <c r="H9" s="43"/>
      <c r="I9" s="43"/>
      <c r="J9" s="284"/>
      <c r="K9" s="307"/>
      <c r="L9" s="308"/>
      <c r="M9" s="79"/>
    </row>
    <row r="10" spans="1:35" x14ac:dyDescent="0.35">
      <c r="A10" s="311" t="s">
        <v>13</v>
      </c>
      <c r="B10" s="312"/>
      <c r="C10" s="313"/>
      <c r="D10" s="314" t="s">
        <v>14</v>
      </c>
      <c r="E10" s="312"/>
      <c r="F10" s="312"/>
      <c r="G10" s="313"/>
      <c r="H10" s="1" t="s">
        <v>15</v>
      </c>
      <c r="I10" s="315" t="s">
        <v>16</v>
      </c>
      <c r="J10" s="316"/>
      <c r="K10" s="317"/>
      <c r="L10" s="1" t="s">
        <v>17</v>
      </c>
      <c r="M10" s="75" t="s">
        <v>17</v>
      </c>
    </row>
    <row r="11" spans="1:35" x14ac:dyDescent="0.35">
      <c r="A11" s="321" t="s">
        <v>18</v>
      </c>
      <c r="B11" s="322"/>
      <c r="C11" s="323"/>
      <c r="D11" s="328" t="s">
        <v>19</v>
      </c>
      <c r="E11" s="329"/>
      <c r="F11" s="329"/>
      <c r="G11" s="330"/>
      <c r="H11" s="335" t="s">
        <v>20</v>
      </c>
      <c r="I11" s="318"/>
      <c r="J11" s="319"/>
      <c r="K11" s="320"/>
      <c r="L11" s="84" t="s">
        <v>21</v>
      </c>
      <c r="M11" s="76" t="s">
        <v>22</v>
      </c>
    </row>
    <row r="12" spans="1:35" x14ac:dyDescent="0.35">
      <c r="A12" s="324"/>
      <c r="B12" s="322"/>
      <c r="C12" s="323"/>
      <c r="D12" s="331"/>
      <c r="E12" s="329"/>
      <c r="F12" s="329"/>
      <c r="G12" s="330"/>
      <c r="H12" s="336"/>
      <c r="I12" s="4" t="s">
        <v>23</v>
      </c>
      <c r="J12" s="5" t="s">
        <v>24</v>
      </c>
      <c r="K12" s="6" t="s">
        <v>25</v>
      </c>
      <c r="L12" s="89" t="s">
        <v>25</v>
      </c>
      <c r="M12" s="77" t="s">
        <v>25</v>
      </c>
      <c r="O12" s="370" t="s">
        <v>26</v>
      </c>
      <c r="P12" s="371"/>
      <c r="Q12" s="372"/>
      <c r="S12" s="370" t="s">
        <v>27</v>
      </c>
      <c r="T12" s="371"/>
      <c r="U12" s="372"/>
    </row>
    <row r="13" spans="1:35" x14ac:dyDescent="0.35">
      <c r="A13" s="325"/>
      <c r="B13" s="326"/>
      <c r="C13" s="327"/>
      <c r="D13" s="332"/>
      <c r="E13" s="333"/>
      <c r="F13" s="333"/>
      <c r="G13" s="334"/>
      <c r="H13" s="337"/>
      <c r="I13" s="7">
        <v>1</v>
      </c>
      <c r="J13" s="8">
        <v>2</v>
      </c>
      <c r="K13" s="71">
        <v>3</v>
      </c>
      <c r="L13" s="74">
        <v>4</v>
      </c>
      <c r="M13" s="95">
        <v>5</v>
      </c>
      <c r="O13" s="6">
        <v>2021</v>
      </c>
      <c r="P13" s="41">
        <v>2020</v>
      </c>
      <c r="Q13" s="4">
        <v>2019</v>
      </c>
      <c r="S13" s="6">
        <v>2021</v>
      </c>
      <c r="T13" s="41">
        <v>2020</v>
      </c>
      <c r="U13" s="4">
        <v>2019</v>
      </c>
    </row>
    <row r="14" spans="1:35" x14ac:dyDescent="0.35">
      <c r="A14" s="346"/>
      <c r="B14" s="347"/>
      <c r="C14" s="348"/>
      <c r="D14" s="349" t="s">
        <v>28</v>
      </c>
      <c r="E14" s="350"/>
      <c r="F14" s="350"/>
      <c r="G14" s="351"/>
      <c r="H14" s="10" t="s">
        <v>29</v>
      </c>
      <c r="I14" s="157">
        <v>1164170</v>
      </c>
      <c r="J14" s="157">
        <v>449258</v>
      </c>
      <c r="K14" s="157">
        <f>I14-J14</f>
        <v>714912</v>
      </c>
      <c r="L14" s="158">
        <v>752697</v>
      </c>
      <c r="M14" s="159">
        <v>890480</v>
      </c>
      <c r="O14" s="229">
        <f>($K14-$L14)/$L14</f>
        <v>-5.0199482660353366E-2</v>
      </c>
      <c r="P14" s="229">
        <f>($L14-$M14)/$M14</f>
        <v>-0.15472891025065133</v>
      </c>
      <c r="Q14" s="229"/>
      <c r="S14" s="229">
        <f>K14/$K$14</f>
        <v>1</v>
      </c>
      <c r="T14" s="229">
        <f>L14/$L$14</f>
        <v>1</v>
      </c>
      <c r="U14" s="229">
        <f>M14/$M$14</f>
        <v>1</v>
      </c>
    </row>
    <row r="15" spans="1:35" x14ac:dyDescent="0.35">
      <c r="A15" s="38" t="s">
        <v>30</v>
      </c>
      <c r="B15" s="338"/>
      <c r="C15" s="339"/>
      <c r="D15" s="343" t="s">
        <v>31</v>
      </c>
      <c r="E15" s="344"/>
      <c r="F15" s="344"/>
      <c r="G15" s="345"/>
      <c r="H15" s="11" t="s">
        <v>32</v>
      </c>
      <c r="I15" s="160"/>
      <c r="J15" s="160"/>
      <c r="K15" s="161"/>
      <c r="L15" s="162"/>
      <c r="M15" s="163"/>
      <c r="O15" s="229"/>
      <c r="P15" s="229"/>
      <c r="Q15" s="229"/>
      <c r="S15" s="229"/>
      <c r="T15" s="229"/>
      <c r="U15" s="229"/>
    </row>
    <row r="16" spans="1:35" x14ac:dyDescent="0.35">
      <c r="A16" s="38" t="s">
        <v>33</v>
      </c>
      <c r="B16" s="338"/>
      <c r="C16" s="339"/>
      <c r="D16" s="340" t="s">
        <v>34</v>
      </c>
      <c r="E16" s="341"/>
      <c r="F16" s="341"/>
      <c r="G16" s="342"/>
      <c r="H16" s="11" t="s">
        <v>35</v>
      </c>
      <c r="I16" s="164">
        <v>1033862</v>
      </c>
      <c r="J16" s="164">
        <v>444053</v>
      </c>
      <c r="K16" s="164">
        <f t="shared" ref="K16:K42" si="0">I16-J16</f>
        <v>589809</v>
      </c>
      <c r="L16" s="165">
        <v>624361</v>
      </c>
      <c r="M16" s="166">
        <v>437898</v>
      </c>
      <c r="O16" s="229">
        <f t="shared" ref="O16:O21" si="1">($K16-$L16)/$L16</f>
        <v>-5.5339779390448797E-2</v>
      </c>
      <c r="P16" s="229">
        <f t="shared" ref="P16:P42" si="2">($L16-$M16)/$M16</f>
        <v>0.4258137739838958</v>
      </c>
      <c r="Q16" s="229"/>
      <c r="S16" s="233">
        <f t="shared" ref="S16:S42" si="3">K16/$K$14</f>
        <v>0.82500923190546527</v>
      </c>
      <c r="T16" s="233">
        <f t="shared" ref="T16:T42" si="4">L16/$L$14</f>
        <v>0.82949845688238433</v>
      </c>
      <c r="U16" s="233">
        <f t="shared" ref="U16:U42" si="5">M16/$M$14</f>
        <v>0.49175500853472287</v>
      </c>
      <c r="W16" s="275" t="s">
        <v>36</v>
      </c>
      <c r="X16" s="275"/>
      <c r="Y16" s="275"/>
      <c r="Z16" s="275"/>
      <c r="AA16" s="275"/>
      <c r="AB16" s="275"/>
      <c r="AC16" s="275"/>
      <c r="AD16" s="275"/>
      <c r="AE16" s="275"/>
      <c r="AF16" s="275"/>
      <c r="AG16" s="275"/>
      <c r="AH16" s="275"/>
      <c r="AI16" s="275"/>
    </row>
    <row r="17" spans="1:35" x14ac:dyDescent="0.35">
      <c r="A17" s="42" t="s">
        <v>33</v>
      </c>
      <c r="B17" s="39" t="s">
        <v>37</v>
      </c>
      <c r="C17" s="39"/>
      <c r="D17" s="340" t="s">
        <v>38</v>
      </c>
      <c r="E17" s="341"/>
      <c r="F17" s="341"/>
      <c r="G17" s="342"/>
      <c r="H17" s="11" t="s">
        <v>39</v>
      </c>
      <c r="I17" s="164">
        <v>419472</v>
      </c>
      <c r="J17" s="164">
        <v>180465</v>
      </c>
      <c r="K17" s="164">
        <f t="shared" si="0"/>
        <v>239007</v>
      </c>
      <c r="L17" s="165">
        <v>249773</v>
      </c>
      <c r="M17" s="166">
        <v>57311</v>
      </c>
      <c r="O17" s="229">
        <f t="shared" si="1"/>
        <v>-4.3103137648985282E-2</v>
      </c>
      <c r="P17" s="233">
        <f>($L17-$M17)/$M17</f>
        <v>3.3582034862417336</v>
      </c>
      <c r="Q17" s="229"/>
      <c r="S17" s="229">
        <f>K17/$K$14</f>
        <v>0.33431667114274205</v>
      </c>
      <c r="T17" s="229">
        <f t="shared" si="4"/>
        <v>0.33183737945016389</v>
      </c>
      <c r="U17" s="229">
        <f t="shared" si="5"/>
        <v>6.4359671188572457E-2</v>
      </c>
      <c r="W17" s="275" t="s">
        <v>40</v>
      </c>
      <c r="X17" s="275"/>
      <c r="Y17" s="275"/>
      <c r="Z17" s="275"/>
      <c r="AA17" s="275"/>
      <c r="AB17" s="275"/>
      <c r="AC17" s="275"/>
      <c r="AD17" s="275"/>
      <c r="AE17" s="275"/>
      <c r="AF17" s="275"/>
      <c r="AG17" s="275"/>
      <c r="AH17" s="275"/>
      <c r="AI17" s="275"/>
    </row>
    <row r="18" spans="1:35" x14ac:dyDescent="0.35">
      <c r="A18" s="12" t="s">
        <v>33</v>
      </c>
      <c r="B18" s="41" t="s">
        <v>37</v>
      </c>
      <c r="C18" s="41">
        <v>1</v>
      </c>
      <c r="D18" s="343" t="s">
        <v>41</v>
      </c>
      <c r="E18" s="344"/>
      <c r="F18" s="344"/>
      <c r="G18" s="345"/>
      <c r="H18" s="11" t="s">
        <v>42</v>
      </c>
      <c r="I18" s="160">
        <v>46035</v>
      </c>
      <c r="J18" s="160">
        <v>7260</v>
      </c>
      <c r="K18" s="161">
        <f t="shared" si="0"/>
        <v>38775</v>
      </c>
      <c r="L18" s="162">
        <v>41068</v>
      </c>
      <c r="M18" s="163">
        <v>43359</v>
      </c>
      <c r="O18" s="229">
        <f t="shared" si="1"/>
        <v>-5.5834226161488261E-2</v>
      </c>
      <c r="P18" s="229">
        <f t="shared" si="2"/>
        <v>-5.283793445420789E-2</v>
      </c>
      <c r="Q18" s="229"/>
      <c r="S18" s="229">
        <f t="shared" si="3"/>
        <v>5.4237444608567206E-2</v>
      </c>
      <c r="T18" s="229">
        <f t="shared" si="4"/>
        <v>5.4561131504443354E-2</v>
      </c>
      <c r="U18" s="229">
        <f t="shared" si="5"/>
        <v>4.8691716826879887E-2</v>
      </c>
    </row>
    <row r="19" spans="1:35" x14ac:dyDescent="0.35">
      <c r="A19" s="321"/>
      <c r="B19" s="322"/>
      <c r="C19" s="41">
        <v>2</v>
      </c>
      <c r="D19" s="343" t="s">
        <v>43</v>
      </c>
      <c r="E19" s="344"/>
      <c r="F19" s="344"/>
      <c r="G19" s="345"/>
      <c r="H19" s="11" t="s">
        <v>44</v>
      </c>
      <c r="I19" s="167">
        <v>73658</v>
      </c>
      <c r="J19" s="167">
        <v>65481</v>
      </c>
      <c r="K19" s="167">
        <f t="shared" si="0"/>
        <v>8177</v>
      </c>
      <c r="L19" s="168">
        <v>9688</v>
      </c>
      <c r="M19" s="169">
        <v>13355</v>
      </c>
      <c r="O19" s="229">
        <f t="shared" si="1"/>
        <v>-0.15596614368290668</v>
      </c>
      <c r="P19" s="229">
        <f t="shared" si="2"/>
        <v>-0.27457880943466867</v>
      </c>
      <c r="Q19" s="229"/>
      <c r="S19" s="229">
        <f t="shared" si="3"/>
        <v>1.1437771362069736E-2</v>
      </c>
      <c r="T19" s="229">
        <f>L19/$L$14</f>
        <v>1.2871049040981962E-2</v>
      </c>
      <c r="U19" s="229">
        <f t="shared" si="5"/>
        <v>1.4997529422334023E-2</v>
      </c>
    </row>
    <row r="20" spans="1:35" x14ac:dyDescent="0.35">
      <c r="A20" s="324"/>
      <c r="B20" s="322"/>
      <c r="C20" s="41"/>
      <c r="D20" s="354" t="s">
        <v>45</v>
      </c>
      <c r="E20" s="355"/>
      <c r="F20" s="355"/>
      <c r="G20" s="356"/>
      <c r="H20" s="11" t="s">
        <v>46</v>
      </c>
      <c r="I20" s="160">
        <v>43540</v>
      </c>
      <c r="J20" s="160">
        <v>40282</v>
      </c>
      <c r="K20" s="161">
        <f t="shared" si="0"/>
        <v>3258</v>
      </c>
      <c r="L20" s="162">
        <v>3374</v>
      </c>
      <c r="M20" s="163">
        <v>3690</v>
      </c>
      <c r="O20" s="229">
        <f t="shared" si="1"/>
        <v>-3.4380557202133968E-2</v>
      </c>
      <c r="P20" s="229">
        <f t="shared" si="2"/>
        <v>-8.5636856368563691E-2</v>
      </c>
      <c r="Q20" s="229"/>
      <c r="S20" s="229">
        <f t="shared" si="3"/>
        <v>4.5572042433194579E-3</v>
      </c>
      <c r="T20" s="229">
        <f t="shared" si="4"/>
        <v>4.4825474261223309E-3</v>
      </c>
      <c r="U20" s="229">
        <f t="shared" si="5"/>
        <v>4.1438325397538407E-3</v>
      </c>
    </row>
    <row r="21" spans="1:35" x14ac:dyDescent="0.35">
      <c r="A21" s="324"/>
      <c r="B21" s="322"/>
      <c r="C21" s="41"/>
      <c r="D21" s="354" t="s">
        <v>47</v>
      </c>
      <c r="E21" s="355"/>
      <c r="F21" s="355"/>
      <c r="G21" s="356"/>
      <c r="H21" s="11" t="s">
        <v>48</v>
      </c>
      <c r="I21" s="160">
        <v>30118</v>
      </c>
      <c r="J21" s="160">
        <v>25199</v>
      </c>
      <c r="K21" s="161">
        <f t="shared" si="0"/>
        <v>4919</v>
      </c>
      <c r="L21" s="162">
        <v>6314</v>
      </c>
      <c r="M21" s="163">
        <v>9665</v>
      </c>
      <c r="O21" s="229">
        <f t="shared" si="1"/>
        <v>-0.22093759898637946</v>
      </c>
      <c r="P21" s="229">
        <f t="shared" si="2"/>
        <v>-0.34671495085359544</v>
      </c>
      <c r="Q21" s="229"/>
      <c r="S21" s="229">
        <f>K21/$K$14</f>
        <v>6.8805671187502793E-3</v>
      </c>
      <c r="T21" s="229">
        <f t="shared" si="4"/>
        <v>8.3885016148596316E-3</v>
      </c>
      <c r="U21" s="229">
        <f t="shared" si="5"/>
        <v>1.0853696882580182E-2</v>
      </c>
    </row>
    <row r="22" spans="1:35" x14ac:dyDescent="0.35">
      <c r="A22" s="324"/>
      <c r="B22" s="322"/>
      <c r="C22" s="41">
        <v>3</v>
      </c>
      <c r="D22" s="343" t="s">
        <v>49</v>
      </c>
      <c r="E22" s="344"/>
      <c r="F22" s="344"/>
      <c r="G22" s="345"/>
      <c r="H22" s="11" t="s">
        <v>50</v>
      </c>
      <c r="I22" s="160"/>
      <c r="J22" s="160"/>
      <c r="K22" s="161"/>
      <c r="L22" s="162"/>
      <c r="M22" s="163"/>
      <c r="O22" s="229"/>
      <c r="P22" s="229"/>
      <c r="Q22" s="229"/>
      <c r="S22" s="229"/>
      <c r="T22" s="229"/>
      <c r="U22" s="229"/>
    </row>
    <row r="23" spans="1:35" x14ac:dyDescent="0.35">
      <c r="A23" s="324"/>
      <c r="B23" s="322"/>
      <c r="C23" s="41">
        <v>4</v>
      </c>
      <c r="D23" s="343" t="s">
        <v>51</v>
      </c>
      <c r="E23" s="344"/>
      <c r="F23" s="344"/>
      <c r="G23" s="345"/>
      <c r="H23" s="11" t="s">
        <v>52</v>
      </c>
      <c r="I23" s="160">
        <v>1803</v>
      </c>
      <c r="J23" s="160">
        <v>1663</v>
      </c>
      <c r="K23" s="161">
        <f t="shared" si="0"/>
        <v>140</v>
      </c>
      <c r="L23" s="162">
        <v>368</v>
      </c>
      <c r="M23" s="163">
        <v>597</v>
      </c>
      <c r="O23" s="229">
        <f>($K23-$L23)/$L23</f>
        <v>-0.61956521739130432</v>
      </c>
      <c r="P23" s="229">
        <f t="shared" si="2"/>
        <v>-0.38358458961474035</v>
      </c>
      <c r="Q23" s="229"/>
      <c r="S23" s="229">
        <f t="shared" si="3"/>
        <v>1.9582829774853408E-4</v>
      </c>
      <c r="T23" s="229">
        <f t="shared" si="4"/>
        <v>4.8890855151541724E-4</v>
      </c>
      <c r="U23" s="229">
        <f t="shared" si="5"/>
        <v>6.7042493935854817E-4</v>
      </c>
    </row>
    <row r="24" spans="1:35" ht="27.75" customHeight="1" x14ac:dyDescent="0.35">
      <c r="A24" s="324"/>
      <c r="B24" s="322"/>
      <c r="C24" s="41">
        <v>5</v>
      </c>
      <c r="D24" s="357" t="s">
        <v>53</v>
      </c>
      <c r="E24" s="358"/>
      <c r="F24" s="358"/>
      <c r="G24" s="359"/>
      <c r="H24" s="11" t="s">
        <v>54</v>
      </c>
      <c r="I24" s="167">
        <v>297976</v>
      </c>
      <c r="J24" s="167">
        <v>106061</v>
      </c>
      <c r="K24" s="167">
        <f t="shared" si="0"/>
        <v>191915</v>
      </c>
      <c r="L24" s="168">
        <v>198651</v>
      </c>
      <c r="M24" s="169"/>
      <c r="O24" s="229">
        <f t="shared" ref="O24:O42" si="6">($K24-$L24)/$L24</f>
        <v>-3.3908714277803786E-2</v>
      </c>
      <c r="P24" s="229"/>
      <c r="Q24" s="229"/>
      <c r="S24" s="233">
        <f t="shared" si="3"/>
        <v>0.26844562687435658</v>
      </c>
      <c r="T24" s="233">
        <f t="shared" si="4"/>
        <v>0.26391894746491618</v>
      </c>
      <c r="U24" s="233"/>
      <c r="W24" s="276" t="s">
        <v>55</v>
      </c>
      <c r="X24" s="276"/>
      <c r="Y24" s="276"/>
      <c r="Z24" s="276"/>
      <c r="AA24" s="276"/>
      <c r="AB24" s="276"/>
      <c r="AC24" s="276"/>
      <c r="AD24" s="276"/>
      <c r="AE24" s="276"/>
      <c r="AF24" s="276"/>
      <c r="AG24" s="276"/>
      <c r="AH24" s="276"/>
      <c r="AI24" s="276"/>
    </row>
    <row r="25" spans="1:35" ht="24.75" customHeight="1" x14ac:dyDescent="0.35">
      <c r="A25" s="324"/>
      <c r="B25" s="322"/>
      <c r="C25" s="41"/>
      <c r="D25" s="360" t="s">
        <v>56</v>
      </c>
      <c r="E25" s="361"/>
      <c r="F25" s="361"/>
      <c r="G25" s="362"/>
      <c r="H25" s="10" t="s">
        <v>57</v>
      </c>
      <c r="I25" s="160"/>
      <c r="J25" s="160"/>
      <c r="K25" s="161"/>
      <c r="L25" s="162"/>
      <c r="M25" s="163"/>
      <c r="O25" s="229"/>
      <c r="P25" s="229"/>
      <c r="Q25" s="229"/>
      <c r="S25" s="229"/>
      <c r="T25" s="229"/>
      <c r="U25" s="229"/>
    </row>
    <row r="26" spans="1:35" x14ac:dyDescent="0.35">
      <c r="A26" s="352"/>
      <c r="B26" s="353"/>
      <c r="C26" s="41"/>
      <c r="D26" s="354" t="s">
        <v>58</v>
      </c>
      <c r="E26" s="355"/>
      <c r="F26" s="355"/>
      <c r="G26" s="356"/>
      <c r="H26" s="11" t="s">
        <v>59</v>
      </c>
      <c r="I26" s="160">
        <v>297976</v>
      </c>
      <c r="J26" s="160">
        <v>106061</v>
      </c>
      <c r="K26" s="161">
        <f t="shared" si="0"/>
        <v>191915</v>
      </c>
      <c r="L26" s="162">
        <v>198651</v>
      </c>
      <c r="M26" s="163"/>
      <c r="O26" s="229">
        <f t="shared" si="6"/>
        <v>-3.3908714277803786E-2</v>
      </c>
      <c r="P26" s="229"/>
      <c r="Q26" s="229"/>
      <c r="S26" s="233">
        <f>K26/$K$14</f>
        <v>0.26844562687435658</v>
      </c>
      <c r="T26" s="233">
        <f t="shared" si="4"/>
        <v>0.26391894746491618</v>
      </c>
      <c r="U26" s="233"/>
    </row>
    <row r="27" spans="1:35" x14ac:dyDescent="0.35">
      <c r="A27" s="42" t="s">
        <v>33</v>
      </c>
      <c r="B27" s="39" t="s">
        <v>60</v>
      </c>
      <c r="C27" s="39"/>
      <c r="D27" s="340" t="s">
        <v>61</v>
      </c>
      <c r="E27" s="341"/>
      <c r="F27" s="341"/>
      <c r="G27" s="342"/>
      <c r="H27" s="11" t="s">
        <v>62</v>
      </c>
      <c r="I27" s="164">
        <v>507217</v>
      </c>
      <c r="J27" s="164">
        <v>263588</v>
      </c>
      <c r="K27" s="164">
        <f t="shared" si="0"/>
        <v>243629</v>
      </c>
      <c r="L27" s="165">
        <v>259983</v>
      </c>
      <c r="M27" s="166">
        <v>231723</v>
      </c>
      <c r="O27" s="229">
        <f t="shared" si="6"/>
        <v>-6.2904112961232078E-2</v>
      </c>
      <c r="P27" s="229">
        <f t="shared" si="2"/>
        <v>0.12195595603371266</v>
      </c>
      <c r="Q27" s="229"/>
      <c r="S27" s="233">
        <f t="shared" si="3"/>
        <v>0.34078180251555434</v>
      </c>
      <c r="T27" s="233">
        <f t="shared" si="4"/>
        <v>0.34540193464302371</v>
      </c>
      <c r="U27" s="233">
        <f t="shared" si="5"/>
        <v>0.26022257658790765</v>
      </c>
      <c r="W27" s="275" t="s">
        <v>63</v>
      </c>
      <c r="X27" s="275"/>
      <c r="Y27" s="275"/>
      <c r="Z27" s="275"/>
      <c r="AA27" s="275"/>
      <c r="AB27" s="275"/>
      <c r="AC27" s="275"/>
      <c r="AD27" s="275"/>
      <c r="AE27" s="275"/>
      <c r="AF27" s="275"/>
      <c r="AG27" s="275"/>
      <c r="AH27" s="275"/>
      <c r="AI27" s="275"/>
    </row>
    <row r="28" spans="1:35" x14ac:dyDescent="0.35">
      <c r="A28" s="12" t="s">
        <v>33</v>
      </c>
      <c r="B28" s="41" t="s">
        <v>60</v>
      </c>
      <c r="C28" s="41">
        <v>1</v>
      </c>
      <c r="D28" s="343" t="s">
        <v>64</v>
      </c>
      <c r="E28" s="344"/>
      <c r="F28" s="344"/>
      <c r="G28" s="345"/>
      <c r="H28" s="11" t="s">
        <v>65</v>
      </c>
      <c r="I28" s="167">
        <v>122792</v>
      </c>
      <c r="J28" s="167">
        <v>36966</v>
      </c>
      <c r="K28" s="167">
        <f t="shared" si="0"/>
        <v>85826</v>
      </c>
      <c r="L28" s="168">
        <v>89179</v>
      </c>
      <c r="M28" s="169">
        <v>92534</v>
      </c>
      <c r="O28" s="229">
        <f t="shared" si="6"/>
        <v>-3.7598537772345508E-2</v>
      </c>
      <c r="P28" s="229">
        <f t="shared" si="2"/>
        <v>-3.6256943393779585E-2</v>
      </c>
      <c r="Q28" s="229"/>
      <c r="S28" s="229">
        <f t="shared" si="3"/>
        <v>0.12005113916118347</v>
      </c>
      <c r="T28" s="229">
        <f t="shared" si="4"/>
        <v>0.11847928183585162</v>
      </c>
      <c r="U28" s="229">
        <f t="shared" si="5"/>
        <v>0.10391474261072679</v>
      </c>
    </row>
    <row r="29" spans="1:35" x14ac:dyDescent="0.35">
      <c r="A29" s="321"/>
      <c r="B29" s="322"/>
      <c r="C29" s="41"/>
      <c r="D29" s="354" t="s">
        <v>66</v>
      </c>
      <c r="E29" s="355"/>
      <c r="F29" s="355"/>
      <c r="G29" s="356"/>
      <c r="H29" s="11" t="s">
        <v>67</v>
      </c>
      <c r="I29" s="160">
        <v>2465</v>
      </c>
      <c r="J29" s="160"/>
      <c r="K29" s="161">
        <f t="shared" si="0"/>
        <v>2465</v>
      </c>
      <c r="L29" s="162">
        <v>2465</v>
      </c>
      <c r="M29" s="163">
        <v>2465</v>
      </c>
      <c r="O29" s="229">
        <f t="shared" si="6"/>
        <v>0</v>
      </c>
      <c r="P29" s="229">
        <f t="shared" si="2"/>
        <v>0</v>
      </c>
      <c r="Q29" s="229"/>
      <c r="S29" s="229">
        <f t="shared" si="3"/>
        <v>3.4479768139295468E-3</v>
      </c>
      <c r="T29" s="229">
        <f t="shared" si="4"/>
        <v>3.2748901616453897E-3</v>
      </c>
      <c r="U29" s="229">
        <f t="shared" si="5"/>
        <v>2.7681699757434192E-3</v>
      </c>
    </row>
    <row r="30" spans="1:35" x14ac:dyDescent="0.35">
      <c r="A30" s="321"/>
      <c r="B30" s="322"/>
      <c r="C30" s="41"/>
      <c r="D30" s="354" t="s">
        <v>68</v>
      </c>
      <c r="E30" s="344"/>
      <c r="F30" s="344"/>
      <c r="G30" s="345"/>
      <c r="H30" s="11" t="s">
        <v>69</v>
      </c>
      <c r="I30" s="160">
        <v>120327</v>
      </c>
      <c r="J30" s="160">
        <v>36966</v>
      </c>
      <c r="K30" s="161">
        <f t="shared" si="0"/>
        <v>83361</v>
      </c>
      <c r="L30" s="162">
        <v>86714</v>
      </c>
      <c r="M30" s="163">
        <v>90069</v>
      </c>
      <c r="O30" s="229">
        <f t="shared" si="6"/>
        <v>-3.8667343220241256E-2</v>
      </c>
      <c r="P30" s="229">
        <f t="shared" si="2"/>
        <v>-3.7249220042411928E-2</v>
      </c>
      <c r="Q30" s="229"/>
      <c r="S30" s="229">
        <f t="shared" si="3"/>
        <v>0.11660316234725393</v>
      </c>
      <c r="T30" s="229">
        <f t="shared" si="4"/>
        <v>0.11520439167420622</v>
      </c>
      <c r="U30" s="229">
        <f t="shared" si="5"/>
        <v>0.10114657263498338</v>
      </c>
    </row>
    <row r="31" spans="1:35" x14ac:dyDescent="0.35">
      <c r="A31" s="324"/>
      <c r="B31" s="322"/>
      <c r="C31" s="41">
        <v>2</v>
      </c>
      <c r="D31" s="343" t="s">
        <v>70</v>
      </c>
      <c r="E31" s="344"/>
      <c r="F31" s="344"/>
      <c r="G31" s="345"/>
      <c r="H31" s="11" t="s">
        <v>71</v>
      </c>
      <c r="I31" s="160">
        <v>378743</v>
      </c>
      <c r="J31" s="160">
        <v>226622</v>
      </c>
      <c r="K31" s="161">
        <f t="shared" si="0"/>
        <v>152121</v>
      </c>
      <c r="L31" s="162">
        <v>165324</v>
      </c>
      <c r="M31" s="163">
        <v>133472</v>
      </c>
      <c r="O31" s="229">
        <f t="shared" si="6"/>
        <v>-7.9861363141467662E-2</v>
      </c>
      <c r="P31" s="229">
        <f t="shared" si="2"/>
        <v>0.23864181251498442</v>
      </c>
      <c r="Q31" s="229"/>
      <c r="S31" s="233">
        <f t="shared" si="3"/>
        <v>0.21278283201289111</v>
      </c>
      <c r="T31" s="233">
        <f t="shared" si="4"/>
        <v>0.2196421667683012</v>
      </c>
      <c r="U31" s="233">
        <f>M31/$M$14</f>
        <v>0.14988770101518281</v>
      </c>
    </row>
    <row r="32" spans="1:35" x14ac:dyDescent="0.35">
      <c r="A32" s="324"/>
      <c r="B32" s="322"/>
      <c r="C32" s="41">
        <v>3</v>
      </c>
      <c r="D32" s="343" t="s">
        <v>72</v>
      </c>
      <c r="E32" s="344"/>
      <c r="F32" s="344"/>
      <c r="G32" s="345"/>
      <c r="H32" s="11" t="s">
        <v>73</v>
      </c>
      <c r="I32" s="160"/>
      <c r="J32" s="160"/>
      <c r="K32" s="161"/>
      <c r="L32" s="162"/>
      <c r="M32" s="163"/>
      <c r="O32" s="229"/>
      <c r="P32" s="229"/>
      <c r="Q32" s="229"/>
      <c r="S32" s="229"/>
      <c r="T32" s="229"/>
      <c r="U32" s="229"/>
    </row>
    <row r="33" spans="1:35" x14ac:dyDescent="0.35">
      <c r="A33" s="324"/>
      <c r="B33" s="322"/>
      <c r="C33" s="41">
        <v>4</v>
      </c>
      <c r="D33" s="343" t="s">
        <v>74</v>
      </c>
      <c r="E33" s="344"/>
      <c r="F33" s="344"/>
      <c r="G33" s="345"/>
      <c r="H33" s="11" t="s">
        <v>75</v>
      </c>
      <c r="I33" s="167"/>
      <c r="J33" s="167"/>
      <c r="K33" s="167"/>
      <c r="L33" s="168"/>
      <c r="M33" s="169"/>
      <c r="O33" s="229"/>
      <c r="P33" s="229"/>
      <c r="Q33" s="229"/>
      <c r="S33" s="229"/>
      <c r="T33" s="229"/>
      <c r="U33" s="229"/>
    </row>
    <row r="34" spans="1:35" x14ac:dyDescent="0.35">
      <c r="A34" s="324"/>
      <c r="B34" s="322"/>
      <c r="C34" s="41"/>
      <c r="D34" s="354" t="s">
        <v>76</v>
      </c>
      <c r="E34" s="355"/>
      <c r="F34" s="355"/>
      <c r="G34" s="356"/>
      <c r="H34" s="11" t="s">
        <v>77</v>
      </c>
      <c r="I34" s="160"/>
      <c r="J34" s="160"/>
      <c r="K34" s="161"/>
      <c r="L34" s="162"/>
      <c r="M34" s="163"/>
      <c r="O34" s="229"/>
      <c r="P34" s="229"/>
      <c r="Q34" s="229"/>
      <c r="S34" s="229"/>
      <c r="T34" s="229"/>
      <c r="U34" s="229"/>
    </row>
    <row r="35" spans="1:35" x14ac:dyDescent="0.35">
      <c r="A35" s="324"/>
      <c r="B35" s="322"/>
      <c r="C35" s="41"/>
      <c r="D35" s="354" t="s">
        <v>78</v>
      </c>
      <c r="E35" s="355"/>
      <c r="F35" s="355"/>
      <c r="G35" s="356"/>
      <c r="H35" s="11" t="s">
        <v>79</v>
      </c>
      <c r="I35" s="160"/>
      <c r="J35" s="160"/>
      <c r="K35" s="161"/>
      <c r="L35" s="162"/>
      <c r="M35" s="163"/>
      <c r="O35" s="229"/>
      <c r="P35" s="229"/>
      <c r="Q35" s="229"/>
      <c r="S35" s="229"/>
      <c r="T35" s="229"/>
      <c r="U35" s="229"/>
    </row>
    <row r="36" spans="1:35" x14ac:dyDescent="0.35">
      <c r="A36" s="324"/>
      <c r="B36" s="322"/>
      <c r="C36" s="41"/>
      <c r="D36" s="354" t="s">
        <v>80</v>
      </c>
      <c r="E36" s="355"/>
      <c r="F36" s="355"/>
      <c r="G36" s="356"/>
      <c r="H36" s="10" t="s">
        <v>81</v>
      </c>
      <c r="I36" s="160"/>
      <c r="J36" s="160"/>
      <c r="K36" s="161"/>
      <c r="L36" s="162"/>
      <c r="M36" s="163"/>
      <c r="O36" s="229"/>
      <c r="P36" s="229"/>
      <c r="Q36" s="229"/>
      <c r="S36" s="229"/>
      <c r="T36" s="229"/>
      <c r="U36" s="229"/>
    </row>
    <row r="37" spans="1:35" ht="29.25" customHeight="1" x14ac:dyDescent="0.35">
      <c r="A37" s="324"/>
      <c r="B37" s="322"/>
      <c r="C37" s="41">
        <v>5</v>
      </c>
      <c r="D37" s="357" t="s">
        <v>82</v>
      </c>
      <c r="E37" s="358"/>
      <c r="F37" s="358"/>
      <c r="G37" s="359"/>
      <c r="H37" s="11" t="s">
        <v>83</v>
      </c>
      <c r="I37" s="167">
        <v>5682</v>
      </c>
      <c r="J37" s="167"/>
      <c r="K37" s="167">
        <f t="shared" si="0"/>
        <v>5682</v>
      </c>
      <c r="L37" s="168">
        <v>5479</v>
      </c>
      <c r="M37" s="169">
        <v>5717</v>
      </c>
      <c r="O37" s="229">
        <f t="shared" si="6"/>
        <v>3.7050556670925348E-2</v>
      </c>
      <c r="P37" s="229">
        <f t="shared" si="2"/>
        <v>-4.1630225642819658E-2</v>
      </c>
      <c r="Q37" s="229"/>
      <c r="S37" s="229">
        <f t="shared" si="3"/>
        <v>7.9478313414797913E-3</v>
      </c>
      <c r="T37" s="229">
        <f t="shared" si="4"/>
        <v>7.2791574830243779E-3</v>
      </c>
      <c r="U37" s="229">
        <f t="shared" si="5"/>
        <v>6.4201329619980232E-3</v>
      </c>
    </row>
    <row r="38" spans="1:35" ht="22.5" customHeight="1" x14ac:dyDescent="0.35">
      <c r="A38" s="324"/>
      <c r="B38" s="322"/>
      <c r="C38" s="41"/>
      <c r="D38" s="360" t="s">
        <v>84</v>
      </c>
      <c r="E38" s="361"/>
      <c r="F38" s="361"/>
      <c r="G38" s="362"/>
      <c r="H38" s="11" t="s">
        <v>85</v>
      </c>
      <c r="I38" s="160"/>
      <c r="J38" s="160"/>
      <c r="K38" s="161">
        <f t="shared" si="0"/>
        <v>0</v>
      </c>
      <c r="L38" s="162"/>
      <c r="M38" s="163"/>
      <c r="O38" s="229"/>
      <c r="P38" s="229"/>
      <c r="Q38" s="229"/>
      <c r="S38" s="229"/>
      <c r="T38" s="229"/>
      <c r="U38" s="229"/>
    </row>
    <row r="39" spans="1:35" x14ac:dyDescent="0.35">
      <c r="A39" s="352"/>
      <c r="B39" s="353"/>
      <c r="C39" s="13"/>
      <c r="D39" s="354" t="s">
        <v>86</v>
      </c>
      <c r="E39" s="355"/>
      <c r="F39" s="355"/>
      <c r="G39" s="356"/>
      <c r="H39" s="11" t="s">
        <v>87</v>
      </c>
      <c r="I39" s="160">
        <v>5682</v>
      </c>
      <c r="J39" s="160"/>
      <c r="K39" s="161">
        <f t="shared" si="0"/>
        <v>5682</v>
      </c>
      <c r="L39" s="162">
        <v>5479</v>
      </c>
      <c r="M39" s="163">
        <v>5717</v>
      </c>
      <c r="O39" s="229">
        <f t="shared" si="6"/>
        <v>3.7050556670925348E-2</v>
      </c>
      <c r="P39" s="229">
        <f t="shared" si="2"/>
        <v>-4.1630225642819658E-2</v>
      </c>
      <c r="Q39" s="229"/>
      <c r="S39" s="229">
        <f t="shared" si="3"/>
        <v>7.9478313414797913E-3</v>
      </c>
      <c r="T39" s="229">
        <f t="shared" si="4"/>
        <v>7.2791574830243779E-3</v>
      </c>
      <c r="U39" s="229">
        <f t="shared" si="5"/>
        <v>6.4201329619980232E-3</v>
      </c>
    </row>
    <row r="40" spans="1:35" x14ac:dyDescent="0.35">
      <c r="A40" s="42" t="s">
        <v>33</v>
      </c>
      <c r="B40" s="39" t="s">
        <v>88</v>
      </c>
      <c r="C40" s="39"/>
      <c r="D40" s="340" t="s">
        <v>89</v>
      </c>
      <c r="E40" s="341"/>
      <c r="F40" s="341"/>
      <c r="G40" s="342"/>
      <c r="H40" s="11" t="s">
        <v>90</v>
      </c>
      <c r="I40" s="164">
        <v>107173</v>
      </c>
      <c r="J40" s="164"/>
      <c r="K40" s="164">
        <f t="shared" si="0"/>
        <v>107173</v>
      </c>
      <c r="L40" s="165">
        <v>114605</v>
      </c>
      <c r="M40" s="166">
        <v>148864</v>
      </c>
      <c r="O40" s="229">
        <f t="shared" si="6"/>
        <v>-6.4848828585140267E-2</v>
      </c>
      <c r="P40" s="229">
        <f t="shared" si="2"/>
        <v>-0.2301362317282889</v>
      </c>
      <c r="Q40" s="229"/>
      <c r="S40" s="229">
        <f t="shared" si="3"/>
        <v>0.14991075824716887</v>
      </c>
      <c r="T40" s="229">
        <f t="shared" si="4"/>
        <v>0.15225914278919672</v>
      </c>
      <c r="U40" s="229">
        <f t="shared" si="5"/>
        <v>0.16717276075824275</v>
      </c>
    </row>
    <row r="41" spans="1:35" x14ac:dyDescent="0.35">
      <c r="A41" s="12" t="s">
        <v>33</v>
      </c>
      <c r="B41" s="41" t="s">
        <v>88</v>
      </c>
      <c r="C41" s="41">
        <v>1</v>
      </c>
      <c r="D41" s="357" t="s">
        <v>91</v>
      </c>
      <c r="E41" s="363"/>
      <c r="F41" s="363"/>
      <c r="G41" s="364"/>
      <c r="H41" s="11" t="s">
        <v>92</v>
      </c>
      <c r="I41" s="160">
        <v>58023</v>
      </c>
      <c r="J41" s="160"/>
      <c r="K41" s="161">
        <f t="shared" si="0"/>
        <v>58023</v>
      </c>
      <c r="L41" s="162">
        <v>77211</v>
      </c>
      <c r="M41" s="163">
        <v>77211</v>
      </c>
      <c r="O41" s="233">
        <f>($K41-$L41)/$L41</f>
        <v>-0.2485138127986945</v>
      </c>
      <c r="P41" s="229">
        <f t="shared" si="2"/>
        <v>0</v>
      </c>
      <c r="Q41" s="229"/>
      <c r="S41" s="229">
        <f t="shared" si="3"/>
        <v>8.1161038001879945E-2</v>
      </c>
      <c r="T41" s="229">
        <f t="shared" si="4"/>
        <v>0.10257912546482847</v>
      </c>
      <c r="U41" s="229">
        <f t="shared" si="5"/>
        <v>8.6707169167190734E-2</v>
      </c>
      <c r="W41" s="275" t="s">
        <v>93</v>
      </c>
      <c r="X41" s="275"/>
      <c r="Y41" s="275"/>
      <c r="Z41" s="275"/>
      <c r="AA41" s="275"/>
      <c r="AB41" s="275"/>
      <c r="AC41" s="275"/>
      <c r="AD41" s="275"/>
      <c r="AE41" s="275"/>
      <c r="AF41" s="275"/>
      <c r="AG41" s="275"/>
      <c r="AH41" s="275"/>
      <c r="AI41" s="275"/>
    </row>
    <row r="42" spans="1:35" x14ac:dyDescent="0.35">
      <c r="A42" s="321"/>
      <c r="B42" s="322"/>
      <c r="C42" s="41">
        <v>2</v>
      </c>
      <c r="D42" s="343" t="s">
        <v>94</v>
      </c>
      <c r="E42" s="344"/>
      <c r="F42" s="344"/>
      <c r="G42" s="345"/>
      <c r="H42" s="11" t="s">
        <v>95</v>
      </c>
      <c r="I42" s="160">
        <v>49150</v>
      </c>
      <c r="J42" s="160"/>
      <c r="K42" s="161">
        <f t="shared" si="0"/>
        <v>49150</v>
      </c>
      <c r="L42" s="162">
        <v>37394</v>
      </c>
      <c r="M42" s="163">
        <v>71653</v>
      </c>
      <c r="O42" s="261">
        <f t="shared" si="6"/>
        <v>0.31438198641493287</v>
      </c>
      <c r="P42" s="261">
        <f t="shared" si="2"/>
        <v>-0.47812373522392643</v>
      </c>
      <c r="Q42" s="261"/>
      <c r="S42" s="262">
        <f t="shared" si="3"/>
        <v>6.8749720245288928E-2</v>
      </c>
      <c r="T42" s="262">
        <f t="shared" si="4"/>
        <v>4.9680017324368241E-2</v>
      </c>
      <c r="U42" s="262">
        <f t="shared" si="5"/>
        <v>8.0465591591052016E-2</v>
      </c>
      <c r="W42" s="277" t="s">
        <v>96</v>
      </c>
      <c r="X42" s="278"/>
      <c r="Y42" s="278"/>
      <c r="Z42" s="278"/>
      <c r="AA42" s="278"/>
      <c r="AB42" s="278"/>
      <c r="AC42" s="278"/>
      <c r="AD42" s="278"/>
      <c r="AE42" s="278"/>
      <c r="AF42" s="278"/>
      <c r="AG42" s="278"/>
      <c r="AH42" s="278"/>
      <c r="AI42" s="278"/>
    </row>
    <row r="43" spans="1:35" x14ac:dyDescent="0.35">
      <c r="A43" s="324"/>
      <c r="B43" s="322"/>
      <c r="C43" s="41">
        <v>3</v>
      </c>
      <c r="D43" s="343" t="s">
        <v>97</v>
      </c>
      <c r="E43" s="344"/>
      <c r="F43" s="344"/>
      <c r="G43" s="345"/>
      <c r="H43" s="11" t="s">
        <v>98</v>
      </c>
      <c r="I43" s="160"/>
      <c r="J43" s="160"/>
      <c r="K43" s="170"/>
      <c r="L43" s="162"/>
      <c r="M43" s="163"/>
      <c r="O43" s="229"/>
      <c r="P43" s="229"/>
      <c r="Q43" s="229"/>
      <c r="S43" s="229"/>
      <c r="T43" s="229"/>
      <c r="U43" s="229"/>
      <c r="W43" s="278"/>
      <c r="X43" s="278"/>
      <c r="Y43" s="278"/>
      <c r="Z43" s="278"/>
      <c r="AA43" s="278"/>
      <c r="AB43" s="278"/>
      <c r="AC43" s="278"/>
      <c r="AD43" s="278"/>
      <c r="AE43" s="278"/>
      <c r="AF43" s="278"/>
      <c r="AG43" s="278"/>
      <c r="AH43" s="278"/>
      <c r="AI43" s="278"/>
    </row>
    <row r="44" spans="1:35" x14ac:dyDescent="0.35">
      <c r="A44" s="324"/>
      <c r="B44" s="322"/>
      <c r="C44" s="41">
        <v>4</v>
      </c>
      <c r="D44" s="357" t="s">
        <v>99</v>
      </c>
      <c r="E44" s="365"/>
      <c r="F44" s="365"/>
      <c r="G44" s="366"/>
      <c r="H44" s="11" t="s">
        <v>100</v>
      </c>
      <c r="I44" s="160"/>
      <c r="J44" s="160"/>
      <c r="K44" s="170"/>
      <c r="L44" s="162"/>
      <c r="M44" s="163"/>
      <c r="O44" s="229"/>
      <c r="P44" s="229"/>
      <c r="Q44" s="229"/>
      <c r="S44" s="229"/>
      <c r="T44" s="229"/>
      <c r="U44" s="229"/>
    </row>
    <row r="45" spans="1:35" x14ac:dyDescent="0.35">
      <c r="A45" s="324"/>
      <c r="B45" s="322"/>
      <c r="C45" s="41">
        <v>5</v>
      </c>
      <c r="D45" s="343" t="s">
        <v>101</v>
      </c>
      <c r="E45" s="344"/>
      <c r="F45" s="344"/>
      <c r="G45" s="345"/>
      <c r="H45" s="11" t="s">
        <v>102</v>
      </c>
      <c r="I45" s="160"/>
      <c r="J45" s="160"/>
      <c r="K45" s="170"/>
      <c r="L45" s="162"/>
      <c r="M45" s="163"/>
      <c r="O45" s="229"/>
      <c r="P45" s="229"/>
      <c r="Q45" s="229"/>
      <c r="S45" s="229"/>
      <c r="T45" s="229"/>
      <c r="U45" s="229"/>
    </row>
    <row r="46" spans="1:35" x14ac:dyDescent="0.35">
      <c r="A46" s="324"/>
      <c r="B46" s="322"/>
      <c r="C46" s="41">
        <v>6</v>
      </c>
      <c r="D46" s="343" t="s">
        <v>103</v>
      </c>
      <c r="E46" s="344"/>
      <c r="F46" s="344"/>
      <c r="G46" s="345"/>
      <c r="H46" s="11" t="s">
        <v>104</v>
      </c>
      <c r="I46" s="160"/>
      <c r="J46" s="160"/>
      <c r="K46" s="170"/>
      <c r="L46" s="162"/>
      <c r="M46" s="163"/>
      <c r="O46" s="229"/>
      <c r="P46" s="229"/>
      <c r="Q46" s="229"/>
      <c r="S46" s="229"/>
      <c r="T46" s="229"/>
      <c r="U46" s="229"/>
    </row>
    <row r="47" spans="1:35" x14ac:dyDescent="0.35">
      <c r="A47" s="324"/>
      <c r="B47" s="322"/>
      <c r="C47" s="41">
        <v>7</v>
      </c>
      <c r="D47" s="343" t="s">
        <v>105</v>
      </c>
      <c r="E47" s="344"/>
      <c r="F47" s="344"/>
      <c r="G47" s="345"/>
      <c r="H47" s="10" t="s">
        <v>106</v>
      </c>
      <c r="I47" s="171"/>
      <c r="J47" s="171"/>
      <c r="K47" s="167"/>
      <c r="L47" s="172"/>
      <c r="M47" s="169"/>
      <c r="O47" s="229"/>
      <c r="P47" s="229"/>
      <c r="Q47" s="229"/>
      <c r="S47" s="255"/>
      <c r="T47" s="255"/>
      <c r="U47" s="255"/>
    </row>
    <row r="48" spans="1:35" x14ac:dyDescent="0.35">
      <c r="A48" s="324"/>
      <c r="B48" s="322"/>
      <c r="C48" s="41"/>
      <c r="D48" s="343" t="s">
        <v>107</v>
      </c>
      <c r="E48" s="344"/>
      <c r="F48" s="344"/>
      <c r="G48" s="345"/>
      <c r="H48" s="11" t="s">
        <v>108</v>
      </c>
      <c r="I48" s="173"/>
      <c r="J48" s="173"/>
      <c r="K48" s="170"/>
      <c r="L48" s="174"/>
      <c r="M48" s="163"/>
      <c r="O48" s="229"/>
      <c r="P48" s="229"/>
      <c r="Q48" s="229"/>
      <c r="S48" s="229"/>
      <c r="T48" s="229"/>
      <c r="U48" s="229"/>
    </row>
    <row r="49" spans="1:21" x14ac:dyDescent="0.35">
      <c r="A49" s="325"/>
      <c r="B49" s="326"/>
      <c r="C49" s="15"/>
      <c r="D49" s="367" t="s">
        <v>109</v>
      </c>
      <c r="E49" s="368"/>
      <c r="F49" s="368"/>
      <c r="G49" s="369"/>
      <c r="H49" s="70" t="s">
        <v>110</v>
      </c>
      <c r="I49" s="175"/>
      <c r="J49" s="175"/>
      <c r="K49" s="176"/>
      <c r="L49" s="177"/>
      <c r="M49" s="178"/>
      <c r="O49" s="229"/>
      <c r="P49" s="229"/>
      <c r="Q49" s="229"/>
      <c r="S49" s="229"/>
      <c r="T49" s="229"/>
      <c r="U49" s="229"/>
    </row>
  </sheetData>
  <mergeCells count="72">
    <mergeCell ref="O12:Q12"/>
    <mergeCell ref="S12:U12"/>
    <mergeCell ref="D27:G27"/>
    <mergeCell ref="D28:G28"/>
    <mergeCell ref="D39:G39"/>
    <mergeCell ref="A42:B49"/>
    <mergeCell ref="D42:G42"/>
    <mergeCell ref="D43:G43"/>
    <mergeCell ref="D44:G44"/>
    <mergeCell ref="D45:G45"/>
    <mergeCell ref="D46:G46"/>
    <mergeCell ref="D49:G49"/>
    <mergeCell ref="D48:G48"/>
    <mergeCell ref="D47:G47"/>
    <mergeCell ref="D40:G40"/>
    <mergeCell ref="D30:G30"/>
    <mergeCell ref="D32:G32"/>
    <mergeCell ref="D33:G33"/>
    <mergeCell ref="D41:G41"/>
    <mergeCell ref="A29:B39"/>
    <mergeCell ref="D29:G29"/>
    <mergeCell ref="D31:G31"/>
    <mergeCell ref="D34:G34"/>
    <mergeCell ref="D35:G35"/>
    <mergeCell ref="D36:G36"/>
    <mergeCell ref="D37:G37"/>
    <mergeCell ref="D38:G38"/>
    <mergeCell ref="A19:B26"/>
    <mergeCell ref="D19:G19"/>
    <mergeCell ref="D20:G20"/>
    <mergeCell ref="D21:G21"/>
    <mergeCell ref="D22:G22"/>
    <mergeCell ref="D23:G23"/>
    <mergeCell ref="D24:G24"/>
    <mergeCell ref="D26:G26"/>
    <mergeCell ref="D25:G25"/>
    <mergeCell ref="B16:C16"/>
    <mergeCell ref="D16:G16"/>
    <mergeCell ref="D17:G17"/>
    <mergeCell ref="D18:G18"/>
    <mergeCell ref="A14:C14"/>
    <mergeCell ref="D14:G14"/>
    <mergeCell ref="B15:C15"/>
    <mergeCell ref="D15:G15"/>
    <mergeCell ref="A10:C10"/>
    <mergeCell ref="D10:G10"/>
    <mergeCell ref="I10:K11"/>
    <mergeCell ref="A11:C13"/>
    <mergeCell ref="D11:G13"/>
    <mergeCell ref="H11:H13"/>
    <mergeCell ref="A1:D2"/>
    <mergeCell ref="E1:I1"/>
    <mergeCell ref="J1:J9"/>
    <mergeCell ref="K1:L1"/>
    <mergeCell ref="E2:I2"/>
    <mergeCell ref="A3:D9"/>
    <mergeCell ref="E3:I3"/>
    <mergeCell ref="E4:I4"/>
    <mergeCell ref="K4:L5"/>
    <mergeCell ref="E5:I6"/>
    <mergeCell ref="E7:I8"/>
    <mergeCell ref="K9:L9"/>
    <mergeCell ref="K6:M6"/>
    <mergeCell ref="K2:M2"/>
    <mergeCell ref="K7:M7"/>
    <mergeCell ref="K8:M8"/>
    <mergeCell ref="W16:AI16"/>
    <mergeCell ref="W17:AI17"/>
    <mergeCell ref="W27:AI27"/>
    <mergeCell ref="W24:AI24"/>
    <mergeCell ref="W42:AI43"/>
    <mergeCell ref="W41:AI41"/>
  </mergeCells>
  <phoneticPr fontId="15" type="noConversion"/>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5"/>
  <sheetViews>
    <sheetView topLeftCell="D14" zoomScale="111" workbookViewId="0">
      <selection activeCell="T27" sqref="T27"/>
    </sheetView>
  </sheetViews>
  <sheetFormatPr defaultColWidth="8.81640625" defaultRowHeight="14.5" x14ac:dyDescent="0.35"/>
  <cols>
    <col min="1" max="1" width="2.6328125" bestFit="1" customWidth="1"/>
    <col min="2" max="2" width="2.81640625" bestFit="1" customWidth="1"/>
    <col min="3" max="3" width="2" bestFit="1" customWidth="1"/>
    <col min="4" max="4" width="53.6328125" customWidth="1"/>
    <col min="5" max="5" width="4" bestFit="1" customWidth="1"/>
    <col min="6" max="9" width="10.6328125" customWidth="1"/>
    <col min="10" max="10" width="11.1796875" customWidth="1"/>
    <col min="12" max="12" width="9.453125" bestFit="1" customWidth="1"/>
    <col min="13" max="13" width="10.453125" customWidth="1"/>
  </cols>
  <sheetData>
    <row r="1" spans="1:35" x14ac:dyDescent="0.35">
      <c r="A1" s="382" t="s">
        <v>13</v>
      </c>
      <c r="B1" s="383"/>
      <c r="C1" s="384"/>
      <c r="D1" s="1" t="s">
        <v>14</v>
      </c>
      <c r="E1" s="18" t="s">
        <v>15</v>
      </c>
      <c r="F1" s="315" t="s">
        <v>16</v>
      </c>
      <c r="G1" s="385"/>
      <c r="H1" s="386"/>
      <c r="I1" s="1" t="s">
        <v>17</v>
      </c>
      <c r="J1" s="2" t="s">
        <v>17</v>
      </c>
    </row>
    <row r="2" spans="1:35" x14ac:dyDescent="0.35">
      <c r="A2" s="321" t="s">
        <v>18</v>
      </c>
      <c r="B2" s="390"/>
      <c r="C2" s="391"/>
      <c r="D2" s="335" t="s">
        <v>19</v>
      </c>
      <c r="E2" s="398" t="s">
        <v>20</v>
      </c>
      <c r="F2" s="387"/>
      <c r="G2" s="388"/>
      <c r="H2" s="389"/>
      <c r="I2" s="5" t="s">
        <v>21</v>
      </c>
      <c r="J2" s="85" t="s">
        <v>22</v>
      </c>
    </row>
    <row r="3" spans="1:35" x14ac:dyDescent="0.35">
      <c r="A3" s="392"/>
      <c r="B3" s="390"/>
      <c r="C3" s="391"/>
      <c r="D3" s="396"/>
      <c r="E3" s="399"/>
      <c r="F3" s="4" t="s">
        <v>23</v>
      </c>
      <c r="G3" s="5" t="s">
        <v>24</v>
      </c>
      <c r="H3" s="6" t="s">
        <v>25</v>
      </c>
      <c r="I3" s="71" t="s">
        <v>25</v>
      </c>
      <c r="J3" s="3" t="s">
        <v>25</v>
      </c>
      <c r="L3" s="370" t="s">
        <v>26</v>
      </c>
      <c r="M3" s="371"/>
      <c r="N3" s="372"/>
      <c r="P3" s="370" t="s">
        <v>27</v>
      </c>
      <c r="Q3" s="371"/>
      <c r="R3" s="372"/>
    </row>
    <row r="4" spans="1:35" x14ac:dyDescent="0.35">
      <c r="A4" s="393"/>
      <c r="B4" s="394"/>
      <c r="C4" s="395"/>
      <c r="D4" s="397"/>
      <c r="E4" s="400"/>
      <c r="F4" s="7">
        <v>1</v>
      </c>
      <c r="G4" s="8">
        <v>2</v>
      </c>
      <c r="H4" s="6">
        <v>3</v>
      </c>
      <c r="I4" s="5">
        <v>4</v>
      </c>
      <c r="J4" s="9">
        <v>5</v>
      </c>
      <c r="L4" s="6">
        <v>2021</v>
      </c>
      <c r="M4" s="41">
        <v>2020</v>
      </c>
      <c r="N4" s="4">
        <v>2019</v>
      </c>
      <c r="P4" s="86">
        <v>2021</v>
      </c>
      <c r="Q4" s="13">
        <v>2020</v>
      </c>
      <c r="R4" s="20">
        <v>2019</v>
      </c>
    </row>
    <row r="5" spans="1:35" ht="15" customHeight="1" x14ac:dyDescent="0.35">
      <c r="A5" s="16" t="s">
        <v>111</v>
      </c>
      <c r="B5" s="377"/>
      <c r="C5" s="378"/>
      <c r="D5" s="67" t="s">
        <v>112</v>
      </c>
      <c r="E5" s="14" t="s">
        <v>113</v>
      </c>
      <c r="F5" s="157">
        <v>122722</v>
      </c>
      <c r="G5" s="157">
        <v>5205</v>
      </c>
      <c r="H5" s="157">
        <f>F5-G5</f>
        <v>117517</v>
      </c>
      <c r="I5" s="157">
        <v>120987</v>
      </c>
      <c r="J5" s="179">
        <v>439569</v>
      </c>
      <c r="L5" s="263">
        <f>(H5-I5)/I5</f>
        <v>-2.8680767355170389E-2</v>
      </c>
      <c r="M5" s="264">
        <f>(I5-J5)/J5</f>
        <v>-0.72475993530026006</v>
      </c>
      <c r="N5" s="265"/>
      <c r="O5" s="218"/>
      <c r="P5" s="234">
        <f>H5/'R1'!$K$14</f>
        <v>0.16437967190367486</v>
      </c>
      <c r="Q5" s="234">
        <f>I5/'R1'!$L$14</f>
        <v>0.16073798620161897</v>
      </c>
      <c r="R5" s="234">
        <f>J5/'R1'!$M$14</f>
        <v>0.49363152457101789</v>
      </c>
      <c r="T5" s="278" t="s">
        <v>114</v>
      </c>
      <c r="U5" s="278"/>
      <c r="V5" s="278"/>
      <c r="W5" s="278"/>
      <c r="X5" s="278"/>
      <c r="Y5" s="278"/>
      <c r="Z5" s="278"/>
      <c r="AA5" s="278"/>
      <c r="AB5" s="278"/>
      <c r="AC5" s="278"/>
      <c r="AD5" s="278"/>
      <c r="AE5" s="278"/>
      <c r="AF5" s="278"/>
      <c r="AG5" s="278"/>
      <c r="AH5" s="278"/>
      <c r="AI5" s="278"/>
    </row>
    <row r="6" spans="1:35" x14ac:dyDescent="0.35">
      <c r="A6" s="38" t="s">
        <v>111</v>
      </c>
      <c r="B6" s="17" t="s">
        <v>37</v>
      </c>
      <c r="C6" s="17"/>
      <c r="D6" s="59" t="s">
        <v>115</v>
      </c>
      <c r="E6" s="14" t="s">
        <v>116</v>
      </c>
      <c r="F6" s="180">
        <v>4893</v>
      </c>
      <c r="G6" s="180"/>
      <c r="H6" s="180">
        <f>F6-G6</f>
        <v>4893</v>
      </c>
      <c r="I6" s="180">
        <v>1662</v>
      </c>
      <c r="J6" s="181">
        <v>309255</v>
      </c>
      <c r="L6" s="264">
        <f>(H6-I6)/I6</f>
        <v>1.9440433212996391</v>
      </c>
      <c r="M6" s="264">
        <f>(I6-J6)/J6</f>
        <v>-0.99462579424746567</v>
      </c>
      <c r="N6" s="265"/>
      <c r="O6" s="218"/>
      <c r="P6" s="230">
        <f>H6/'R1'!$K$14</f>
        <v>6.8441990063112662E-3</v>
      </c>
      <c r="Q6" s="234">
        <f>I6/'R1'!$L$14</f>
        <v>2.2080598168984331E-3</v>
      </c>
      <c r="R6" s="234">
        <f>J6/'R1'!$M$14</f>
        <v>0.34729022549636152</v>
      </c>
      <c r="T6" s="278"/>
      <c r="U6" s="278"/>
      <c r="V6" s="278"/>
      <c r="W6" s="278"/>
      <c r="X6" s="278"/>
      <c r="Y6" s="278"/>
      <c r="Z6" s="278"/>
      <c r="AA6" s="278"/>
      <c r="AB6" s="278"/>
      <c r="AC6" s="278"/>
      <c r="AD6" s="278"/>
      <c r="AE6" s="278"/>
      <c r="AF6" s="278"/>
      <c r="AG6" s="278"/>
      <c r="AH6" s="278"/>
      <c r="AI6" s="278"/>
    </row>
    <row r="7" spans="1:35" x14ac:dyDescent="0.35">
      <c r="A7" s="42" t="s">
        <v>111</v>
      </c>
      <c r="B7" s="39" t="s">
        <v>37</v>
      </c>
      <c r="C7" s="39">
        <v>1</v>
      </c>
      <c r="D7" s="60" t="s">
        <v>117</v>
      </c>
      <c r="E7" s="14" t="s">
        <v>118</v>
      </c>
      <c r="F7" s="160">
        <v>1489</v>
      </c>
      <c r="G7" s="160"/>
      <c r="H7" s="161">
        <f>F7-G7</f>
        <v>1489</v>
      </c>
      <c r="I7" s="160">
        <v>1032</v>
      </c>
      <c r="J7" s="163">
        <v>1074</v>
      </c>
      <c r="L7" s="263">
        <f>(H7-I7)/I7</f>
        <v>0.44282945736434109</v>
      </c>
      <c r="M7" s="263">
        <f t="shared" ref="M7:M43" si="0">(I7-J7)/J7</f>
        <v>-3.9106145251396648E-2</v>
      </c>
      <c r="N7" s="265"/>
      <c r="O7" s="218"/>
      <c r="P7" s="230">
        <f>H7/'R1'!$K$14</f>
        <v>2.0827738239111945E-3</v>
      </c>
      <c r="Q7" s="230">
        <f>I7/'R1'!$L$14</f>
        <v>1.3710696335975832E-3</v>
      </c>
      <c r="R7" s="230">
        <f>J7/'R1'!$M$14</f>
        <v>1.2060910969364836E-3</v>
      </c>
    </row>
    <row r="8" spans="1:35" x14ac:dyDescent="0.35">
      <c r="A8" s="321"/>
      <c r="B8" s="374"/>
      <c r="C8" s="41">
        <v>2</v>
      </c>
      <c r="D8" s="60" t="s">
        <v>119</v>
      </c>
      <c r="E8" s="14" t="s">
        <v>120</v>
      </c>
      <c r="F8" s="160">
        <v>3404</v>
      </c>
      <c r="G8" s="160"/>
      <c r="H8" s="161">
        <f>F8-G8</f>
        <v>3404</v>
      </c>
      <c r="I8" s="160">
        <v>630</v>
      </c>
      <c r="J8" s="163">
        <v>308181</v>
      </c>
      <c r="L8" s="264">
        <f>(H8-I8)/I8</f>
        <v>4.4031746031746035</v>
      </c>
      <c r="M8" s="264">
        <f t="shared" si="0"/>
        <v>-0.99795574678516841</v>
      </c>
      <c r="N8" s="265"/>
      <c r="O8" s="218"/>
      <c r="P8" s="230">
        <f>H8/'R1'!$K$14</f>
        <v>4.7614251824000713E-3</v>
      </c>
      <c r="Q8" s="234">
        <f>I8/'R1'!$L$14</f>
        <v>8.3699018330085011E-4</v>
      </c>
      <c r="R8" s="234">
        <f>J8/'R1'!$M$14</f>
        <v>0.34608413439942504</v>
      </c>
      <c r="T8" s="373" t="s">
        <v>121</v>
      </c>
      <c r="U8" s="373"/>
      <c r="V8" s="373"/>
      <c r="W8" s="373"/>
      <c r="X8" s="373"/>
      <c r="Y8" s="373"/>
      <c r="Z8" s="373"/>
      <c r="AA8" s="373"/>
      <c r="AB8" s="373"/>
      <c r="AC8" s="373"/>
      <c r="AD8" s="373"/>
      <c r="AE8" s="373"/>
      <c r="AF8" s="373"/>
      <c r="AG8" s="373"/>
      <c r="AH8" s="373"/>
      <c r="AI8" s="373"/>
    </row>
    <row r="9" spans="1:35" x14ac:dyDescent="0.35">
      <c r="A9" s="379"/>
      <c r="B9" s="374"/>
      <c r="C9" s="41">
        <v>3</v>
      </c>
      <c r="D9" s="60" t="s">
        <v>122</v>
      </c>
      <c r="E9" s="14" t="s">
        <v>123</v>
      </c>
      <c r="F9" s="167"/>
      <c r="G9" s="167"/>
      <c r="H9" s="180"/>
      <c r="I9" s="167"/>
      <c r="J9" s="169"/>
      <c r="L9" s="265"/>
      <c r="M9" s="265"/>
      <c r="N9" s="265"/>
      <c r="O9" s="218"/>
      <c r="P9" s="230"/>
      <c r="Q9" s="230"/>
      <c r="R9" s="230"/>
      <c r="T9" s="373"/>
      <c r="U9" s="373"/>
      <c r="V9" s="373"/>
      <c r="W9" s="373"/>
      <c r="X9" s="373"/>
      <c r="Y9" s="373"/>
      <c r="Z9" s="373"/>
      <c r="AA9" s="373"/>
      <c r="AB9" s="373"/>
      <c r="AC9" s="373"/>
      <c r="AD9" s="373"/>
      <c r="AE9" s="373"/>
      <c r="AF9" s="373"/>
      <c r="AG9" s="373"/>
      <c r="AH9" s="373"/>
      <c r="AI9" s="373"/>
    </row>
    <row r="10" spans="1:35" x14ac:dyDescent="0.35">
      <c r="A10" s="379"/>
      <c r="B10" s="374"/>
      <c r="C10" s="41"/>
      <c r="D10" s="68" t="s">
        <v>124</v>
      </c>
      <c r="E10" s="14" t="s">
        <v>125</v>
      </c>
      <c r="F10" s="160"/>
      <c r="G10" s="160"/>
      <c r="H10" s="161"/>
      <c r="I10" s="160"/>
      <c r="J10" s="163"/>
      <c r="L10" s="265"/>
      <c r="M10" s="265"/>
      <c r="N10" s="265"/>
      <c r="O10" s="218"/>
      <c r="P10" s="230"/>
      <c r="Q10" s="230"/>
      <c r="R10" s="230"/>
    </row>
    <row r="11" spans="1:35" x14ac:dyDescent="0.35">
      <c r="A11" s="379"/>
      <c r="B11" s="374"/>
      <c r="C11" s="41"/>
      <c r="D11" s="68" t="s">
        <v>126</v>
      </c>
      <c r="E11" s="14" t="s">
        <v>127</v>
      </c>
      <c r="F11" s="160"/>
      <c r="G11" s="160"/>
      <c r="H11" s="161"/>
      <c r="I11" s="160"/>
      <c r="J11" s="163"/>
      <c r="L11" s="265"/>
      <c r="M11" s="265"/>
      <c r="N11" s="265"/>
      <c r="O11" s="218"/>
      <c r="P11" s="230"/>
      <c r="Q11" s="230"/>
      <c r="R11" s="230"/>
    </row>
    <row r="12" spans="1:35" x14ac:dyDescent="0.35">
      <c r="A12" s="379"/>
      <c r="B12" s="374"/>
      <c r="C12" s="41">
        <v>4</v>
      </c>
      <c r="D12" s="60" t="s">
        <v>128</v>
      </c>
      <c r="E12" s="14" t="s">
        <v>129</v>
      </c>
      <c r="F12" s="160"/>
      <c r="G12" s="160"/>
      <c r="H12" s="161"/>
      <c r="I12" s="160"/>
      <c r="J12" s="163"/>
      <c r="L12" s="265"/>
      <c r="M12" s="265"/>
      <c r="N12" s="265"/>
      <c r="O12" s="218"/>
      <c r="P12" s="230"/>
      <c r="Q12" s="230"/>
      <c r="R12" s="230"/>
    </row>
    <row r="13" spans="1:35" x14ac:dyDescent="0.35">
      <c r="A13" s="380"/>
      <c r="B13" s="381"/>
      <c r="C13" s="13">
        <v>5</v>
      </c>
      <c r="D13" s="60" t="s">
        <v>130</v>
      </c>
      <c r="E13" s="14" t="s">
        <v>131</v>
      </c>
      <c r="F13" s="160"/>
      <c r="G13" s="160"/>
      <c r="H13" s="161"/>
      <c r="I13" s="160"/>
      <c r="J13" s="163"/>
      <c r="L13" s="265"/>
      <c r="M13" s="265"/>
      <c r="N13" s="265"/>
      <c r="O13" s="218"/>
      <c r="P13" s="230"/>
      <c r="Q13" s="230"/>
      <c r="R13" s="230"/>
    </row>
    <row r="14" spans="1:35" x14ac:dyDescent="0.35">
      <c r="A14" s="38" t="s">
        <v>111</v>
      </c>
      <c r="B14" s="17" t="s">
        <v>60</v>
      </c>
      <c r="C14" s="17"/>
      <c r="D14" s="59" t="s">
        <v>132</v>
      </c>
      <c r="E14" s="14" t="s">
        <v>133</v>
      </c>
      <c r="F14" s="180">
        <v>72875</v>
      </c>
      <c r="G14" s="180">
        <v>5205</v>
      </c>
      <c r="H14" s="180">
        <f t="shared" ref="H14:H43" si="1">F14-G14</f>
        <v>67670</v>
      </c>
      <c r="I14" s="180">
        <v>72039</v>
      </c>
      <c r="J14" s="181">
        <v>112704</v>
      </c>
      <c r="L14" s="263">
        <f t="shared" ref="L14:L43" si="2">(H14-I14)/I14</f>
        <v>-6.0647704715501329E-2</v>
      </c>
      <c r="M14" s="263">
        <f t="shared" si="0"/>
        <v>-0.36081239352640543</v>
      </c>
      <c r="N14" s="265"/>
      <c r="O14" s="218"/>
      <c r="P14" s="230">
        <f>H14/'R1'!$K$14</f>
        <v>9.4655006490309293E-2</v>
      </c>
      <c r="Q14" s="230">
        <f>I14/'R1'!$L$14</f>
        <v>9.5707834626682448E-2</v>
      </c>
      <c r="R14" s="230">
        <f>J14/'R1'!$M$14</f>
        <v>0.12656544784835144</v>
      </c>
    </row>
    <row r="15" spans="1:35" x14ac:dyDescent="0.35">
      <c r="A15" s="42" t="s">
        <v>111</v>
      </c>
      <c r="B15" s="39" t="s">
        <v>60</v>
      </c>
      <c r="C15" s="39">
        <v>1</v>
      </c>
      <c r="D15" s="60" t="s">
        <v>134</v>
      </c>
      <c r="E15" s="14" t="s">
        <v>135</v>
      </c>
      <c r="F15" s="167"/>
      <c r="G15" s="167"/>
      <c r="H15" s="180"/>
      <c r="I15" s="167"/>
      <c r="J15" s="169"/>
      <c r="L15" s="265"/>
      <c r="M15" s="265"/>
      <c r="N15" s="265"/>
      <c r="O15" s="218"/>
      <c r="P15" s="230"/>
      <c r="Q15" s="230"/>
      <c r="R15" s="230"/>
    </row>
    <row r="16" spans="1:35" x14ac:dyDescent="0.35">
      <c r="A16" s="321"/>
      <c r="B16" s="374"/>
      <c r="C16" s="41"/>
      <c r="D16" s="68" t="s">
        <v>136</v>
      </c>
      <c r="E16" s="14" t="s">
        <v>137</v>
      </c>
      <c r="F16" s="160"/>
      <c r="G16" s="160"/>
      <c r="H16" s="161"/>
      <c r="I16" s="160"/>
      <c r="J16" s="163"/>
      <c r="L16" s="265"/>
      <c r="M16" s="265"/>
      <c r="N16" s="265"/>
      <c r="O16" s="218"/>
      <c r="P16" s="230"/>
      <c r="Q16" s="230"/>
      <c r="R16" s="230"/>
    </row>
    <row r="17" spans="1:20" x14ac:dyDescent="0.35">
      <c r="A17" s="379"/>
      <c r="B17" s="374"/>
      <c r="C17" s="41"/>
      <c r="D17" s="68" t="s">
        <v>138</v>
      </c>
      <c r="E17" s="14" t="s">
        <v>139</v>
      </c>
      <c r="F17" s="160"/>
      <c r="G17" s="160"/>
      <c r="H17" s="161"/>
      <c r="I17" s="160"/>
      <c r="J17" s="163"/>
      <c r="L17" s="265"/>
      <c r="M17" s="265"/>
      <c r="N17" s="265"/>
      <c r="O17" s="218"/>
      <c r="P17" s="230"/>
      <c r="Q17" s="230"/>
      <c r="R17" s="230"/>
    </row>
    <row r="18" spans="1:20" x14ac:dyDescent="0.35">
      <c r="A18" s="379"/>
      <c r="B18" s="374"/>
      <c r="C18" s="19"/>
      <c r="D18" s="68" t="s">
        <v>140</v>
      </c>
      <c r="E18" s="14" t="s">
        <v>141</v>
      </c>
      <c r="F18" s="160"/>
      <c r="G18" s="160"/>
      <c r="H18" s="161"/>
      <c r="I18" s="160"/>
      <c r="J18" s="163"/>
      <c r="L18" s="265"/>
      <c r="M18" s="265"/>
      <c r="N18" s="265"/>
      <c r="O18" s="218"/>
      <c r="P18" s="230"/>
      <c r="Q18" s="230"/>
      <c r="R18" s="230"/>
    </row>
    <row r="19" spans="1:20" x14ac:dyDescent="0.35">
      <c r="A19" s="379"/>
      <c r="B19" s="374"/>
      <c r="C19" s="41"/>
      <c r="D19" s="69" t="s">
        <v>142</v>
      </c>
      <c r="E19" s="14" t="s">
        <v>143</v>
      </c>
      <c r="F19" s="160"/>
      <c r="G19" s="160"/>
      <c r="H19" s="161"/>
      <c r="I19" s="160"/>
      <c r="J19" s="163"/>
      <c r="L19" s="265"/>
      <c r="M19" s="265"/>
      <c r="N19" s="265"/>
      <c r="O19" s="218"/>
      <c r="P19" s="230"/>
      <c r="Q19" s="230"/>
      <c r="R19" s="230"/>
    </row>
    <row r="20" spans="1:20" x14ac:dyDescent="0.35">
      <c r="A20" s="379"/>
      <c r="B20" s="374"/>
      <c r="C20" s="41"/>
      <c r="D20" s="69" t="s">
        <v>144</v>
      </c>
      <c r="E20" s="14" t="s">
        <v>145</v>
      </c>
      <c r="F20" s="167"/>
      <c r="G20" s="167"/>
      <c r="H20" s="180"/>
      <c r="I20" s="167"/>
      <c r="J20" s="169"/>
      <c r="L20" s="265"/>
      <c r="M20" s="265"/>
      <c r="N20" s="265"/>
      <c r="O20" s="218"/>
      <c r="P20" s="230"/>
      <c r="Q20" s="230"/>
      <c r="R20" s="230"/>
    </row>
    <row r="21" spans="1:20" x14ac:dyDescent="0.35">
      <c r="A21" s="379"/>
      <c r="B21" s="374"/>
      <c r="C21" s="41"/>
      <c r="D21" s="61" t="s">
        <v>146</v>
      </c>
      <c r="E21" s="14" t="s">
        <v>147</v>
      </c>
      <c r="F21" s="160"/>
      <c r="G21" s="160"/>
      <c r="H21" s="161"/>
      <c r="I21" s="160"/>
      <c r="J21" s="163"/>
      <c r="L21" s="265"/>
      <c r="M21" s="265"/>
      <c r="N21" s="265"/>
      <c r="O21" s="218"/>
      <c r="P21" s="230"/>
      <c r="Q21" s="230"/>
      <c r="R21" s="230"/>
    </row>
    <row r="22" spans="1:20" x14ac:dyDescent="0.35">
      <c r="A22" s="379"/>
      <c r="B22" s="374"/>
      <c r="C22" s="41"/>
      <c r="D22" s="61" t="s">
        <v>148</v>
      </c>
      <c r="E22" s="14" t="s">
        <v>149</v>
      </c>
      <c r="F22" s="160"/>
      <c r="G22" s="160"/>
      <c r="H22" s="161"/>
      <c r="I22" s="160"/>
      <c r="J22" s="163"/>
      <c r="L22" s="265"/>
      <c r="M22" s="265"/>
      <c r="N22" s="265"/>
      <c r="O22" s="218"/>
      <c r="P22" s="230"/>
      <c r="Q22" s="230"/>
      <c r="R22" s="230"/>
    </row>
    <row r="23" spans="1:20" x14ac:dyDescent="0.35">
      <c r="A23" s="379"/>
      <c r="B23" s="374"/>
      <c r="C23" s="41"/>
      <c r="D23" s="61" t="s">
        <v>150</v>
      </c>
      <c r="E23" s="14" t="s">
        <v>151</v>
      </c>
      <c r="F23" s="160"/>
      <c r="G23" s="160"/>
      <c r="H23" s="161"/>
      <c r="I23" s="160"/>
      <c r="J23" s="163"/>
      <c r="L23" s="265"/>
      <c r="M23" s="265"/>
      <c r="N23" s="265"/>
      <c r="O23" s="218"/>
      <c r="P23" s="230"/>
      <c r="Q23" s="230"/>
      <c r="R23" s="230"/>
    </row>
    <row r="24" spans="1:20" x14ac:dyDescent="0.35">
      <c r="A24" s="379"/>
      <c r="B24" s="374"/>
      <c r="C24" s="41"/>
      <c r="D24" s="61" t="s">
        <v>152</v>
      </c>
      <c r="E24" s="14" t="s">
        <v>153</v>
      </c>
      <c r="F24" s="160"/>
      <c r="G24" s="160"/>
      <c r="H24" s="161"/>
      <c r="I24" s="160"/>
      <c r="J24" s="163"/>
      <c r="L24" s="265"/>
      <c r="M24" s="265"/>
      <c r="N24" s="265"/>
      <c r="O24" s="218"/>
      <c r="P24" s="230"/>
      <c r="Q24" s="230"/>
      <c r="R24" s="230"/>
    </row>
    <row r="25" spans="1:20" x14ac:dyDescent="0.35">
      <c r="A25" s="379"/>
      <c r="B25" s="374"/>
      <c r="C25" s="4">
        <v>2</v>
      </c>
      <c r="D25" s="60" t="s">
        <v>154</v>
      </c>
      <c r="E25" s="14" t="s">
        <v>155</v>
      </c>
      <c r="F25" s="167">
        <v>72875</v>
      </c>
      <c r="G25" s="167">
        <v>5205</v>
      </c>
      <c r="H25" s="180">
        <f t="shared" si="1"/>
        <v>67670</v>
      </c>
      <c r="I25" s="167">
        <v>72039</v>
      </c>
      <c r="J25" s="169">
        <v>112704</v>
      </c>
      <c r="L25" s="263">
        <f t="shared" si="2"/>
        <v>-6.0647704715501329E-2</v>
      </c>
      <c r="M25" s="263">
        <f t="shared" si="0"/>
        <v>-0.36081239352640543</v>
      </c>
      <c r="N25" s="265"/>
      <c r="O25" s="218"/>
      <c r="P25" s="230">
        <f>H25/'R1'!$K$14</f>
        <v>9.4655006490309293E-2</v>
      </c>
      <c r="Q25" s="230">
        <f>I25/'R1'!$L$14</f>
        <v>9.5707834626682448E-2</v>
      </c>
      <c r="R25" s="230">
        <f>J25/'R1'!$M$14</f>
        <v>0.12656544784835144</v>
      </c>
    </row>
    <row r="26" spans="1:20" x14ac:dyDescent="0.35">
      <c r="A26" s="379"/>
      <c r="B26" s="374"/>
      <c r="C26" s="4"/>
      <c r="D26" s="68" t="s">
        <v>156</v>
      </c>
      <c r="E26" s="14" t="s">
        <v>157</v>
      </c>
      <c r="F26" s="160">
        <v>68352</v>
      </c>
      <c r="G26" s="160">
        <v>5205</v>
      </c>
      <c r="H26" s="161">
        <f t="shared" si="1"/>
        <v>63147</v>
      </c>
      <c r="I26" s="160">
        <v>43382</v>
      </c>
      <c r="J26" s="163">
        <v>111883</v>
      </c>
      <c r="L26" s="264">
        <f t="shared" si="2"/>
        <v>0.45560370660642663</v>
      </c>
      <c r="M26" s="264">
        <f t="shared" si="0"/>
        <v>-0.61225565993046305</v>
      </c>
      <c r="N26" s="265"/>
      <c r="O26" s="218"/>
      <c r="P26" s="230">
        <f>H26/'R1'!$K$14</f>
        <v>8.8328353699476295E-2</v>
      </c>
      <c r="Q26" s="230">
        <f>I26/'R1'!$L$14</f>
        <v>5.7635409733265842E-2</v>
      </c>
      <c r="R26" s="230">
        <f>J26/'R1'!$M$14</f>
        <v>0.12564347318300242</v>
      </c>
      <c r="T26" t="s">
        <v>539</v>
      </c>
    </row>
    <row r="27" spans="1:20" x14ac:dyDescent="0.35">
      <c r="A27" s="379"/>
      <c r="B27" s="374"/>
      <c r="C27" s="4"/>
      <c r="D27" s="68" t="s">
        <v>158</v>
      </c>
      <c r="E27" s="14" t="s">
        <v>159</v>
      </c>
      <c r="F27" s="160"/>
      <c r="G27" s="160"/>
      <c r="H27" s="161"/>
      <c r="I27" s="160"/>
      <c r="J27" s="163"/>
      <c r="L27" s="265"/>
      <c r="M27" s="265"/>
      <c r="N27" s="265"/>
      <c r="O27" s="218"/>
      <c r="P27" s="230"/>
      <c r="Q27" s="230"/>
      <c r="R27" s="230"/>
    </row>
    <row r="28" spans="1:20" x14ac:dyDescent="0.35">
      <c r="A28" s="379"/>
      <c r="B28" s="374"/>
      <c r="C28" s="4"/>
      <c r="D28" s="68" t="s">
        <v>160</v>
      </c>
      <c r="E28" s="14" t="s">
        <v>161</v>
      </c>
      <c r="F28" s="160"/>
      <c r="G28" s="160"/>
      <c r="H28" s="161"/>
      <c r="I28" s="160"/>
      <c r="J28" s="163"/>
      <c r="L28" s="265"/>
      <c r="M28" s="265"/>
      <c r="N28" s="265"/>
      <c r="O28" s="218"/>
      <c r="P28" s="230"/>
      <c r="Q28" s="230"/>
      <c r="R28" s="230"/>
    </row>
    <row r="29" spans="1:20" x14ac:dyDescent="0.35">
      <c r="A29" s="379"/>
      <c r="B29" s="374"/>
      <c r="C29" s="4"/>
      <c r="D29" s="68" t="s">
        <v>162</v>
      </c>
      <c r="E29" s="14" t="s">
        <v>163</v>
      </c>
      <c r="F29" s="167">
        <v>4523</v>
      </c>
      <c r="G29" s="167"/>
      <c r="H29" s="180">
        <f t="shared" si="1"/>
        <v>4523</v>
      </c>
      <c r="I29" s="167">
        <v>28657</v>
      </c>
      <c r="J29" s="169">
        <v>821</v>
      </c>
      <c r="L29" s="264">
        <f t="shared" si="2"/>
        <v>-0.8421677077153924</v>
      </c>
      <c r="M29" s="264">
        <f>(I29-J29)/J29</f>
        <v>33.904993909866015</v>
      </c>
      <c r="N29" s="265"/>
      <c r="O29" s="218"/>
      <c r="P29" s="230">
        <f>H29/'R1'!$K$14</f>
        <v>6.3266527908329975E-3</v>
      </c>
      <c r="Q29" s="230">
        <f>I29/'R1'!$L$14</f>
        <v>3.8072424893416605E-2</v>
      </c>
      <c r="R29" s="230">
        <f>J29/'R1'!$M$14</f>
        <v>9.2197466534902522E-4</v>
      </c>
    </row>
    <row r="30" spans="1:20" x14ac:dyDescent="0.35">
      <c r="A30" s="379"/>
      <c r="B30" s="374"/>
      <c r="C30" s="4"/>
      <c r="D30" s="60" t="s">
        <v>164</v>
      </c>
      <c r="E30" s="14" t="s">
        <v>165</v>
      </c>
      <c r="F30" s="160"/>
      <c r="G30" s="160"/>
      <c r="H30" s="161"/>
      <c r="I30" s="160"/>
      <c r="J30" s="163"/>
      <c r="L30" s="265"/>
      <c r="M30" s="265"/>
      <c r="N30" s="265"/>
      <c r="O30" s="218"/>
      <c r="P30" s="230"/>
      <c r="Q30" s="230"/>
      <c r="R30" s="230"/>
    </row>
    <row r="31" spans="1:20" x14ac:dyDescent="0.35">
      <c r="A31" s="379"/>
      <c r="B31" s="374"/>
      <c r="C31" s="4"/>
      <c r="D31" s="60" t="s">
        <v>166</v>
      </c>
      <c r="E31" s="14" t="s">
        <v>167</v>
      </c>
      <c r="F31" s="160"/>
      <c r="G31" s="160"/>
      <c r="H31" s="161"/>
      <c r="I31" s="160"/>
      <c r="J31" s="163"/>
      <c r="L31" s="265"/>
      <c r="M31" s="265"/>
      <c r="N31" s="265"/>
      <c r="O31" s="218"/>
      <c r="P31" s="230"/>
      <c r="Q31" s="230"/>
      <c r="R31" s="230"/>
    </row>
    <row r="32" spans="1:20" x14ac:dyDescent="0.35">
      <c r="A32" s="379"/>
      <c r="B32" s="374"/>
      <c r="C32" s="4"/>
      <c r="D32" s="60" t="s">
        <v>168</v>
      </c>
      <c r="E32" s="14" t="s">
        <v>169</v>
      </c>
      <c r="F32" s="160"/>
      <c r="G32" s="160"/>
      <c r="H32" s="161"/>
      <c r="I32" s="160"/>
      <c r="J32" s="163">
        <v>209</v>
      </c>
      <c r="L32" s="263"/>
      <c r="M32" s="263">
        <f t="shared" si="0"/>
        <v>-1</v>
      </c>
      <c r="N32" s="265"/>
      <c r="O32" s="218"/>
      <c r="P32" s="230"/>
      <c r="Q32" s="230"/>
      <c r="R32" s="230">
        <f>J32/'R1'!$M$14</f>
        <v>2.3470487826790046E-4</v>
      </c>
    </row>
    <row r="33" spans="1:20" x14ac:dyDescent="0.35">
      <c r="A33" s="379"/>
      <c r="B33" s="374"/>
      <c r="C33" s="4"/>
      <c r="D33" s="60" t="s">
        <v>170</v>
      </c>
      <c r="E33" s="14" t="s">
        <v>171</v>
      </c>
      <c r="F33" s="160">
        <v>336</v>
      </c>
      <c r="G33" s="160"/>
      <c r="H33" s="161">
        <f t="shared" si="1"/>
        <v>336</v>
      </c>
      <c r="I33" s="160">
        <v>844</v>
      </c>
      <c r="J33" s="163">
        <v>527</v>
      </c>
      <c r="L33" s="263">
        <f t="shared" si="2"/>
        <v>-0.6018957345971564</v>
      </c>
      <c r="M33" s="263">
        <f t="shared" si="0"/>
        <v>0.60151802656546494</v>
      </c>
      <c r="N33" s="265"/>
      <c r="O33" s="218"/>
      <c r="P33" s="230">
        <f>H33/'R1'!$K$14</f>
        <v>4.6998791459648183E-4</v>
      </c>
      <c r="Q33" s="230">
        <f>I33/'R1'!$L$14</f>
        <v>1.1213011344538373E-3</v>
      </c>
      <c r="R33" s="230">
        <f>J33/'R1'!$M$14</f>
        <v>5.9181564998652412E-4</v>
      </c>
    </row>
    <row r="34" spans="1:20" x14ac:dyDescent="0.35">
      <c r="A34" s="379"/>
      <c r="B34" s="374"/>
      <c r="C34" s="4"/>
      <c r="D34" s="60" t="s">
        <v>172</v>
      </c>
      <c r="E34" s="14" t="s">
        <v>173</v>
      </c>
      <c r="F34" s="160">
        <v>12</v>
      </c>
      <c r="G34" s="160"/>
      <c r="H34" s="161">
        <f t="shared" si="1"/>
        <v>12</v>
      </c>
      <c r="I34" s="160">
        <v>13</v>
      </c>
      <c r="J34" s="163">
        <v>48</v>
      </c>
      <c r="L34" s="263">
        <f>(H34-I34)/I34</f>
        <v>-7.6923076923076927E-2</v>
      </c>
      <c r="M34" s="263">
        <f t="shared" si="0"/>
        <v>-0.72916666666666663</v>
      </c>
      <c r="N34" s="265"/>
      <c r="O34" s="218"/>
      <c r="P34" s="230"/>
      <c r="Q34" s="230"/>
      <c r="R34" s="230">
        <f>J34/'R1'!$M$14</f>
        <v>5.3903512712245078E-5</v>
      </c>
    </row>
    <row r="35" spans="1:20" x14ac:dyDescent="0.35">
      <c r="A35" s="380"/>
      <c r="B35" s="381"/>
      <c r="C35" s="20"/>
      <c r="D35" s="60" t="s">
        <v>174</v>
      </c>
      <c r="E35" s="14" t="s">
        <v>175</v>
      </c>
      <c r="F35" s="160">
        <v>4175</v>
      </c>
      <c r="G35" s="160"/>
      <c r="H35" s="161">
        <f t="shared" si="1"/>
        <v>4175</v>
      </c>
      <c r="I35" s="160">
        <v>27800</v>
      </c>
      <c r="J35" s="163">
        <v>37</v>
      </c>
      <c r="L35" s="264">
        <f t="shared" si="2"/>
        <v>-0.84982014388489213</v>
      </c>
      <c r="M35" s="264">
        <f t="shared" si="0"/>
        <v>750.35135135135135</v>
      </c>
      <c r="N35" s="265"/>
      <c r="O35" s="218"/>
      <c r="P35" s="230">
        <f>H35/'R1'!$K$14</f>
        <v>5.8398795935723554E-3</v>
      </c>
      <c r="Q35" s="230">
        <f>I35/'R1'!$L$14</f>
        <v>3.6933852532958146E-2</v>
      </c>
      <c r="R35" s="230">
        <f>J35/'R1'!$M$14</f>
        <v>4.1550624382355586E-5</v>
      </c>
    </row>
    <row r="36" spans="1:20" x14ac:dyDescent="0.35">
      <c r="A36" s="38" t="s">
        <v>111</v>
      </c>
      <c r="B36" s="17" t="s">
        <v>88</v>
      </c>
      <c r="C36" s="17"/>
      <c r="D36" s="59" t="s">
        <v>176</v>
      </c>
      <c r="E36" s="14" t="s">
        <v>177</v>
      </c>
      <c r="F36" s="180"/>
      <c r="G36" s="180"/>
      <c r="H36" s="180"/>
      <c r="I36" s="180"/>
      <c r="J36" s="181"/>
      <c r="L36" s="265"/>
      <c r="M36" s="265"/>
      <c r="N36" s="265"/>
      <c r="O36" s="218"/>
      <c r="P36" s="230"/>
      <c r="Q36" s="230"/>
      <c r="R36" s="230"/>
    </row>
    <row r="37" spans="1:20" x14ac:dyDescent="0.35">
      <c r="A37" s="42" t="s">
        <v>111</v>
      </c>
      <c r="B37" s="39" t="s">
        <v>88</v>
      </c>
      <c r="C37" s="39">
        <v>1</v>
      </c>
      <c r="D37" s="60" t="s">
        <v>91</v>
      </c>
      <c r="E37" s="14" t="s">
        <v>178</v>
      </c>
      <c r="F37" s="160"/>
      <c r="G37" s="160"/>
      <c r="H37" s="161"/>
      <c r="I37" s="160"/>
      <c r="J37" s="163"/>
      <c r="L37" s="265"/>
      <c r="M37" s="265"/>
      <c r="N37" s="265"/>
      <c r="O37" s="218"/>
      <c r="P37" s="230"/>
      <c r="Q37" s="230"/>
      <c r="R37" s="230"/>
    </row>
    <row r="38" spans="1:20" x14ac:dyDescent="0.35">
      <c r="A38" s="321"/>
      <c r="B38" s="374"/>
      <c r="C38" s="41">
        <v>2</v>
      </c>
      <c r="D38" s="60" t="s">
        <v>179</v>
      </c>
      <c r="E38" s="14" t="s">
        <v>180</v>
      </c>
      <c r="F38" s="160"/>
      <c r="G38" s="160"/>
      <c r="H38" s="161"/>
      <c r="I38" s="160"/>
      <c r="J38" s="163"/>
      <c r="L38" s="265"/>
      <c r="M38" s="265"/>
      <c r="N38" s="265"/>
      <c r="O38" s="218"/>
      <c r="P38" s="230"/>
      <c r="Q38" s="230"/>
      <c r="R38" s="230"/>
    </row>
    <row r="39" spans="1:20" x14ac:dyDescent="0.35">
      <c r="A39" s="38" t="s">
        <v>111</v>
      </c>
      <c r="B39" s="17" t="s">
        <v>181</v>
      </c>
      <c r="C39" s="17"/>
      <c r="D39" s="59" t="s">
        <v>182</v>
      </c>
      <c r="E39" s="14" t="s">
        <v>183</v>
      </c>
      <c r="F39" s="180">
        <v>44954</v>
      </c>
      <c r="G39" s="180"/>
      <c r="H39" s="180">
        <f t="shared" si="1"/>
        <v>44954</v>
      </c>
      <c r="I39" s="180">
        <v>47286</v>
      </c>
      <c r="J39" s="181">
        <v>17610</v>
      </c>
      <c r="L39" s="263">
        <f t="shared" si="2"/>
        <v>-4.9316922556359173E-2</v>
      </c>
      <c r="M39" s="264">
        <f t="shared" si="0"/>
        <v>1.6851788756388415</v>
      </c>
      <c r="N39" s="265"/>
      <c r="O39" s="218"/>
      <c r="P39" s="230">
        <f>H39/'R1'!$K$14</f>
        <v>6.2880466407054289E-2</v>
      </c>
      <c r="Q39" s="230">
        <f>I39/'R1'!$L$14</f>
        <v>6.2822091758038101E-2</v>
      </c>
      <c r="R39" s="230">
        <f>J39/'R1'!$M$14</f>
        <v>1.9775851226304913E-2</v>
      </c>
    </row>
    <row r="40" spans="1:20" x14ac:dyDescent="0.35">
      <c r="A40" s="42" t="s">
        <v>111</v>
      </c>
      <c r="B40" s="39" t="s">
        <v>181</v>
      </c>
      <c r="C40" s="39">
        <v>1</v>
      </c>
      <c r="D40" s="60" t="s">
        <v>184</v>
      </c>
      <c r="E40" s="14" t="s">
        <v>185</v>
      </c>
      <c r="F40" s="160">
        <v>288</v>
      </c>
      <c r="G40" s="160"/>
      <c r="H40" s="161">
        <f t="shared" si="1"/>
        <v>288</v>
      </c>
      <c r="I40" s="160">
        <v>425</v>
      </c>
      <c r="J40" s="163">
        <v>449</v>
      </c>
      <c r="L40" s="263">
        <f t="shared" si="2"/>
        <v>-0.32235294117647056</v>
      </c>
      <c r="M40" s="263">
        <f t="shared" si="0"/>
        <v>-5.3452115812917596E-2</v>
      </c>
      <c r="N40" s="265"/>
      <c r="O40" s="218"/>
      <c r="P40" s="230">
        <f>H40/'R1'!$K$14</f>
        <v>4.0284678393984153E-4</v>
      </c>
      <c r="Q40" s="230">
        <f>I40/'R1'!$L$14</f>
        <v>5.646362347664465E-4</v>
      </c>
      <c r="R40" s="230">
        <f>J40/'R1'!$M$14</f>
        <v>5.0422244182912583E-4</v>
      </c>
    </row>
    <row r="41" spans="1:20" x14ac:dyDescent="0.35">
      <c r="A41" s="321"/>
      <c r="B41" s="374"/>
      <c r="C41" s="41">
        <v>2</v>
      </c>
      <c r="D41" s="60" t="s">
        <v>186</v>
      </c>
      <c r="E41" s="14" t="s">
        <v>187</v>
      </c>
      <c r="F41" s="160">
        <v>44666</v>
      </c>
      <c r="G41" s="160"/>
      <c r="H41" s="161">
        <f t="shared" si="1"/>
        <v>44666</v>
      </c>
      <c r="I41" s="160">
        <v>46861</v>
      </c>
      <c r="J41" s="163">
        <v>17161</v>
      </c>
      <c r="L41" s="263">
        <f t="shared" si="2"/>
        <v>-4.6840656409380933E-2</v>
      </c>
      <c r="M41" s="264">
        <f t="shared" si="0"/>
        <v>1.7306683759687664</v>
      </c>
      <c r="N41" s="265"/>
      <c r="O41" s="218"/>
      <c r="P41" s="230">
        <f>H41/'R1'!$K$14</f>
        <v>6.2477619623114454E-2</v>
      </c>
      <c r="Q41" s="230">
        <f>I41/'R1'!$L$14</f>
        <v>6.2257455523271651E-2</v>
      </c>
      <c r="R41" s="230">
        <f>J41/'R1'!$M$14</f>
        <v>1.9271628784475789E-2</v>
      </c>
      <c r="T41" t="s">
        <v>538</v>
      </c>
    </row>
    <row r="42" spans="1:20" x14ac:dyDescent="0.35">
      <c r="A42" s="42" t="s">
        <v>188</v>
      </c>
      <c r="B42" s="39" t="s">
        <v>37</v>
      </c>
      <c r="C42" s="39"/>
      <c r="D42" s="59" t="s">
        <v>189</v>
      </c>
      <c r="E42" s="14" t="s">
        <v>190</v>
      </c>
      <c r="F42" s="164">
        <v>7586</v>
      </c>
      <c r="G42" s="164"/>
      <c r="H42" s="164">
        <f t="shared" si="1"/>
        <v>7586</v>
      </c>
      <c r="I42" s="164">
        <v>7349</v>
      </c>
      <c r="J42" s="166">
        <v>13013</v>
      </c>
      <c r="L42" s="263">
        <f t="shared" si="2"/>
        <v>3.2249285617090763E-2</v>
      </c>
      <c r="M42" s="263">
        <f t="shared" si="0"/>
        <v>-0.43525705064166603</v>
      </c>
      <c r="N42" s="265"/>
      <c r="O42" s="218"/>
      <c r="P42" s="230">
        <f>H42/'R1'!$K$14</f>
        <v>1.0611096190859854E-2</v>
      </c>
      <c r="Q42" s="230">
        <f>I42/'R1'!$L$14</f>
        <v>9.7635569159967416E-3</v>
      </c>
      <c r="R42" s="230">
        <f>J42/'R1'!$M$14</f>
        <v>1.4613466894259276E-2</v>
      </c>
    </row>
    <row r="43" spans="1:20" x14ac:dyDescent="0.35">
      <c r="A43" s="12" t="s">
        <v>188</v>
      </c>
      <c r="B43" s="41" t="s">
        <v>37</v>
      </c>
      <c r="C43" s="41">
        <v>1</v>
      </c>
      <c r="D43" s="60" t="s">
        <v>191</v>
      </c>
      <c r="E43" s="14" t="s">
        <v>192</v>
      </c>
      <c r="F43" s="160">
        <v>7586</v>
      </c>
      <c r="G43" s="160"/>
      <c r="H43" s="161">
        <f t="shared" si="1"/>
        <v>7586</v>
      </c>
      <c r="I43" s="160">
        <v>7349</v>
      </c>
      <c r="J43" s="163">
        <v>13013</v>
      </c>
      <c r="L43" s="263">
        <f t="shared" si="2"/>
        <v>3.2249285617090763E-2</v>
      </c>
      <c r="M43" s="263">
        <f t="shared" si="0"/>
        <v>-0.43525705064166603</v>
      </c>
      <c r="N43" s="265"/>
      <c r="O43" s="218"/>
      <c r="P43" s="266">
        <f>H43/'R1'!$K$14</f>
        <v>1.0611096190859854E-2</v>
      </c>
      <c r="Q43" s="266">
        <f>I43/'R1'!$L$14</f>
        <v>9.7635569159967416E-3</v>
      </c>
      <c r="R43" s="266">
        <f>J43/'R1'!$M$14</f>
        <v>1.4613466894259276E-2</v>
      </c>
    </row>
    <row r="44" spans="1:20" x14ac:dyDescent="0.35">
      <c r="A44" s="321"/>
      <c r="B44" s="374"/>
      <c r="C44" s="4">
        <v>2</v>
      </c>
      <c r="D44" s="60" t="s">
        <v>193</v>
      </c>
      <c r="E44" s="14" t="s">
        <v>194</v>
      </c>
      <c r="F44" s="160"/>
      <c r="G44" s="160"/>
      <c r="H44" s="161"/>
      <c r="I44" s="160"/>
      <c r="J44" s="163"/>
      <c r="L44" s="265"/>
      <c r="M44" s="265"/>
      <c r="N44" s="265"/>
      <c r="O44" s="218"/>
      <c r="P44" s="265"/>
      <c r="Q44" s="265"/>
      <c r="R44" s="265"/>
    </row>
    <row r="45" spans="1:20" x14ac:dyDescent="0.35">
      <c r="A45" s="375"/>
      <c r="B45" s="376"/>
      <c r="C45" s="7">
        <v>3</v>
      </c>
      <c r="D45" s="47" t="s">
        <v>195</v>
      </c>
      <c r="E45" s="54" t="s">
        <v>196</v>
      </c>
      <c r="F45" s="175"/>
      <c r="G45" s="175"/>
      <c r="H45" s="182"/>
      <c r="I45" s="175"/>
      <c r="J45" s="178"/>
      <c r="L45" s="265"/>
      <c r="M45" s="265"/>
      <c r="N45" s="265"/>
      <c r="O45" s="218"/>
      <c r="P45" s="265"/>
      <c r="Q45" s="265"/>
      <c r="R45" s="265"/>
    </row>
  </sheetData>
  <mergeCells count="15">
    <mergeCell ref="A1:C1"/>
    <mergeCell ref="A38:B38"/>
    <mergeCell ref="F1:H2"/>
    <mergeCell ref="A2:C4"/>
    <mergeCell ref="D2:D4"/>
    <mergeCell ref="E2:E4"/>
    <mergeCell ref="A16:B35"/>
    <mergeCell ref="T5:AI6"/>
    <mergeCell ref="T8:AI9"/>
    <mergeCell ref="P3:R3"/>
    <mergeCell ref="A41:B41"/>
    <mergeCell ref="A44:B45"/>
    <mergeCell ref="B5:C5"/>
    <mergeCell ref="A8:B13"/>
    <mergeCell ref="L3:N3"/>
  </mergeCells>
  <phoneticPr fontId="15" type="noConversion"/>
  <pageMargins left="0.7" right="0.7" top="0.78740157499999996" bottom="0.78740157499999996"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9"/>
  <sheetViews>
    <sheetView topLeftCell="A24" zoomScale="94" zoomScaleNormal="94" workbookViewId="0">
      <selection activeCell="P12" sqref="P12"/>
    </sheetView>
  </sheetViews>
  <sheetFormatPr defaultColWidth="8.81640625" defaultRowHeight="14.5" x14ac:dyDescent="0.35"/>
  <cols>
    <col min="1" max="1" width="2.453125" bestFit="1" customWidth="1"/>
    <col min="2" max="2" width="2.81640625" bestFit="1" customWidth="1"/>
    <col min="3" max="3" width="3" bestFit="1" customWidth="1"/>
    <col min="4" max="4" width="62.453125" customWidth="1"/>
    <col min="5" max="5" width="4" bestFit="1" customWidth="1"/>
    <col min="6" max="7" width="10.6328125" customWidth="1"/>
    <col min="8" max="8" width="9.453125" bestFit="1" customWidth="1"/>
    <col min="10" max="10" width="9.6328125" customWidth="1"/>
    <col min="11" max="11" width="9.453125" customWidth="1"/>
  </cols>
  <sheetData>
    <row r="1" spans="1:18" x14ac:dyDescent="0.35">
      <c r="A1" s="311" t="s">
        <v>13</v>
      </c>
      <c r="B1" s="401"/>
      <c r="C1" s="402"/>
      <c r="D1" s="1" t="s">
        <v>197</v>
      </c>
      <c r="E1" s="18" t="s">
        <v>15</v>
      </c>
      <c r="F1" s="21" t="s">
        <v>198</v>
      </c>
      <c r="G1" s="2" t="s">
        <v>17</v>
      </c>
      <c r="H1" s="2" t="s">
        <v>17</v>
      </c>
    </row>
    <row r="2" spans="1:18" x14ac:dyDescent="0.35">
      <c r="A2" s="321" t="s">
        <v>18</v>
      </c>
      <c r="B2" s="390"/>
      <c r="C2" s="391"/>
      <c r="D2" s="335" t="s">
        <v>19</v>
      </c>
      <c r="E2" s="398" t="s">
        <v>20</v>
      </c>
      <c r="F2" s="86" t="s">
        <v>199</v>
      </c>
      <c r="G2" s="85" t="s">
        <v>21</v>
      </c>
      <c r="H2" s="85" t="s">
        <v>22</v>
      </c>
      <c r="J2" s="370" t="s">
        <v>26</v>
      </c>
      <c r="K2" s="371"/>
      <c r="L2" s="372"/>
      <c r="N2" s="370" t="s">
        <v>27</v>
      </c>
      <c r="O2" s="371"/>
      <c r="P2" s="372"/>
    </row>
    <row r="3" spans="1:18" x14ac:dyDescent="0.35">
      <c r="A3" s="393"/>
      <c r="B3" s="394"/>
      <c r="C3" s="395"/>
      <c r="D3" s="403"/>
      <c r="E3" s="404"/>
      <c r="F3" s="7">
        <v>6</v>
      </c>
      <c r="G3" s="9">
        <v>7</v>
      </c>
      <c r="H3" s="9">
        <v>8</v>
      </c>
      <c r="J3" s="6">
        <v>2021</v>
      </c>
      <c r="K3" s="41">
        <v>2020</v>
      </c>
      <c r="L3" s="4">
        <v>2019</v>
      </c>
      <c r="N3" s="6">
        <v>2021</v>
      </c>
      <c r="O3" s="41">
        <v>2020</v>
      </c>
      <c r="P3" s="4">
        <v>2019</v>
      </c>
    </row>
    <row r="4" spans="1:18" x14ac:dyDescent="0.35">
      <c r="A4" s="346"/>
      <c r="B4" s="405"/>
      <c r="C4" s="406"/>
      <c r="D4" s="58" t="s">
        <v>200</v>
      </c>
      <c r="E4" s="14" t="s">
        <v>201</v>
      </c>
      <c r="F4" s="183">
        <v>714912</v>
      </c>
      <c r="G4" s="184">
        <v>752697</v>
      </c>
      <c r="H4" s="179">
        <v>890480</v>
      </c>
      <c r="J4" s="229">
        <f>(F4-G4)/G4</f>
        <v>-5.0199482660353366E-2</v>
      </c>
      <c r="K4" s="229">
        <f>(G4-H4)/H4</f>
        <v>-0.15472891025065133</v>
      </c>
      <c r="L4" s="220"/>
      <c r="N4" s="229">
        <f>F4/$F$4</f>
        <v>1</v>
      </c>
      <c r="O4" s="229">
        <f>G4/$G$4</f>
        <v>1</v>
      </c>
      <c r="P4" s="229">
        <f>H4/$H$4</f>
        <v>1</v>
      </c>
    </row>
    <row r="5" spans="1:18" x14ac:dyDescent="0.35">
      <c r="A5" s="38" t="s">
        <v>30</v>
      </c>
      <c r="B5" s="338"/>
      <c r="C5" s="411"/>
      <c r="D5" s="59" t="s">
        <v>202</v>
      </c>
      <c r="E5" s="14" t="s">
        <v>203</v>
      </c>
      <c r="F5" s="164">
        <f>F6+F10+F18+F21+F25+F27</f>
        <v>491982</v>
      </c>
      <c r="G5" s="165">
        <v>516882</v>
      </c>
      <c r="H5" s="166">
        <v>657590</v>
      </c>
      <c r="J5" s="233">
        <f t="shared" ref="J5:J49" si="0">(F5-G5)/G5</f>
        <v>-4.8173470927600499E-2</v>
      </c>
      <c r="K5" s="233">
        <f t="shared" ref="K5:K49" si="1">(G5-H5)/H5</f>
        <v>-0.21397527334661415</v>
      </c>
      <c r="L5" s="220"/>
      <c r="N5" s="233">
        <f>F5/$F$4</f>
        <v>0.68817141130656645</v>
      </c>
      <c r="O5" s="233">
        <f t="shared" ref="O5:O49" si="2">G5/$G$4</f>
        <v>0.68670660305541276</v>
      </c>
      <c r="P5" s="233">
        <f t="shared" ref="P5:P49" si="3">H5/$H$4</f>
        <v>0.73846689425927592</v>
      </c>
      <c r="R5" t="s">
        <v>204</v>
      </c>
    </row>
    <row r="6" spans="1:18" x14ac:dyDescent="0.35">
      <c r="A6" s="42" t="s">
        <v>30</v>
      </c>
      <c r="B6" s="39" t="s">
        <v>37</v>
      </c>
      <c r="C6" s="40"/>
      <c r="D6" s="59" t="s">
        <v>205</v>
      </c>
      <c r="E6" s="14" t="s">
        <v>206</v>
      </c>
      <c r="F6" s="164">
        <f>SUM(F7:F9)</f>
        <v>105</v>
      </c>
      <c r="G6" s="165">
        <v>105</v>
      </c>
      <c r="H6" s="166">
        <v>105</v>
      </c>
      <c r="J6" s="229"/>
      <c r="K6" s="229"/>
      <c r="L6" s="220"/>
      <c r="N6" s="229">
        <f t="shared" ref="N6:N49" si="4">F6/$F$4</f>
        <v>1.4687122331140056E-4</v>
      </c>
      <c r="O6" s="229">
        <f t="shared" si="2"/>
        <v>1.3949836388347503E-4</v>
      </c>
      <c r="P6" s="229">
        <f t="shared" si="3"/>
        <v>1.1791393405803611E-4</v>
      </c>
    </row>
    <row r="7" spans="1:18" x14ac:dyDescent="0.35">
      <c r="A7" s="321"/>
      <c r="B7" s="390"/>
      <c r="C7" s="4">
        <v>1</v>
      </c>
      <c r="D7" s="60" t="s">
        <v>207</v>
      </c>
      <c r="E7" s="14" t="s">
        <v>208</v>
      </c>
      <c r="F7" s="160">
        <v>105</v>
      </c>
      <c r="G7" s="162">
        <v>105</v>
      </c>
      <c r="H7" s="163">
        <v>105</v>
      </c>
      <c r="J7" s="229"/>
      <c r="K7" s="229"/>
      <c r="L7" s="220"/>
      <c r="N7" s="229">
        <f t="shared" si="4"/>
        <v>1.4687122331140056E-4</v>
      </c>
      <c r="O7" s="229">
        <f t="shared" si="2"/>
        <v>1.3949836388347503E-4</v>
      </c>
      <c r="P7" s="229">
        <f t="shared" si="3"/>
        <v>1.1791393405803611E-4</v>
      </c>
    </row>
    <row r="8" spans="1:18" x14ac:dyDescent="0.35">
      <c r="A8" s="321"/>
      <c r="B8" s="390"/>
      <c r="C8" s="4">
        <v>2</v>
      </c>
      <c r="D8" s="60" t="s">
        <v>209</v>
      </c>
      <c r="E8" s="14" t="s">
        <v>210</v>
      </c>
      <c r="F8" s="160"/>
      <c r="G8" s="162"/>
      <c r="H8" s="163"/>
      <c r="J8" s="229"/>
      <c r="K8" s="229"/>
      <c r="L8" s="220"/>
      <c r="N8" s="229"/>
      <c r="O8" s="229"/>
      <c r="P8" s="229"/>
    </row>
    <row r="9" spans="1:18" x14ac:dyDescent="0.35">
      <c r="A9" s="409"/>
      <c r="B9" s="410"/>
      <c r="C9" s="20">
        <v>3</v>
      </c>
      <c r="D9" s="60" t="s">
        <v>211</v>
      </c>
      <c r="E9" s="14" t="s">
        <v>212</v>
      </c>
      <c r="F9" s="160"/>
      <c r="G9" s="162"/>
      <c r="H9" s="163"/>
      <c r="J9" s="229"/>
      <c r="K9" s="229"/>
      <c r="L9" s="220"/>
      <c r="N9" s="229"/>
      <c r="O9" s="229"/>
      <c r="P9" s="229"/>
    </row>
    <row r="10" spans="1:18" x14ac:dyDescent="0.35">
      <c r="A10" s="42" t="s">
        <v>30</v>
      </c>
      <c r="B10" s="39" t="s">
        <v>60</v>
      </c>
      <c r="C10" s="40"/>
      <c r="D10" s="59" t="s">
        <v>213</v>
      </c>
      <c r="E10" s="14" t="s">
        <v>214</v>
      </c>
      <c r="F10" s="164">
        <f>SUM(F11:F12)</f>
        <v>469805</v>
      </c>
      <c r="G10" s="165">
        <v>470505</v>
      </c>
      <c r="H10" s="166">
        <v>470504</v>
      </c>
      <c r="J10" s="229">
        <f t="shared" si="0"/>
        <v>-1.4877631481068213E-3</v>
      </c>
      <c r="K10" s="229"/>
      <c r="L10" s="220"/>
      <c r="N10" s="229">
        <f>F10/$F$4</f>
        <v>0.65715081016964327</v>
      </c>
      <c r="O10" s="229">
        <f t="shared" si="2"/>
        <v>0.62509216856185157</v>
      </c>
      <c r="P10" s="229">
        <f t="shared" si="3"/>
        <v>0.52837121552421162</v>
      </c>
    </row>
    <row r="11" spans="1:18" x14ac:dyDescent="0.35">
      <c r="A11" s="12" t="s">
        <v>30</v>
      </c>
      <c r="B11" s="41" t="s">
        <v>60</v>
      </c>
      <c r="C11" s="4">
        <v>1</v>
      </c>
      <c r="D11" s="60" t="s">
        <v>215</v>
      </c>
      <c r="E11" s="14" t="s">
        <v>216</v>
      </c>
      <c r="F11" s="160"/>
      <c r="G11" s="162"/>
      <c r="H11" s="163"/>
      <c r="J11" s="229"/>
      <c r="K11" s="229"/>
      <c r="L11" s="220"/>
      <c r="N11" s="229"/>
      <c r="O11" s="229"/>
      <c r="P11" s="229"/>
    </row>
    <row r="12" spans="1:18" x14ac:dyDescent="0.35">
      <c r="A12" s="321"/>
      <c r="B12" s="390"/>
      <c r="C12" s="4">
        <v>2</v>
      </c>
      <c r="D12" s="60" t="s">
        <v>217</v>
      </c>
      <c r="E12" s="14" t="s">
        <v>218</v>
      </c>
      <c r="F12" s="167">
        <f>SUM(F13:F17)</f>
        <v>469805</v>
      </c>
      <c r="G12" s="168">
        <v>470505</v>
      </c>
      <c r="H12" s="169">
        <v>470504</v>
      </c>
      <c r="J12" s="229">
        <f t="shared" si="0"/>
        <v>-1.4877631481068213E-3</v>
      </c>
      <c r="K12" s="229"/>
      <c r="L12" s="220"/>
      <c r="N12" s="233">
        <f t="shared" si="4"/>
        <v>0.65715081016964327</v>
      </c>
      <c r="O12" s="233">
        <f t="shared" si="2"/>
        <v>0.62509216856185157</v>
      </c>
      <c r="P12" s="233">
        <f t="shared" si="3"/>
        <v>0.52837121552421162</v>
      </c>
    </row>
    <row r="13" spans="1:18" x14ac:dyDescent="0.35">
      <c r="A13" s="321"/>
      <c r="B13" s="390"/>
      <c r="C13" s="4"/>
      <c r="D13" s="60" t="s">
        <v>219</v>
      </c>
      <c r="E13" s="14" t="s">
        <v>220</v>
      </c>
      <c r="F13" s="160">
        <v>470505</v>
      </c>
      <c r="G13" s="162">
        <v>470505</v>
      </c>
      <c r="H13" s="163">
        <v>470504</v>
      </c>
      <c r="J13" s="229"/>
      <c r="K13" s="229"/>
      <c r="L13" s="220"/>
      <c r="N13" s="229">
        <f t="shared" si="4"/>
        <v>0.65812995165838595</v>
      </c>
      <c r="O13" s="229">
        <f t="shared" si="2"/>
        <v>0.62509216856185157</v>
      </c>
      <c r="P13" s="229">
        <f t="shared" si="3"/>
        <v>0.52837121552421162</v>
      </c>
    </row>
    <row r="14" spans="1:18" x14ac:dyDescent="0.35">
      <c r="A14" s="321"/>
      <c r="B14" s="390"/>
      <c r="C14" s="4"/>
      <c r="D14" s="60" t="s">
        <v>221</v>
      </c>
      <c r="E14" s="14" t="s">
        <v>222</v>
      </c>
      <c r="F14" s="160"/>
      <c r="G14" s="162"/>
      <c r="H14" s="163"/>
      <c r="J14" s="229"/>
      <c r="K14" s="229"/>
      <c r="L14" s="220"/>
      <c r="N14" s="229"/>
      <c r="O14" s="229"/>
      <c r="P14" s="229"/>
    </row>
    <row r="15" spans="1:18" x14ac:dyDescent="0.35">
      <c r="A15" s="392"/>
      <c r="B15" s="390"/>
      <c r="C15" s="4"/>
      <c r="D15" s="61" t="s">
        <v>223</v>
      </c>
      <c r="E15" s="14" t="s">
        <v>224</v>
      </c>
      <c r="F15" s="160">
        <v>-700</v>
      </c>
      <c r="G15" s="162"/>
      <c r="H15" s="163"/>
      <c r="J15" s="229"/>
      <c r="K15" s="229"/>
      <c r="L15" s="220"/>
      <c r="N15" s="229">
        <f t="shared" si="4"/>
        <v>-9.7914148874267046E-4</v>
      </c>
      <c r="O15" s="229"/>
      <c r="P15" s="229"/>
    </row>
    <row r="16" spans="1:18" x14ac:dyDescent="0.35">
      <c r="A16" s="392"/>
      <c r="B16" s="390"/>
      <c r="C16" s="4"/>
      <c r="D16" s="60" t="s">
        <v>225</v>
      </c>
      <c r="E16" s="14" t="s">
        <v>226</v>
      </c>
      <c r="F16" s="160"/>
      <c r="G16" s="162"/>
      <c r="H16" s="163"/>
      <c r="J16" s="229"/>
      <c r="K16" s="229"/>
      <c r="L16" s="220"/>
      <c r="N16" s="229"/>
      <c r="O16" s="229"/>
      <c r="P16" s="229"/>
    </row>
    <row r="17" spans="1:28" x14ac:dyDescent="0.35">
      <c r="A17" s="409"/>
      <c r="B17" s="410"/>
      <c r="C17" s="20"/>
      <c r="D17" s="60" t="s">
        <v>227</v>
      </c>
      <c r="E17" s="14" t="s">
        <v>228</v>
      </c>
      <c r="F17" s="160"/>
      <c r="G17" s="162"/>
      <c r="H17" s="163"/>
      <c r="J17" s="229"/>
      <c r="K17" s="229"/>
      <c r="L17" s="220"/>
      <c r="N17" s="229"/>
      <c r="O17" s="229"/>
      <c r="P17" s="229"/>
    </row>
    <row r="18" spans="1:28" x14ac:dyDescent="0.35">
      <c r="A18" s="42" t="s">
        <v>30</v>
      </c>
      <c r="B18" s="39" t="s">
        <v>88</v>
      </c>
      <c r="C18" s="40"/>
      <c r="D18" s="59" t="s">
        <v>229</v>
      </c>
      <c r="E18" s="14" t="s">
        <v>230</v>
      </c>
      <c r="F18" s="164">
        <f>SUM(F19:F20)</f>
        <v>18001</v>
      </c>
      <c r="G18" s="165">
        <v>186539</v>
      </c>
      <c r="H18" s="166">
        <v>182707</v>
      </c>
      <c r="J18" s="233">
        <f t="shared" si="0"/>
        <v>-0.90350007237092511</v>
      </c>
      <c r="K18" s="229">
        <f t="shared" si="1"/>
        <v>2.0973471186106717E-2</v>
      </c>
      <c r="L18" s="220"/>
      <c r="N18" s="229">
        <f t="shared" si="4"/>
        <v>2.5179322769795443E-2</v>
      </c>
      <c r="O18" s="229">
        <f t="shared" si="2"/>
        <v>0.2478274790519957</v>
      </c>
      <c r="P18" s="229">
        <f t="shared" si="3"/>
        <v>0.20517810618992005</v>
      </c>
      <c r="R18" s="276" t="s">
        <v>231</v>
      </c>
      <c r="S18" s="276"/>
      <c r="T18" s="276"/>
      <c r="U18" s="276"/>
      <c r="V18" s="276"/>
      <c r="W18" s="276"/>
      <c r="X18" s="276"/>
      <c r="Y18" s="276"/>
      <c r="Z18" s="276"/>
      <c r="AA18" s="276"/>
      <c r="AB18" s="276"/>
    </row>
    <row r="19" spans="1:28" x14ac:dyDescent="0.35">
      <c r="A19" s="12" t="s">
        <v>30</v>
      </c>
      <c r="B19" s="41" t="s">
        <v>88</v>
      </c>
      <c r="C19" s="4">
        <v>1</v>
      </c>
      <c r="D19" s="60" t="s">
        <v>232</v>
      </c>
      <c r="E19" s="14" t="s">
        <v>233</v>
      </c>
      <c r="F19" s="160">
        <v>13512</v>
      </c>
      <c r="G19" s="162">
        <v>13512</v>
      </c>
      <c r="H19" s="163">
        <v>13512</v>
      </c>
      <c r="J19" s="229">
        <f t="shared" si="0"/>
        <v>0</v>
      </c>
      <c r="K19" s="229">
        <f t="shared" si="1"/>
        <v>0</v>
      </c>
      <c r="L19" s="220"/>
      <c r="N19" s="229">
        <f t="shared" si="4"/>
        <v>1.8900228279844233E-2</v>
      </c>
      <c r="O19" s="229">
        <f t="shared" si="2"/>
        <v>1.7951446598033473E-2</v>
      </c>
      <c r="P19" s="229">
        <f t="shared" si="3"/>
        <v>1.517383882849699E-2</v>
      </c>
    </row>
    <row r="20" spans="1:28" x14ac:dyDescent="0.35">
      <c r="A20" s="409"/>
      <c r="B20" s="410"/>
      <c r="C20" s="20">
        <v>2</v>
      </c>
      <c r="D20" s="60" t="s">
        <v>234</v>
      </c>
      <c r="E20" s="14" t="s">
        <v>235</v>
      </c>
      <c r="F20" s="160">
        <v>4489</v>
      </c>
      <c r="G20" s="162">
        <v>173027</v>
      </c>
      <c r="H20" s="163">
        <v>179195</v>
      </c>
      <c r="J20" s="233">
        <f t="shared" si="0"/>
        <v>-0.97405607217370704</v>
      </c>
      <c r="K20" s="229">
        <f t="shared" si="1"/>
        <v>-3.4420603253438993E-2</v>
      </c>
      <c r="L20" s="220"/>
      <c r="N20" s="229">
        <f t="shared" si="4"/>
        <v>6.2790944899512105E-3</v>
      </c>
      <c r="O20" s="229">
        <f t="shared" si="2"/>
        <v>0.22987603245396221</v>
      </c>
      <c r="P20" s="229">
        <f t="shared" si="3"/>
        <v>0.20123416584314077</v>
      </c>
    </row>
    <row r="21" spans="1:28" x14ac:dyDescent="0.35">
      <c r="A21" s="42" t="s">
        <v>30</v>
      </c>
      <c r="B21" s="39" t="s">
        <v>181</v>
      </c>
      <c r="C21" s="40"/>
      <c r="D21" s="59" t="s">
        <v>236</v>
      </c>
      <c r="E21" s="14" t="s">
        <v>237</v>
      </c>
      <c r="F21" s="164">
        <f>SUM(F22:F24)</f>
        <v>20078</v>
      </c>
      <c r="G21" s="165">
        <v>27800</v>
      </c>
      <c r="H21" s="166"/>
      <c r="J21" s="229">
        <f>(F21-G21)/G21</f>
        <v>-0.27776978417266185</v>
      </c>
      <c r="K21" s="229"/>
      <c r="L21" s="220"/>
      <c r="N21" s="229">
        <f t="shared" si="4"/>
        <v>2.8084575444250481E-2</v>
      </c>
      <c r="O21" s="229">
        <f t="shared" si="2"/>
        <v>3.6933852532958146E-2</v>
      </c>
      <c r="P21" s="229"/>
    </row>
    <row r="22" spans="1:28" x14ac:dyDescent="0.35">
      <c r="A22" s="12" t="s">
        <v>30</v>
      </c>
      <c r="B22" s="41" t="s">
        <v>181</v>
      </c>
      <c r="C22" s="4">
        <v>1</v>
      </c>
      <c r="D22" s="60" t="s">
        <v>238</v>
      </c>
      <c r="E22" s="14" t="s">
        <v>239</v>
      </c>
      <c r="F22" s="160">
        <v>27800</v>
      </c>
      <c r="G22" s="162">
        <v>27800</v>
      </c>
      <c r="H22" s="163"/>
      <c r="J22" s="229">
        <f t="shared" si="0"/>
        <v>0</v>
      </c>
      <c r="K22" s="229"/>
      <c r="L22" s="220"/>
      <c r="N22" s="229">
        <f t="shared" si="4"/>
        <v>3.8885904838637485E-2</v>
      </c>
      <c r="O22" s="229">
        <f t="shared" si="2"/>
        <v>3.6933852532958146E-2</v>
      </c>
      <c r="P22" s="229"/>
    </row>
    <row r="23" spans="1:28" x14ac:dyDescent="0.35">
      <c r="A23" s="12"/>
      <c r="B23" s="41"/>
      <c r="C23" s="4">
        <v>2</v>
      </c>
      <c r="D23" s="60" t="s">
        <v>240</v>
      </c>
      <c r="E23" s="14" t="s">
        <v>241</v>
      </c>
      <c r="F23" s="160"/>
      <c r="G23" s="162"/>
      <c r="H23" s="163"/>
      <c r="J23" s="229"/>
      <c r="K23" s="229"/>
      <c r="L23" s="220"/>
      <c r="N23" s="229"/>
      <c r="O23" s="229"/>
      <c r="P23" s="229"/>
    </row>
    <row r="24" spans="1:28" x14ac:dyDescent="0.35">
      <c r="A24" s="412"/>
      <c r="B24" s="410"/>
      <c r="C24" s="20">
        <v>3</v>
      </c>
      <c r="D24" s="60" t="s">
        <v>242</v>
      </c>
      <c r="E24" s="14" t="s">
        <v>243</v>
      </c>
      <c r="F24" s="160">
        <v>-7722</v>
      </c>
      <c r="G24" s="162"/>
      <c r="H24" s="163"/>
      <c r="J24" s="229"/>
      <c r="K24" s="229"/>
      <c r="L24" s="220"/>
      <c r="N24" s="229">
        <f t="shared" si="4"/>
        <v>-1.0801329394387001E-2</v>
      </c>
      <c r="O24" s="229"/>
      <c r="P24" s="229"/>
    </row>
    <row r="25" spans="1:28" x14ac:dyDescent="0.35">
      <c r="A25" s="42" t="s">
        <v>30</v>
      </c>
      <c r="B25" s="39" t="s">
        <v>244</v>
      </c>
      <c r="C25" s="40"/>
      <c r="D25" s="62" t="s">
        <v>245</v>
      </c>
      <c r="E25" s="418" t="s">
        <v>246</v>
      </c>
      <c r="F25" s="413">
        <v>-16007</v>
      </c>
      <c r="G25" s="415">
        <v>-168067</v>
      </c>
      <c r="H25" s="407">
        <v>-5726</v>
      </c>
      <c r="J25" s="233">
        <f>(F25-G25)/G25</f>
        <v>-0.90475822142359896</v>
      </c>
      <c r="K25" s="233">
        <f>(G25-H25)/H25</f>
        <v>28.351554313657005</v>
      </c>
      <c r="L25" s="220"/>
      <c r="N25" s="229">
        <f t="shared" si="4"/>
        <v>-2.2390168300434179E-2</v>
      </c>
      <c r="O25" s="229">
        <f t="shared" si="2"/>
        <v>-0.22328639545527615</v>
      </c>
      <c r="P25" s="229">
        <f t="shared" si="3"/>
        <v>-6.4302398706315694E-3</v>
      </c>
      <c r="R25" s="276" t="s">
        <v>247</v>
      </c>
      <c r="S25" s="276"/>
      <c r="T25" s="276"/>
      <c r="U25" s="276"/>
      <c r="V25" s="276"/>
      <c r="W25" s="276"/>
      <c r="X25" s="276"/>
      <c r="Y25" s="276"/>
      <c r="Z25" s="276"/>
      <c r="AA25" s="276"/>
      <c r="AB25" s="276"/>
    </row>
    <row r="26" spans="1:28" x14ac:dyDescent="0.35">
      <c r="A26" s="412"/>
      <c r="B26" s="410"/>
      <c r="C26" s="417"/>
      <c r="D26" s="63" t="s">
        <v>248</v>
      </c>
      <c r="E26" s="419"/>
      <c r="F26" s="414"/>
      <c r="G26" s="416"/>
      <c r="H26" s="408"/>
      <c r="J26" s="229"/>
      <c r="K26" s="229"/>
      <c r="L26" s="220"/>
      <c r="N26" s="229"/>
      <c r="O26" s="229"/>
      <c r="P26" s="229"/>
    </row>
    <row r="27" spans="1:28" x14ac:dyDescent="0.35">
      <c r="A27" s="51" t="s">
        <v>30</v>
      </c>
      <c r="B27" s="17" t="s">
        <v>249</v>
      </c>
      <c r="C27" s="52"/>
      <c r="D27" s="64" t="s">
        <v>250</v>
      </c>
      <c r="E27" s="50" t="s">
        <v>251</v>
      </c>
      <c r="F27" s="185"/>
      <c r="G27" s="186"/>
      <c r="H27" s="187"/>
      <c r="J27" s="229"/>
      <c r="K27" s="229"/>
      <c r="L27" s="220"/>
      <c r="N27" s="229"/>
      <c r="O27" s="229"/>
      <c r="P27" s="229"/>
    </row>
    <row r="28" spans="1:28" x14ac:dyDescent="0.35">
      <c r="A28" s="38" t="s">
        <v>33</v>
      </c>
      <c r="B28" s="17" t="s">
        <v>252</v>
      </c>
      <c r="C28" s="17" t="s">
        <v>111</v>
      </c>
      <c r="D28" s="59" t="s">
        <v>253</v>
      </c>
      <c r="E28" s="14" t="s">
        <v>254</v>
      </c>
      <c r="F28" s="164">
        <f>F29+F34</f>
        <v>222930</v>
      </c>
      <c r="G28" s="165">
        <v>235815</v>
      </c>
      <c r="H28" s="166">
        <v>223762</v>
      </c>
      <c r="J28" s="229">
        <f t="shared" si="0"/>
        <v>-5.4640290057884358E-2</v>
      </c>
      <c r="K28" s="229">
        <f t="shared" si="1"/>
        <v>5.3865267561069352E-2</v>
      </c>
      <c r="L28" s="220"/>
      <c r="N28" s="229">
        <f t="shared" si="4"/>
        <v>0.31182858869343361</v>
      </c>
      <c r="O28" s="229">
        <f t="shared" si="2"/>
        <v>0.31329339694458724</v>
      </c>
      <c r="P28" s="229">
        <f t="shared" si="3"/>
        <v>0.25128245440661218</v>
      </c>
    </row>
    <row r="29" spans="1:28" x14ac:dyDescent="0.35">
      <c r="A29" s="42" t="s">
        <v>33</v>
      </c>
      <c r="B29" s="39" t="s">
        <v>37</v>
      </c>
      <c r="C29" s="40"/>
      <c r="D29" s="59" t="s">
        <v>255</v>
      </c>
      <c r="E29" s="14" t="s">
        <v>256</v>
      </c>
      <c r="F29" s="164">
        <v>32134</v>
      </c>
      <c r="G29" s="165">
        <v>32134</v>
      </c>
      <c r="H29" s="166"/>
      <c r="J29" s="229">
        <f t="shared" si="0"/>
        <v>0</v>
      </c>
      <c r="K29" s="229"/>
      <c r="L29" s="220"/>
      <c r="N29" s="229">
        <f t="shared" si="4"/>
        <v>4.4948189427509957E-2</v>
      </c>
      <c r="O29" s="229">
        <f t="shared" si="2"/>
        <v>4.2691813571729395E-2</v>
      </c>
      <c r="P29" s="229"/>
    </row>
    <row r="30" spans="1:28" x14ac:dyDescent="0.35">
      <c r="A30" s="12" t="s">
        <v>33</v>
      </c>
      <c r="B30" s="41" t="s">
        <v>37</v>
      </c>
      <c r="C30" s="4">
        <v>1</v>
      </c>
      <c r="D30" s="60" t="s">
        <v>257</v>
      </c>
      <c r="E30" s="50" t="s">
        <v>258</v>
      </c>
      <c r="F30" s="160"/>
      <c r="G30" s="162"/>
      <c r="H30" s="163"/>
      <c r="J30" s="229"/>
      <c r="K30" s="229"/>
      <c r="L30" s="220"/>
      <c r="N30" s="229"/>
      <c r="O30" s="229"/>
      <c r="P30" s="229"/>
    </row>
    <row r="31" spans="1:28" x14ac:dyDescent="0.35">
      <c r="A31" s="321"/>
      <c r="B31" s="390"/>
      <c r="C31" s="4">
        <v>2</v>
      </c>
      <c r="D31" s="60" t="s">
        <v>259</v>
      </c>
      <c r="E31" s="14" t="s">
        <v>260</v>
      </c>
      <c r="F31" s="160"/>
      <c r="G31" s="162"/>
      <c r="H31" s="163"/>
      <c r="J31" s="229"/>
      <c r="K31" s="229"/>
      <c r="L31" s="220"/>
      <c r="N31" s="229"/>
      <c r="O31" s="229"/>
      <c r="P31" s="229"/>
    </row>
    <row r="32" spans="1:28" x14ac:dyDescent="0.35">
      <c r="A32" s="321"/>
      <c r="B32" s="390"/>
      <c r="C32" s="4">
        <v>3</v>
      </c>
      <c r="D32" s="60" t="s">
        <v>261</v>
      </c>
      <c r="E32" s="14" t="s">
        <v>262</v>
      </c>
      <c r="F32" s="160"/>
      <c r="G32" s="162"/>
      <c r="H32" s="163"/>
      <c r="J32" s="229"/>
      <c r="K32" s="229"/>
      <c r="L32" s="220"/>
      <c r="N32" s="229"/>
      <c r="O32" s="229"/>
      <c r="P32" s="229"/>
    </row>
    <row r="33" spans="1:30" x14ac:dyDescent="0.35">
      <c r="A33" s="409"/>
      <c r="B33" s="410"/>
      <c r="C33" s="20">
        <v>4</v>
      </c>
      <c r="D33" s="60" t="s">
        <v>263</v>
      </c>
      <c r="E33" s="50" t="s">
        <v>264</v>
      </c>
      <c r="F33" s="160">
        <v>32134</v>
      </c>
      <c r="G33" s="162">
        <v>32134</v>
      </c>
      <c r="H33" s="163"/>
      <c r="J33" s="229">
        <f t="shared" si="0"/>
        <v>0</v>
      </c>
      <c r="K33" s="229"/>
      <c r="L33" s="220"/>
      <c r="N33" s="229">
        <f t="shared" si="4"/>
        <v>4.4948189427509957E-2</v>
      </c>
      <c r="O33" s="229">
        <f t="shared" si="2"/>
        <v>4.2691813571729395E-2</v>
      </c>
      <c r="P33" s="229">
        <f t="shared" si="3"/>
        <v>0</v>
      </c>
    </row>
    <row r="34" spans="1:30" x14ac:dyDescent="0.35">
      <c r="A34" s="42" t="s">
        <v>111</v>
      </c>
      <c r="B34" s="53"/>
      <c r="C34" s="4"/>
      <c r="D34" s="65" t="s">
        <v>265</v>
      </c>
      <c r="E34" s="14" t="s">
        <v>266</v>
      </c>
      <c r="F34" s="188">
        <v>190796</v>
      </c>
      <c r="G34" s="189">
        <v>203681</v>
      </c>
      <c r="H34" s="190">
        <v>223762</v>
      </c>
      <c r="J34" s="229">
        <f t="shared" si="0"/>
        <v>-6.3260687054757195E-2</v>
      </c>
      <c r="K34" s="229">
        <f t="shared" si="1"/>
        <v>-8.9742673018653754E-2</v>
      </c>
      <c r="L34" s="220"/>
      <c r="N34" s="229">
        <f t="shared" si="4"/>
        <v>0.26688039926592366</v>
      </c>
      <c r="O34" s="229">
        <f t="shared" si="2"/>
        <v>0.27060158337285789</v>
      </c>
      <c r="P34" s="229">
        <f t="shared" si="3"/>
        <v>0.25128245440661218</v>
      </c>
    </row>
    <row r="35" spans="1:30" x14ac:dyDescent="0.35">
      <c r="A35" s="42" t="s">
        <v>111</v>
      </c>
      <c r="B35" s="39" t="s">
        <v>37</v>
      </c>
      <c r="C35" s="40"/>
      <c r="D35" s="59" t="s">
        <v>267</v>
      </c>
      <c r="E35" s="14" t="s">
        <v>268</v>
      </c>
      <c r="F35" s="180">
        <f>F36+F39+F40+F41+F42+F43+F44+F45+F46</f>
        <v>154482</v>
      </c>
      <c r="G35" s="191">
        <v>160068</v>
      </c>
      <c r="H35" s="181">
        <v>185435</v>
      </c>
      <c r="J35" s="229">
        <f t="shared" si="0"/>
        <v>-3.4897668490891369E-2</v>
      </c>
      <c r="K35" s="229">
        <f t="shared" si="1"/>
        <v>-0.13679726049559146</v>
      </c>
      <c r="L35" s="220"/>
      <c r="N35" s="229">
        <f t="shared" si="4"/>
        <v>0.21608533637706459</v>
      </c>
      <c r="O35" s="229">
        <f t="shared" si="2"/>
        <v>0.21265927723904837</v>
      </c>
      <c r="P35" s="229">
        <f t="shared" si="3"/>
        <v>0.20824162249573264</v>
      </c>
    </row>
    <row r="36" spans="1:30" x14ac:dyDescent="0.35">
      <c r="A36" s="12" t="s">
        <v>111</v>
      </c>
      <c r="B36" s="41" t="s">
        <v>37</v>
      </c>
      <c r="C36" s="4">
        <v>1</v>
      </c>
      <c r="D36" s="60" t="s">
        <v>269</v>
      </c>
      <c r="E36" s="50" t="s">
        <v>270</v>
      </c>
      <c r="F36" s="167"/>
      <c r="G36" s="168"/>
      <c r="H36" s="169"/>
      <c r="J36" s="229"/>
      <c r="K36" s="229"/>
      <c r="L36" s="220"/>
      <c r="N36" s="229"/>
      <c r="O36" s="229"/>
      <c r="P36" s="229"/>
    </row>
    <row r="37" spans="1:30" x14ac:dyDescent="0.35">
      <c r="A37" s="321"/>
      <c r="B37" s="390"/>
      <c r="C37" s="4"/>
      <c r="D37" s="60" t="s">
        <v>271</v>
      </c>
      <c r="E37" s="14" t="s">
        <v>272</v>
      </c>
      <c r="F37" s="160"/>
      <c r="G37" s="162"/>
      <c r="H37" s="163"/>
      <c r="J37" s="229"/>
      <c r="K37" s="229"/>
      <c r="L37" s="220"/>
      <c r="N37" s="229"/>
      <c r="O37" s="229"/>
      <c r="P37" s="229"/>
    </row>
    <row r="38" spans="1:30" x14ac:dyDescent="0.35">
      <c r="A38" s="392"/>
      <c r="B38" s="390"/>
      <c r="C38" s="4"/>
      <c r="D38" s="61" t="s">
        <v>273</v>
      </c>
      <c r="E38" s="14" t="s">
        <v>274</v>
      </c>
      <c r="F38" s="160"/>
      <c r="G38" s="162"/>
      <c r="H38" s="163"/>
      <c r="J38" s="229"/>
      <c r="K38" s="229"/>
      <c r="L38" s="220"/>
      <c r="N38" s="229"/>
      <c r="O38" s="229"/>
      <c r="P38" s="229"/>
    </row>
    <row r="39" spans="1:30" x14ac:dyDescent="0.35">
      <c r="A39" s="392"/>
      <c r="B39" s="390"/>
      <c r="C39" s="4">
        <v>2</v>
      </c>
      <c r="D39" s="61" t="s">
        <v>275</v>
      </c>
      <c r="E39" s="50" t="s">
        <v>276</v>
      </c>
      <c r="F39" s="160">
        <v>5551</v>
      </c>
      <c r="G39" s="162">
        <v>6255</v>
      </c>
      <c r="H39" s="163">
        <v>21123</v>
      </c>
      <c r="J39" s="233">
        <f t="shared" si="0"/>
        <v>-0.11254996003197441</v>
      </c>
      <c r="K39" s="233">
        <f t="shared" si="1"/>
        <v>-0.70387729015764811</v>
      </c>
      <c r="L39" s="220"/>
      <c r="N39" s="229">
        <f t="shared" si="4"/>
        <v>7.7645920057293769E-3</v>
      </c>
      <c r="O39" s="229">
        <f t="shared" si="2"/>
        <v>8.3101168199155844E-3</v>
      </c>
      <c r="P39" s="229">
        <f t="shared" si="3"/>
        <v>2.3720914562932353E-2</v>
      </c>
      <c r="R39" s="276" t="s">
        <v>277</v>
      </c>
      <c r="S39" s="276"/>
      <c r="T39" s="276"/>
      <c r="U39" s="276"/>
      <c r="V39" s="276"/>
      <c r="W39" s="276"/>
      <c r="X39" s="276"/>
      <c r="Y39" s="276"/>
      <c r="Z39" s="276"/>
      <c r="AA39" s="276"/>
      <c r="AB39" s="276"/>
      <c r="AC39" s="276"/>
      <c r="AD39" s="276"/>
    </row>
    <row r="40" spans="1:30" x14ac:dyDescent="0.35">
      <c r="A40" s="392"/>
      <c r="B40" s="390"/>
      <c r="C40" s="4">
        <v>3</v>
      </c>
      <c r="D40" s="60" t="s">
        <v>278</v>
      </c>
      <c r="E40" s="14" t="s">
        <v>279</v>
      </c>
      <c r="F40" s="160"/>
      <c r="G40" s="162"/>
      <c r="H40" s="163"/>
      <c r="J40" s="229"/>
      <c r="K40" s="229"/>
      <c r="L40" s="220"/>
      <c r="N40" s="229"/>
      <c r="O40" s="229"/>
      <c r="P40" s="229"/>
      <c r="R40" t="s">
        <v>280</v>
      </c>
      <c r="U40" s="238" t="s">
        <v>281</v>
      </c>
    </row>
    <row r="41" spans="1:30" x14ac:dyDescent="0.35">
      <c r="A41" s="392"/>
      <c r="B41" s="390"/>
      <c r="C41" s="4">
        <v>4</v>
      </c>
      <c r="D41" s="60" t="s">
        <v>282</v>
      </c>
      <c r="E41" s="14" t="s">
        <v>283</v>
      </c>
      <c r="F41" s="160"/>
      <c r="G41" s="162"/>
      <c r="H41" s="163"/>
      <c r="J41" s="229"/>
      <c r="K41" s="229"/>
      <c r="L41" s="220"/>
      <c r="N41" s="229"/>
      <c r="O41" s="229"/>
      <c r="P41" s="229"/>
      <c r="U41" s="238" t="s">
        <v>284</v>
      </c>
    </row>
    <row r="42" spans="1:30" x14ac:dyDescent="0.35">
      <c r="A42" s="392"/>
      <c r="B42" s="390"/>
      <c r="C42" s="4">
        <v>5</v>
      </c>
      <c r="D42" s="60" t="s">
        <v>285</v>
      </c>
      <c r="E42" s="50" t="s">
        <v>286</v>
      </c>
      <c r="F42" s="160"/>
      <c r="G42" s="162"/>
      <c r="H42" s="163"/>
      <c r="J42" s="229"/>
      <c r="K42" s="229"/>
      <c r="L42" s="220"/>
      <c r="N42" s="229"/>
      <c r="O42" s="229"/>
      <c r="P42" s="229"/>
      <c r="U42" s="238" t="s">
        <v>287</v>
      </c>
    </row>
    <row r="43" spans="1:30" x14ac:dyDescent="0.35">
      <c r="A43" s="392"/>
      <c r="B43" s="390"/>
      <c r="C43" s="4">
        <v>6</v>
      </c>
      <c r="D43" s="66" t="s">
        <v>288</v>
      </c>
      <c r="E43" s="14" t="s">
        <v>289</v>
      </c>
      <c r="F43" s="160"/>
      <c r="G43" s="162"/>
      <c r="H43" s="163"/>
      <c r="J43" s="229"/>
      <c r="K43" s="229"/>
      <c r="L43" s="220"/>
      <c r="N43" s="229"/>
      <c r="O43" s="229"/>
      <c r="P43" s="229"/>
      <c r="U43" s="238" t="s">
        <v>290</v>
      </c>
    </row>
    <row r="44" spans="1:30" x14ac:dyDescent="0.35">
      <c r="A44" s="392"/>
      <c r="B44" s="390"/>
      <c r="C44" s="4">
        <v>7</v>
      </c>
      <c r="D44" s="66" t="s">
        <v>291</v>
      </c>
      <c r="E44" s="14" t="s">
        <v>292</v>
      </c>
      <c r="F44" s="160"/>
      <c r="G44" s="162"/>
      <c r="H44" s="163"/>
      <c r="J44" s="229"/>
      <c r="K44" s="229"/>
      <c r="L44" s="220"/>
      <c r="N44" s="229"/>
      <c r="O44" s="229"/>
      <c r="P44" s="229"/>
    </row>
    <row r="45" spans="1:30" x14ac:dyDescent="0.35">
      <c r="A45" s="392"/>
      <c r="B45" s="390"/>
      <c r="C45" s="4">
        <v>8</v>
      </c>
      <c r="D45" s="66" t="s">
        <v>293</v>
      </c>
      <c r="E45" s="50" t="s">
        <v>294</v>
      </c>
      <c r="F45" s="173">
        <v>22897</v>
      </c>
      <c r="G45" s="174">
        <v>23930</v>
      </c>
      <c r="H45" s="163">
        <v>28386</v>
      </c>
      <c r="J45" s="229">
        <f t="shared" si="0"/>
        <v>-4.3167572085248643E-2</v>
      </c>
      <c r="K45" s="229">
        <f t="shared" si="1"/>
        <v>-0.15697879236243217</v>
      </c>
      <c r="L45" s="220"/>
      <c r="N45" s="229">
        <f t="shared" si="4"/>
        <v>3.2027718096772746E-2</v>
      </c>
      <c r="O45" s="229">
        <f t="shared" si="2"/>
        <v>3.1792341406967212E-2</v>
      </c>
      <c r="P45" s="229">
        <f t="shared" si="3"/>
        <v>3.1877189830203934E-2</v>
      </c>
    </row>
    <row r="46" spans="1:30" x14ac:dyDescent="0.35">
      <c r="A46" s="392"/>
      <c r="B46" s="390"/>
      <c r="C46" s="4">
        <v>9</v>
      </c>
      <c r="D46" s="66" t="s">
        <v>295</v>
      </c>
      <c r="E46" s="14" t="s">
        <v>296</v>
      </c>
      <c r="F46" s="171">
        <f>SUM(F47:F49)</f>
        <v>126034</v>
      </c>
      <c r="G46" s="172">
        <v>129883</v>
      </c>
      <c r="H46" s="169">
        <v>135926</v>
      </c>
      <c r="J46" s="229">
        <f t="shared" si="0"/>
        <v>-2.9634363234603452E-2</v>
      </c>
      <c r="K46" s="229">
        <f t="shared" si="1"/>
        <v>-4.4458013919338464E-2</v>
      </c>
      <c r="L46" s="220"/>
      <c r="N46" s="233">
        <f t="shared" si="4"/>
        <v>0.17629302627456248</v>
      </c>
      <c r="O46" s="233">
        <f t="shared" si="2"/>
        <v>0.17255681901216557</v>
      </c>
      <c r="P46" s="233">
        <f t="shared" si="3"/>
        <v>0.15264351810259635</v>
      </c>
    </row>
    <row r="47" spans="1:30" x14ac:dyDescent="0.35">
      <c r="A47" s="392"/>
      <c r="B47" s="390"/>
      <c r="C47" s="4"/>
      <c r="D47" s="66" t="s">
        <v>297</v>
      </c>
      <c r="E47" s="14" t="s">
        <v>298</v>
      </c>
      <c r="F47" s="173"/>
      <c r="G47" s="174"/>
      <c r="H47" s="163"/>
      <c r="J47" s="229"/>
      <c r="K47" s="229"/>
      <c r="L47" s="220"/>
      <c r="N47" s="229"/>
      <c r="O47" s="229"/>
      <c r="P47" s="229"/>
    </row>
    <row r="48" spans="1:30" x14ac:dyDescent="0.35">
      <c r="A48" s="392"/>
      <c r="B48" s="390"/>
      <c r="C48" s="4"/>
      <c r="D48" s="66" t="s">
        <v>299</v>
      </c>
      <c r="E48" s="50" t="s">
        <v>300</v>
      </c>
      <c r="F48" s="173"/>
      <c r="G48" s="174"/>
      <c r="H48" s="163"/>
      <c r="J48" s="229"/>
      <c r="K48" s="229"/>
      <c r="L48" s="220"/>
      <c r="N48" s="229"/>
      <c r="O48" s="229"/>
      <c r="P48" s="229"/>
    </row>
    <row r="49" spans="1:16" x14ac:dyDescent="0.35">
      <c r="A49" s="393"/>
      <c r="B49" s="394"/>
      <c r="C49" s="7"/>
      <c r="D49" s="47" t="s">
        <v>301</v>
      </c>
      <c r="E49" s="54" t="s">
        <v>302</v>
      </c>
      <c r="F49" s="175">
        <v>126034</v>
      </c>
      <c r="G49" s="177">
        <v>129883</v>
      </c>
      <c r="H49" s="178">
        <v>135926</v>
      </c>
      <c r="J49" s="229">
        <f t="shared" si="0"/>
        <v>-2.9634363234603452E-2</v>
      </c>
      <c r="K49" s="229">
        <f t="shared" si="1"/>
        <v>-4.4458013919338464E-2</v>
      </c>
      <c r="L49" s="220"/>
      <c r="N49" s="229">
        <f t="shared" si="4"/>
        <v>0.17629302627456248</v>
      </c>
      <c r="O49" s="229">
        <f t="shared" si="2"/>
        <v>0.17255681901216557</v>
      </c>
      <c r="P49" s="229">
        <f t="shared" si="3"/>
        <v>0.15264351810259635</v>
      </c>
    </row>
  </sheetData>
  <mergeCells count="22">
    <mergeCell ref="B5:C5"/>
    <mergeCell ref="A24:B24"/>
    <mergeCell ref="F25:F26"/>
    <mergeCell ref="G25:G26"/>
    <mergeCell ref="A26:C26"/>
    <mergeCell ref="E25:E26"/>
    <mergeCell ref="R18:AB18"/>
    <mergeCell ref="R39:AD39"/>
    <mergeCell ref="R25:AB25"/>
    <mergeCell ref="A1:C1"/>
    <mergeCell ref="A2:C3"/>
    <mergeCell ref="D2:D3"/>
    <mergeCell ref="E2:E3"/>
    <mergeCell ref="A4:C4"/>
    <mergeCell ref="J2:L2"/>
    <mergeCell ref="N2:P2"/>
    <mergeCell ref="H25:H26"/>
    <mergeCell ref="A31:B33"/>
    <mergeCell ref="A37:B49"/>
    <mergeCell ref="A7:B9"/>
    <mergeCell ref="A12:B17"/>
    <mergeCell ref="A20:B20"/>
  </mergeCells>
  <phoneticPr fontId="15" type="noConversion"/>
  <pageMargins left="0.7" right="0.7" top="0.78740157499999996" bottom="0.78740157499999996"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5"/>
  <sheetViews>
    <sheetView topLeftCell="G6" zoomScale="125" workbookViewId="0">
      <selection activeCell="AB9" sqref="AB9"/>
    </sheetView>
  </sheetViews>
  <sheetFormatPr defaultColWidth="8.81640625" defaultRowHeight="14.5" x14ac:dyDescent="0.35"/>
  <cols>
    <col min="1" max="1" width="2.6328125" bestFit="1" customWidth="1"/>
    <col min="2" max="2" width="2.81640625" bestFit="1" customWidth="1"/>
    <col min="3" max="3" width="3" bestFit="1" customWidth="1"/>
    <col min="4" max="4" width="26.81640625" customWidth="1"/>
    <col min="5" max="5" width="30.453125" customWidth="1"/>
    <col min="6" max="6" width="4" bestFit="1" customWidth="1"/>
    <col min="7" max="8" width="11" customWidth="1"/>
    <col min="9" max="9" width="9.453125" bestFit="1" customWidth="1"/>
    <col min="11" max="11" width="9.36328125" bestFit="1" customWidth="1"/>
  </cols>
  <sheetData>
    <row r="1" spans="1:19" x14ac:dyDescent="0.35">
      <c r="A1" s="455" t="s">
        <v>13</v>
      </c>
      <c r="B1" s="456"/>
      <c r="C1" s="457"/>
      <c r="D1" s="458" t="s">
        <v>197</v>
      </c>
      <c r="E1" s="459"/>
      <c r="F1" s="22" t="s">
        <v>15</v>
      </c>
      <c r="G1" s="23" t="s">
        <v>198</v>
      </c>
      <c r="H1" s="72" t="s">
        <v>17</v>
      </c>
      <c r="I1" s="24" t="s">
        <v>17</v>
      </c>
    </row>
    <row r="2" spans="1:19" x14ac:dyDescent="0.35">
      <c r="A2" s="460" t="s">
        <v>18</v>
      </c>
      <c r="B2" s="461"/>
      <c r="C2" s="462"/>
      <c r="D2" s="466" t="s">
        <v>19</v>
      </c>
      <c r="E2" s="467"/>
      <c r="F2" s="482" t="s">
        <v>20</v>
      </c>
      <c r="G2" s="87" t="s">
        <v>199</v>
      </c>
      <c r="H2" s="87" t="s">
        <v>21</v>
      </c>
      <c r="I2" s="88" t="s">
        <v>22</v>
      </c>
      <c r="K2" s="370" t="s">
        <v>26</v>
      </c>
      <c r="L2" s="371"/>
      <c r="M2" s="372"/>
      <c r="O2" s="370" t="s">
        <v>27</v>
      </c>
      <c r="P2" s="371"/>
      <c r="Q2" s="372"/>
    </row>
    <row r="3" spans="1:19" x14ac:dyDescent="0.35">
      <c r="A3" s="463"/>
      <c r="B3" s="464"/>
      <c r="C3" s="465"/>
      <c r="D3" s="468"/>
      <c r="E3" s="469"/>
      <c r="F3" s="483"/>
      <c r="G3" s="27">
        <v>6</v>
      </c>
      <c r="H3" s="73">
        <v>7</v>
      </c>
      <c r="I3" s="26">
        <v>8</v>
      </c>
      <c r="K3" s="6">
        <v>2021</v>
      </c>
      <c r="L3" s="41">
        <v>2020</v>
      </c>
      <c r="M3" s="4">
        <v>2019</v>
      </c>
      <c r="O3" s="6">
        <v>2021</v>
      </c>
      <c r="P3" s="41">
        <v>2020</v>
      </c>
      <c r="Q3" s="4">
        <v>2019</v>
      </c>
    </row>
    <row r="4" spans="1:19" x14ac:dyDescent="0.35">
      <c r="A4" s="28" t="s">
        <v>111</v>
      </c>
      <c r="B4" s="23" t="s">
        <v>60</v>
      </c>
      <c r="C4" s="36"/>
      <c r="D4" s="487" t="s">
        <v>303</v>
      </c>
      <c r="E4" s="488"/>
      <c r="F4" s="11">
        <v>123</v>
      </c>
      <c r="G4" s="192">
        <f>G5+G8+G9+G10+G11+G12+G13+G14</f>
        <v>36248</v>
      </c>
      <c r="H4" s="193">
        <v>41280</v>
      </c>
      <c r="I4" s="194">
        <v>38327</v>
      </c>
      <c r="K4" s="229">
        <f>($G4-$H4)/$H4</f>
        <v>-0.12189922480620155</v>
      </c>
      <c r="L4" s="229">
        <f>($H4-$I4)/$I4</f>
        <v>7.7047512197667437E-2</v>
      </c>
      <c r="M4" s="220"/>
      <c r="O4" s="255">
        <f>G4/'R3'!$F$4</f>
        <v>5.0702743834206171E-2</v>
      </c>
      <c r="P4" s="255">
        <f>H4/'R3'!$G$4</f>
        <v>5.4842785343903321E-2</v>
      </c>
      <c r="Q4" s="255">
        <f>I4/'R3'!$H$4</f>
        <v>4.3040831910879526E-2</v>
      </c>
    </row>
    <row r="5" spans="1:19" x14ac:dyDescent="0.35">
      <c r="A5" s="29" t="s">
        <v>111</v>
      </c>
      <c r="B5" s="25" t="s">
        <v>60</v>
      </c>
      <c r="C5" s="27">
        <v>1</v>
      </c>
      <c r="D5" s="343" t="s">
        <v>269</v>
      </c>
      <c r="E5" s="345"/>
      <c r="F5" s="11">
        <v>124</v>
      </c>
      <c r="G5" s="167"/>
      <c r="H5" s="168"/>
      <c r="I5" s="169"/>
      <c r="K5" s="229"/>
      <c r="L5" s="229"/>
      <c r="M5" s="220"/>
      <c r="O5" s="255"/>
      <c r="P5" s="255"/>
      <c r="Q5" s="255"/>
    </row>
    <row r="6" spans="1:19" x14ac:dyDescent="0.35">
      <c r="A6" s="29"/>
      <c r="B6" s="25"/>
      <c r="C6" s="27"/>
      <c r="D6" s="354" t="s">
        <v>304</v>
      </c>
      <c r="E6" s="356"/>
      <c r="F6" s="11">
        <v>125</v>
      </c>
      <c r="G6" s="160"/>
      <c r="H6" s="162"/>
      <c r="I6" s="163"/>
      <c r="K6" s="229"/>
      <c r="L6" s="229"/>
      <c r="M6" s="220"/>
      <c r="O6" s="229"/>
      <c r="P6" s="229"/>
      <c r="Q6" s="229"/>
    </row>
    <row r="7" spans="1:19" x14ac:dyDescent="0.35">
      <c r="A7" s="29"/>
      <c r="B7" s="25"/>
      <c r="C7" s="27"/>
      <c r="D7" s="360" t="s">
        <v>305</v>
      </c>
      <c r="E7" s="362"/>
      <c r="F7" s="11">
        <v>126</v>
      </c>
      <c r="G7" s="160"/>
      <c r="H7" s="162"/>
      <c r="I7" s="163"/>
      <c r="K7" s="229"/>
      <c r="L7" s="229"/>
      <c r="M7" s="220"/>
      <c r="O7" s="229"/>
      <c r="P7" s="229"/>
      <c r="Q7" s="229"/>
    </row>
    <row r="8" spans="1:19" ht="26.25" customHeight="1" x14ac:dyDescent="0.35">
      <c r="A8" s="29"/>
      <c r="B8" s="25"/>
      <c r="C8" s="27">
        <v>2</v>
      </c>
      <c r="D8" s="357" t="s">
        <v>275</v>
      </c>
      <c r="E8" s="359"/>
      <c r="F8" s="11">
        <v>127</v>
      </c>
      <c r="G8" s="160"/>
      <c r="H8" s="162"/>
      <c r="I8" s="163"/>
      <c r="K8" s="229"/>
      <c r="L8" s="229"/>
      <c r="M8" s="220"/>
      <c r="O8" s="229"/>
      <c r="P8" s="229"/>
      <c r="Q8" s="229"/>
    </row>
    <row r="9" spans="1:19" x14ac:dyDescent="0.35">
      <c r="A9" s="29"/>
      <c r="B9" s="25"/>
      <c r="C9" s="27">
        <v>3</v>
      </c>
      <c r="D9" s="472" t="s">
        <v>306</v>
      </c>
      <c r="E9" s="345"/>
      <c r="F9" s="11">
        <v>128</v>
      </c>
      <c r="G9" s="160"/>
      <c r="H9" s="162">
        <v>327</v>
      </c>
      <c r="I9" s="163"/>
      <c r="K9" s="229">
        <f t="shared" ref="K9:K23" si="0">($G9-$H9)/$H9</f>
        <v>-1</v>
      </c>
      <c r="L9" s="229"/>
      <c r="M9" s="220"/>
      <c r="O9" s="229"/>
      <c r="P9" s="229">
        <f>H9/'R3'!$G$4</f>
        <v>4.3443776180853653E-4</v>
      </c>
      <c r="Q9" s="229"/>
    </row>
    <row r="10" spans="1:19" x14ac:dyDescent="0.35">
      <c r="A10" s="29"/>
      <c r="B10" s="25"/>
      <c r="C10" s="27">
        <v>4</v>
      </c>
      <c r="D10" s="472" t="s">
        <v>282</v>
      </c>
      <c r="E10" s="345"/>
      <c r="F10" s="11">
        <v>129</v>
      </c>
      <c r="G10" s="160">
        <v>6118</v>
      </c>
      <c r="H10" s="162">
        <v>12806</v>
      </c>
      <c r="I10" s="163">
        <v>13299</v>
      </c>
      <c r="K10" s="233">
        <f>($G10-$H10)/$H10</f>
        <v>-0.52225519287833833</v>
      </c>
      <c r="L10" s="233">
        <f>($H10-$I10)/$I10</f>
        <v>-3.7070456425295134E-2</v>
      </c>
      <c r="M10" s="220"/>
      <c r="O10" s="229">
        <f>G10/'R3'!$F$4</f>
        <v>8.557696611610939E-3</v>
      </c>
      <c r="P10" s="229">
        <f>H10/'R3'!$G$4</f>
        <v>1.7013486170397916E-2</v>
      </c>
      <c r="Q10" s="229">
        <f>I10/'R3'!$H$4</f>
        <v>1.4934641990836403E-2</v>
      </c>
      <c r="S10" t="s">
        <v>540</v>
      </c>
    </row>
    <row r="11" spans="1:19" x14ac:dyDescent="0.35">
      <c r="A11" s="29"/>
      <c r="B11" s="25"/>
      <c r="C11" s="27">
        <v>5</v>
      </c>
      <c r="D11" s="472" t="s">
        <v>307</v>
      </c>
      <c r="E11" s="473"/>
      <c r="F11" s="11">
        <v>130</v>
      </c>
      <c r="G11" s="160"/>
      <c r="H11" s="162"/>
      <c r="I11" s="163"/>
      <c r="K11" s="229"/>
      <c r="L11" s="229"/>
      <c r="M11" s="220"/>
      <c r="O11" s="229"/>
      <c r="P11" s="229"/>
      <c r="Q11" s="229"/>
    </row>
    <row r="12" spans="1:19" x14ac:dyDescent="0.35">
      <c r="A12" s="29"/>
      <c r="B12" s="25"/>
      <c r="C12" s="27">
        <v>6</v>
      </c>
      <c r="D12" s="472" t="s">
        <v>288</v>
      </c>
      <c r="E12" s="473"/>
      <c r="F12" s="11">
        <v>131</v>
      </c>
      <c r="G12" s="160"/>
      <c r="H12" s="162"/>
      <c r="I12" s="163"/>
      <c r="K12" s="229"/>
      <c r="L12" s="229"/>
      <c r="M12" s="220"/>
      <c r="O12" s="229"/>
      <c r="P12" s="229"/>
      <c r="Q12" s="229"/>
    </row>
    <row r="13" spans="1:19" x14ac:dyDescent="0.35">
      <c r="A13" s="29"/>
      <c r="B13" s="25"/>
      <c r="C13" s="27">
        <v>7</v>
      </c>
      <c r="D13" s="472" t="s">
        <v>291</v>
      </c>
      <c r="E13" s="473"/>
      <c r="F13" s="11">
        <v>132</v>
      </c>
      <c r="G13" s="160"/>
      <c r="H13" s="162"/>
      <c r="I13" s="163"/>
      <c r="K13" s="229"/>
      <c r="L13" s="229"/>
      <c r="M13" s="220"/>
      <c r="O13" s="229"/>
      <c r="P13" s="229"/>
      <c r="Q13" s="229"/>
    </row>
    <row r="14" spans="1:19" x14ac:dyDescent="0.35">
      <c r="A14" s="29"/>
      <c r="B14" s="25"/>
      <c r="C14" s="27">
        <v>8</v>
      </c>
      <c r="D14" s="472" t="s">
        <v>308</v>
      </c>
      <c r="E14" s="473"/>
      <c r="F14" s="11">
        <v>133</v>
      </c>
      <c r="G14" s="167">
        <f>SUM(G15:G21)</f>
        <v>30130</v>
      </c>
      <c r="H14" s="168">
        <v>28147</v>
      </c>
      <c r="I14" s="169">
        <v>25028</v>
      </c>
      <c r="K14" s="229">
        <f t="shared" si="0"/>
        <v>7.045155789249298E-2</v>
      </c>
      <c r="L14" s="229">
        <f t="shared" ref="L14:L23" si="1">($H14-$I14)/$I14</f>
        <v>0.12462042512386128</v>
      </c>
      <c r="M14" s="220"/>
      <c r="O14" s="229">
        <f>G14/'R3'!$F$4</f>
        <v>4.2145047222595232E-2</v>
      </c>
      <c r="P14" s="229">
        <f>H14/'R3'!$G$4</f>
        <v>3.7394861411696872E-2</v>
      </c>
      <c r="Q14" s="229">
        <f>I14/'R3'!$H$4</f>
        <v>2.8106189920043122E-2</v>
      </c>
    </row>
    <row r="15" spans="1:19" x14ac:dyDescent="0.35">
      <c r="A15" s="29"/>
      <c r="B15" s="25"/>
      <c r="C15" s="27"/>
      <c r="D15" s="56" t="s">
        <v>309</v>
      </c>
      <c r="E15" s="55"/>
      <c r="F15" s="11">
        <v>134</v>
      </c>
      <c r="G15" s="160"/>
      <c r="H15" s="162"/>
      <c r="I15" s="163"/>
      <c r="K15" s="229"/>
      <c r="L15" s="229"/>
      <c r="M15" s="220"/>
      <c r="O15" s="229"/>
      <c r="P15" s="229"/>
      <c r="Q15" s="229"/>
    </row>
    <row r="16" spans="1:19" x14ac:dyDescent="0.35">
      <c r="A16" s="29"/>
      <c r="B16" s="25"/>
      <c r="C16" s="27"/>
      <c r="D16" s="56" t="s">
        <v>310</v>
      </c>
      <c r="E16" s="55"/>
      <c r="F16" s="11">
        <v>135</v>
      </c>
      <c r="G16" s="160">
        <v>3</v>
      </c>
      <c r="H16" s="162">
        <v>3</v>
      </c>
      <c r="I16" s="163">
        <v>3</v>
      </c>
      <c r="K16" s="229">
        <f t="shared" si="0"/>
        <v>0</v>
      </c>
      <c r="L16" s="229">
        <f t="shared" si="1"/>
        <v>0</v>
      </c>
      <c r="M16" s="220"/>
      <c r="O16" s="229">
        <f>G16/'R3'!$F$4</f>
        <v>4.1963206660400157E-6</v>
      </c>
      <c r="P16" s="229">
        <f>H16/'R3'!$G$4</f>
        <v>3.9856675395278581E-6</v>
      </c>
      <c r="Q16" s="229">
        <f>I16/'R3'!$H$4</f>
        <v>3.3689695445153174E-6</v>
      </c>
    </row>
    <row r="17" spans="1:32" ht="15" customHeight="1" x14ac:dyDescent="0.35">
      <c r="A17" s="29"/>
      <c r="B17" s="25"/>
      <c r="C17" s="27"/>
      <c r="D17" s="56" t="s">
        <v>311</v>
      </c>
      <c r="E17" s="57"/>
      <c r="F17" s="11">
        <v>136</v>
      </c>
      <c r="G17" s="160">
        <v>9566</v>
      </c>
      <c r="H17" s="162">
        <v>7429</v>
      </c>
      <c r="I17" s="163">
        <v>8856</v>
      </c>
      <c r="K17" s="233">
        <f>($G17-$H17)/$H17</f>
        <v>0.2876564813568448</v>
      </c>
      <c r="L17" s="233">
        <f t="shared" si="1"/>
        <v>-0.16113369467028005</v>
      </c>
      <c r="M17" s="220"/>
      <c r="O17" s="229">
        <f>G17/'R3'!$F$4</f>
        <v>1.3380667830446264E-2</v>
      </c>
      <c r="P17" s="229">
        <f>H17/'R3'!$G$4</f>
        <v>9.8698413837174856E-3</v>
      </c>
      <c r="Q17" s="229">
        <f>I17/'R3'!$H$4</f>
        <v>9.9451980954092176E-3</v>
      </c>
      <c r="S17" s="275" t="s">
        <v>312</v>
      </c>
      <c r="T17" s="275"/>
      <c r="U17" s="275"/>
      <c r="V17" s="275"/>
      <c r="W17" s="275"/>
      <c r="X17" s="275"/>
      <c r="Y17" s="275"/>
      <c r="Z17" s="275"/>
      <c r="AA17" s="275"/>
      <c r="AB17" s="275"/>
      <c r="AC17" s="275"/>
      <c r="AD17" s="275"/>
      <c r="AE17" s="275"/>
      <c r="AF17" s="275"/>
    </row>
    <row r="18" spans="1:32" ht="26.25" customHeight="1" x14ac:dyDescent="0.35">
      <c r="A18" s="29"/>
      <c r="B18" s="25"/>
      <c r="C18" s="27"/>
      <c r="D18" s="481" t="s">
        <v>313</v>
      </c>
      <c r="E18" s="362"/>
      <c r="F18" s="11">
        <v>137</v>
      </c>
      <c r="G18" s="160">
        <v>5053</v>
      </c>
      <c r="H18" s="162">
        <v>4209</v>
      </c>
      <c r="I18" s="163">
        <v>4986</v>
      </c>
      <c r="K18" s="229">
        <f t="shared" si="0"/>
        <v>0.20052268947493465</v>
      </c>
      <c r="L18" s="229">
        <f t="shared" si="1"/>
        <v>-0.15583634175691938</v>
      </c>
      <c r="M18" s="220"/>
      <c r="O18" s="229">
        <f>G18/'R3'!$F$4</f>
        <v>7.0680027751667341E-3</v>
      </c>
      <c r="P18" s="229">
        <f>H18/'R3'!$G$4</f>
        <v>5.5918915579575845E-3</v>
      </c>
      <c r="Q18" s="229">
        <f>I18/'R3'!$H$4</f>
        <v>5.5992273829844575E-3</v>
      </c>
      <c r="S18" s="253"/>
      <c r="T18" s="253"/>
      <c r="U18" s="253"/>
      <c r="V18" s="253"/>
      <c r="W18" s="253"/>
      <c r="X18" s="253"/>
      <c r="Y18" s="253"/>
      <c r="Z18" s="253"/>
      <c r="AA18" s="253"/>
      <c r="AB18" s="253"/>
      <c r="AC18" s="253"/>
      <c r="AD18" s="253"/>
      <c r="AE18" s="253"/>
      <c r="AF18" s="253"/>
    </row>
    <row r="19" spans="1:32" x14ac:dyDescent="0.35">
      <c r="A19" s="29"/>
      <c r="B19" s="25"/>
      <c r="C19" s="27"/>
      <c r="D19" s="56" t="s">
        <v>314</v>
      </c>
      <c r="E19" s="55"/>
      <c r="F19" s="11">
        <v>138</v>
      </c>
      <c r="G19" s="160">
        <v>13700</v>
      </c>
      <c r="H19" s="162">
        <v>13841</v>
      </c>
      <c r="I19" s="163">
        <v>8625</v>
      </c>
      <c r="K19" s="229">
        <f t="shared" si="0"/>
        <v>-1.0187125207716205E-2</v>
      </c>
      <c r="L19" s="229">
        <f t="shared" si="1"/>
        <v>0.60475362318840575</v>
      </c>
      <c r="M19" s="220"/>
      <c r="O19" s="229">
        <f>G19/'R3'!$F$4</f>
        <v>1.9163197708249407E-2</v>
      </c>
      <c r="P19" s="229">
        <f>H19/'R3'!$G$4</f>
        <v>1.8388541471535028E-2</v>
      </c>
      <c r="Q19" s="229">
        <f>I19/'R3'!$H$4</f>
        <v>9.6857874404815379E-3</v>
      </c>
    </row>
    <row r="20" spans="1:32" x14ac:dyDescent="0.35">
      <c r="A20" s="29"/>
      <c r="B20" s="25"/>
      <c r="C20" s="27"/>
      <c r="D20" s="479" t="s">
        <v>315</v>
      </c>
      <c r="E20" s="345"/>
      <c r="F20" s="11">
        <v>139</v>
      </c>
      <c r="G20" s="160">
        <v>1808</v>
      </c>
      <c r="H20" s="162">
        <v>2674</v>
      </c>
      <c r="I20" s="163">
        <v>2558</v>
      </c>
      <c r="K20" s="229">
        <f t="shared" si="0"/>
        <v>-0.32385938668661179</v>
      </c>
      <c r="L20" s="229">
        <f t="shared" si="1"/>
        <v>4.534792806880375E-2</v>
      </c>
      <c r="M20" s="220"/>
      <c r="O20" s="229">
        <f>G20/'R3'!$F$4</f>
        <v>2.5289825880667831E-3</v>
      </c>
      <c r="P20" s="229">
        <f>H20/'R3'!$G$4</f>
        <v>3.5525583335658307E-3</v>
      </c>
      <c r="Q20" s="229">
        <f>I20/'R3'!$H$4</f>
        <v>2.872608031623394E-3</v>
      </c>
    </row>
    <row r="21" spans="1:32" x14ac:dyDescent="0.35">
      <c r="A21" s="30"/>
      <c r="B21" s="31"/>
      <c r="C21" s="32"/>
      <c r="D21" s="479" t="s">
        <v>316</v>
      </c>
      <c r="E21" s="480"/>
      <c r="F21" s="11">
        <v>140</v>
      </c>
      <c r="G21" s="160"/>
      <c r="H21" s="162"/>
      <c r="I21" s="163"/>
      <c r="K21" s="229"/>
      <c r="L21" s="229"/>
      <c r="M21" s="220"/>
      <c r="O21" s="229"/>
      <c r="P21" s="229"/>
      <c r="Q21" s="229"/>
    </row>
    <row r="22" spans="1:32" x14ac:dyDescent="0.35">
      <c r="A22" s="33" t="s">
        <v>188</v>
      </c>
      <c r="B22" s="34" t="s">
        <v>37</v>
      </c>
      <c r="C22" s="35"/>
      <c r="D22" s="484" t="s">
        <v>317</v>
      </c>
      <c r="E22" s="342"/>
      <c r="F22" s="11">
        <v>141</v>
      </c>
      <c r="G22" s="164">
        <v>66</v>
      </c>
      <c r="H22" s="165">
        <v>2333</v>
      </c>
      <c r="I22" s="166">
        <v>9128</v>
      </c>
      <c r="K22" s="229">
        <f t="shared" si="0"/>
        <v>-0.97171024432061726</v>
      </c>
      <c r="L22" s="229">
        <f t="shared" si="1"/>
        <v>-0.74441279579316388</v>
      </c>
      <c r="M22" s="220"/>
      <c r="O22" s="229">
        <f>G22/'R3'!$F$4</f>
        <v>9.2319054652880361E-5</v>
      </c>
      <c r="P22" s="229">
        <f>H22/'R3'!$G$4</f>
        <v>3.0995207899061641E-3</v>
      </c>
      <c r="Q22" s="229">
        <f>I22/'R3'!$H$4</f>
        <v>1.0250651334111939E-2</v>
      </c>
    </row>
    <row r="23" spans="1:32" x14ac:dyDescent="0.35">
      <c r="A23" s="29" t="s">
        <v>188</v>
      </c>
      <c r="B23" s="25" t="s">
        <v>37</v>
      </c>
      <c r="C23" s="27">
        <v>1</v>
      </c>
      <c r="D23" s="485" t="s">
        <v>318</v>
      </c>
      <c r="E23" s="486"/>
      <c r="F23" s="11">
        <v>142</v>
      </c>
      <c r="G23" s="160">
        <v>66</v>
      </c>
      <c r="H23" s="162">
        <v>2333</v>
      </c>
      <c r="I23" s="163">
        <v>9128</v>
      </c>
      <c r="K23" s="233">
        <f t="shared" si="0"/>
        <v>-0.97171024432061726</v>
      </c>
      <c r="L23" s="233">
        <f t="shared" si="1"/>
        <v>-0.74441279579316388</v>
      </c>
      <c r="M23" s="220"/>
      <c r="O23" s="229">
        <f>G23/'R3'!$F$4</f>
        <v>9.2319054652880361E-5</v>
      </c>
      <c r="P23" s="229">
        <f>H23/'R3'!$G$4</f>
        <v>3.0995207899061641E-3</v>
      </c>
      <c r="Q23" s="229">
        <f>I23/'R3'!$H$4</f>
        <v>1.0250651334111939E-2</v>
      </c>
      <c r="S23" t="s">
        <v>319</v>
      </c>
    </row>
    <row r="24" spans="1:32" x14ac:dyDescent="0.35">
      <c r="A24" s="48"/>
      <c r="B24" s="37"/>
      <c r="C24" s="49">
        <v>2</v>
      </c>
      <c r="D24" s="470" t="s">
        <v>320</v>
      </c>
      <c r="E24" s="471"/>
      <c r="F24" s="11">
        <v>143</v>
      </c>
      <c r="G24" s="175"/>
      <c r="H24" s="177"/>
      <c r="I24" s="178"/>
      <c r="K24" s="220"/>
      <c r="L24" s="220"/>
      <c r="M24" s="220"/>
      <c r="O24" s="220"/>
      <c r="P24" s="220"/>
      <c r="Q24" s="220"/>
    </row>
    <row r="25" spans="1:32" x14ac:dyDescent="0.35">
      <c r="A25" s="44"/>
      <c r="B25" s="45"/>
      <c r="C25" s="45"/>
      <c r="D25" s="45"/>
      <c r="E25" s="45"/>
      <c r="F25" s="45"/>
      <c r="G25" s="45"/>
      <c r="H25" s="80"/>
      <c r="I25" s="81"/>
    </row>
    <row r="26" spans="1:32" x14ac:dyDescent="0.35">
      <c r="A26" s="474" t="s">
        <v>321</v>
      </c>
      <c r="B26" s="475"/>
      <c r="C26" s="475"/>
      <c r="D26" s="476"/>
      <c r="E26" s="477"/>
      <c r="F26" s="478"/>
      <c r="G26" s="478"/>
      <c r="H26" s="478"/>
      <c r="I26" s="83"/>
    </row>
    <row r="27" spans="1:32" ht="15" thickBot="1" x14ac:dyDescent="0.4">
      <c r="A27" s="442" t="s">
        <v>322</v>
      </c>
      <c r="B27" s="443"/>
      <c r="C27" s="443"/>
      <c r="D27" s="444"/>
      <c r="E27" s="445"/>
      <c r="F27" s="446"/>
      <c r="G27" s="446"/>
      <c r="H27" s="446"/>
      <c r="I27" s="82"/>
    </row>
    <row r="28" spans="1:32" ht="15" thickBot="1" x14ac:dyDescent="0.4">
      <c r="A28" s="46"/>
      <c r="B28" s="46"/>
      <c r="C28" s="46"/>
      <c r="D28" s="46"/>
      <c r="E28" s="46"/>
      <c r="F28" s="46"/>
      <c r="G28" s="46"/>
      <c r="H28" s="46"/>
      <c r="I28" s="81"/>
    </row>
    <row r="29" spans="1:32" ht="15" customHeight="1" x14ac:dyDescent="0.35">
      <c r="A29" s="447" t="s">
        <v>323</v>
      </c>
      <c r="B29" s="448"/>
      <c r="C29" s="449"/>
      <c r="D29" s="453" t="s">
        <v>324</v>
      </c>
      <c r="E29" s="420" t="s">
        <v>325</v>
      </c>
      <c r="F29" s="421"/>
      <c r="G29" s="421"/>
      <c r="H29" s="421"/>
      <c r="I29" s="422"/>
    </row>
    <row r="30" spans="1:32" x14ac:dyDescent="0.35">
      <c r="A30" s="450"/>
      <c r="B30" s="451"/>
      <c r="C30" s="452"/>
      <c r="D30" s="454"/>
      <c r="E30" s="423"/>
      <c r="F30" s="424"/>
      <c r="G30" s="424"/>
      <c r="H30" s="424"/>
      <c r="I30" s="425"/>
    </row>
    <row r="31" spans="1:32" x14ac:dyDescent="0.35">
      <c r="A31" s="429"/>
      <c r="B31" s="430"/>
      <c r="C31" s="431"/>
      <c r="D31" s="433"/>
      <c r="E31" s="423"/>
      <c r="F31" s="424"/>
      <c r="G31" s="424"/>
      <c r="H31" s="424"/>
      <c r="I31" s="425"/>
    </row>
    <row r="32" spans="1:32" x14ac:dyDescent="0.35">
      <c r="A32" s="432"/>
      <c r="B32" s="430"/>
      <c r="C32" s="431"/>
      <c r="D32" s="434"/>
      <c r="E32" s="423"/>
      <c r="F32" s="424"/>
      <c r="G32" s="424"/>
      <c r="H32" s="424"/>
      <c r="I32" s="425"/>
    </row>
    <row r="33" spans="1:9" x14ac:dyDescent="0.35">
      <c r="A33" s="436"/>
      <c r="B33" s="437"/>
      <c r="C33" s="438"/>
      <c r="D33" s="434"/>
      <c r="E33" s="423"/>
      <c r="F33" s="424"/>
      <c r="G33" s="424"/>
      <c r="H33" s="424"/>
      <c r="I33" s="425"/>
    </row>
    <row r="34" spans="1:9" x14ac:dyDescent="0.35">
      <c r="A34" s="436"/>
      <c r="B34" s="437"/>
      <c r="C34" s="438"/>
      <c r="D34" s="434"/>
      <c r="E34" s="423"/>
      <c r="F34" s="424"/>
      <c r="G34" s="424"/>
      <c r="H34" s="424"/>
      <c r="I34" s="425"/>
    </row>
    <row r="35" spans="1:9" ht="15" thickBot="1" x14ac:dyDescent="0.4">
      <c r="A35" s="439"/>
      <c r="B35" s="440"/>
      <c r="C35" s="441"/>
      <c r="D35" s="435"/>
      <c r="E35" s="426"/>
      <c r="F35" s="427"/>
      <c r="G35" s="427"/>
      <c r="H35" s="427"/>
      <c r="I35" s="428"/>
    </row>
  </sheetData>
  <mergeCells count="35">
    <mergeCell ref="K2:M2"/>
    <mergeCell ref="O2:Q2"/>
    <mergeCell ref="A26:D26"/>
    <mergeCell ref="E26:H26"/>
    <mergeCell ref="D14:E14"/>
    <mergeCell ref="D21:E21"/>
    <mergeCell ref="D18:E18"/>
    <mergeCell ref="D20:E20"/>
    <mergeCell ref="F2:F3"/>
    <mergeCell ref="D8:E8"/>
    <mergeCell ref="D22:E22"/>
    <mergeCell ref="D23:E23"/>
    <mergeCell ref="D10:E10"/>
    <mergeCell ref="D13:E13"/>
    <mergeCell ref="D4:E4"/>
    <mergeCell ref="D11:E11"/>
    <mergeCell ref="A1:C1"/>
    <mergeCell ref="D1:E1"/>
    <mergeCell ref="A2:C3"/>
    <mergeCell ref="D2:E3"/>
    <mergeCell ref="D24:E24"/>
    <mergeCell ref="D12:E12"/>
    <mergeCell ref="D5:E5"/>
    <mergeCell ref="D6:E6"/>
    <mergeCell ref="D7:E7"/>
    <mergeCell ref="D9:E9"/>
    <mergeCell ref="S17:AF17"/>
    <mergeCell ref="E29:I35"/>
    <mergeCell ref="A31:C32"/>
    <mergeCell ref="D31:D35"/>
    <mergeCell ref="A33:C35"/>
    <mergeCell ref="A27:D27"/>
    <mergeCell ref="E27:H27"/>
    <mergeCell ref="A29:C30"/>
    <mergeCell ref="D29:D30"/>
  </mergeCells>
  <phoneticPr fontId="15"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AD5A-9A91-714F-AA8F-7F34498571FF}">
  <dimension ref="A1:AG42"/>
  <sheetViews>
    <sheetView topLeftCell="A14" workbookViewId="0">
      <selection activeCell="L40" sqref="L40"/>
    </sheetView>
  </sheetViews>
  <sheetFormatPr defaultColWidth="11.453125" defaultRowHeight="14.5" x14ac:dyDescent="0.35"/>
  <cols>
    <col min="15" max="15" width="12" customWidth="1"/>
  </cols>
  <sheetData>
    <row r="1" spans="1:21" ht="18" x14ac:dyDescent="0.4">
      <c r="A1" s="563" t="s">
        <v>0</v>
      </c>
      <c r="B1" s="564"/>
      <c r="C1" s="564"/>
      <c r="D1" s="564"/>
      <c r="E1" s="567" t="s">
        <v>326</v>
      </c>
      <c r="F1" s="568"/>
      <c r="G1" s="568"/>
      <c r="H1" s="568"/>
      <c r="I1" s="568"/>
      <c r="J1" s="96"/>
      <c r="K1" s="569" t="s">
        <v>2</v>
      </c>
      <c r="L1" s="569"/>
      <c r="M1" s="570"/>
    </row>
    <row r="2" spans="1:21" ht="15.5" x14ac:dyDescent="0.35">
      <c r="A2" s="565"/>
      <c r="B2" s="566"/>
      <c r="C2" s="566"/>
      <c r="D2" s="566"/>
      <c r="E2" s="571" t="s">
        <v>327</v>
      </c>
      <c r="F2" s="374"/>
      <c r="G2" s="374"/>
      <c r="H2" s="374"/>
      <c r="I2" s="374"/>
      <c r="J2" s="97"/>
      <c r="K2" s="572" t="s">
        <v>328</v>
      </c>
      <c r="L2" s="573"/>
      <c r="M2" s="98"/>
    </row>
    <row r="3" spans="1:21" x14ac:dyDescent="0.35">
      <c r="A3" s="559"/>
      <c r="B3" s="560"/>
      <c r="C3" s="560"/>
      <c r="D3" s="560"/>
      <c r="E3" s="541" t="s">
        <v>7</v>
      </c>
      <c r="F3" s="541"/>
      <c r="G3" s="541"/>
      <c r="H3" s="541"/>
      <c r="I3" s="541"/>
      <c r="J3" s="97"/>
      <c r="K3" s="561" t="s">
        <v>6</v>
      </c>
      <c r="L3" s="562"/>
      <c r="M3" s="98"/>
    </row>
    <row r="4" spans="1:21" ht="15" thickBot="1" x14ac:dyDescent="0.4">
      <c r="A4" s="99"/>
      <c r="B4" s="100"/>
      <c r="C4" s="100"/>
      <c r="D4" s="100"/>
      <c r="E4" s="541"/>
      <c r="F4" s="541"/>
      <c r="G4" s="541"/>
      <c r="H4" s="541"/>
      <c r="I4" s="541"/>
      <c r="J4" s="97"/>
      <c r="K4" s="542" t="s">
        <v>8</v>
      </c>
      <c r="L4" s="542"/>
      <c r="M4" s="543"/>
    </row>
    <row r="5" spans="1:21" x14ac:dyDescent="0.35">
      <c r="A5" s="101"/>
      <c r="B5" s="100"/>
      <c r="C5" s="100"/>
      <c r="D5" s="100"/>
      <c r="E5" s="544" t="s">
        <v>9</v>
      </c>
      <c r="F5" s="545"/>
      <c r="G5" s="545"/>
      <c r="H5" s="545"/>
      <c r="I5" s="546"/>
      <c r="J5" s="97"/>
      <c r="K5" s="542"/>
      <c r="L5" s="542"/>
      <c r="M5" s="543"/>
    </row>
    <row r="6" spans="1:21" x14ac:dyDescent="0.35">
      <c r="A6" s="101"/>
      <c r="B6" s="100"/>
      <c r="C6" s="100"/>
      <c r="D6" s="100"/>
      <c r="E6" s="547"/>
      <c r="F6" s="548"/>
      <c r="G6" s="548"/>
      <c r="H6" s="548"/>
      <c r="I6" s="549"/>
      <c r="J6" s="97"/>
      <c r="K6" s="550" t="s">
        <v>10</v>
      </c>
      <c r="L6" s="551"/>
      <c r="M6" s="98"/>
    </row>
    <row r="7" spans="1:21" x14ac:dyDescent="0.35">
      <c r="A7" s="101"/>
      <c r="B7" s="100"/>
      <c r="C7" s="100"/>
      <c r="D7" s="100"/>
      <c r="E7" s="552">
        <v>16361733</v>
      </c>
      <c r="F7" s="553"/>
      <c r="G7" s="553"/>
      <c r="H7" s="553"/>
      <c r="I7" s="554"/>
      <c r="J7" s="97"/>
      <c r="K7" s="550" t="s">
        <v>11</v>
      </c>
      <c r="L7" s="551"/>
      <c r="M7" s="98"/>
    </row>
    <row r="8" spans="1:21" ht="15" thickBot="1" x14ac:dyDescent="0.4">
      <c r="A8" s="102"/>
      <c r="B8" s="103"/>
      <c r="C8" s="103"/>
      <c r="D8" s="103"/>
      <c r="E8" s="555"/>
      <c r="F8" s="556"/>
      <c r="G8" s="556"/>
      <c r="H8" s="556"/>
      <c r="I8" s="557"/>
      <c r="J8" s="97"/>
      <c r="K8" s="558" t="s">
        <v>12</v>
      </c>
      <c r="L8" s="558"/>
      <c r="M8" s="98"/>
    </row>
    <row r="9" spans="1:21" ht="15" thickBot="1" x14ac:dyDescent="0.4">
      <c r="A9" s="526" t="s">
        <v>329</v>
      </c>
      <c r="B9" s="527"/>
      <c r="C9" s="527"/>
      <c r="D9" s="527"/>
      <c r="E9" s="527"/>
      <c r="F9" s="527"/>
      <c r="G9" s="527"/>
      <c r="H9" s="527"/>
      <c r="I9" s="527"/>
      <c r="J9" s="527"/>
      <c r="K9" s="527"/>
      <c r="L9" s="527"/>
      <c r="M9" s="104"/>
    </row>
    <row r="10" spans="1:21" x14ac:dyDescent="0.35">
      <c r="A10" s="528" t="s">
        <v>330</v>
      </c>
      <c r="B10" s="401"/>
      <c r="C10" s="402"/>
      <c r="D10" s="529" t="s">
        <v>331</v>
      </c>
      <c r="E10" s="401"/>
      <c r="F10" s="401"/>
      <c r="G10" s="401"/>
      <c r="H10" s="401"/>
      <c r="I10" s="402"/>
      <c r="J10" s="105" t="s">
        <v>332</v>
      </c>
      <c r="K10" s="530" t="s">
        <v>333</v>
      </c>
      <c r="L10" s="531"/>
      <c r="M10" s="532"/>
    </row>
    <row r="11" spans="1:21" x14ac:dyDescent="0.35">
      <c r="A11" s="533" t="s">
        <v>18</v>
      </c>
      <c r="B11" s="534"/>
      <c r="C11" s="535"/>
      <c r="D11" s="539" t="s">
        <v>334</v>
      </c>
      <c r="E11" s="390"/>
      <c r="F11" s="390"/>
      <c r="G11" s="390"/>
      <c r="H11" s="390"/>
      <c r="I11" s="391"/>
      <c r="J11" s="107" t="s">
        <v>335</v>
      </c>
      <c r="K11" s="108" t="s">
        <v>336</v>
      </c>
      <c r="L11" s="108" t="s">
        <v>337</v>
      </c>
      <c r="M11" s="109" t="s">
        <v>337</v>
      </c>
      <c r="O11" s="370" t="s">
        <v>26</v>
      </c>
      <c r="P11" s="371"/>
      <c r="Q11" s="372"/>
      <c r="S11" s="370" t="s">
        <v>27</v>
      </c>
      <c r="T11" s="371"/>
      <c r="U11" s="372"/>
    </row>
    <row r="12" spans="1:21" ht="16" customHeight="1" x14ac:dyDescent="0.35">
      <c r="A12" s="536"/>
      <c r="B12" s="537"/>
      <c r="C12" s="538"/>
      <c r="D12" s="540"/>
      <c r="E12" s="394"/>
      <c r="F12" s="394"/>
      <c r="G12" s="394"/>
      <c r="H12" s="394"/>
      <c r="I12" s="395"/>
      <c r="J12" s="110" t="s">
        <v>20</v>
      </c>
      <c r="K12" s="111">
        <v>2021</v>
      </c>
      <c r="L12" s="111">
        <v>2020</v>
      </c>
      <c r="M12" s="112">
        <v>2019</v>
      </c>
      <c r="O12" s="86">
        <v>2021</v>
      </c>
      <c r="P12" s="13">
        <v>2020</v>
      </c>
      <c r="Q12" s="20">
        <v>2019</v>
      </c>
      <c r="S12" s="86">
        <v>2021</v>
      </c>
      <c r="T12" s="13">
        <v>2020</v>
      </c>
      <c r="U12" s="20">
        <v>2019</v>
      </c>
    </row>
    <row r="13" spans="1:21" x14ac:dyDescent="0.35">
      <c r="A13" s="113"/>
      <c r="B13" s="508" t="s">
        <v>37</v>
      </c>
      <c r="C13" s="509"/>
      <c r="D13" s="510" t="s">
        <v>338</v>
      </c>
      <c r="E13" s="511"/>
      <c r="F13" s="511"/>
      <c r="G13" s="511"/>
      <c r="H13" s="511"/>
      <c r="I13" s="512"/>
      <c r="J13" s="114" t="s">
        <v>339</v>
      </c>
      <c r="K13" s="195">
        <v>273297</v>
      </c>
      <c r="L13" s="195">
        <v>247705</v>
      </c>
      <c r="M13" s="196">
        <v>371386</v>
      </c>
      <c r="O13" s="90">
        <f>($K13-$L13)/$L13</f>
        <v>0.10331644496477665</v>
      </c>
      <c r="P13" s="90">
        <f>($L13-$M13)/$M13</f>
        <v>-0.33302547753550216</v>
      </c>
      <c r="S13" s="90">
        <f>K13/$K$13</f>
        <v>1</v>
      </c>
      <c r="T13" s="90">
        <f>L13/$L$13</f>
        <v>1</v>
      </c>
      <c r="U13" s="90">
        <f>M13/$M$13</f>
        <v>1</v>
      </c>
    </row>
    <row r="14" spans="1:21" x14ac:dyDescent="0.35">
      <c r="A14" s="115"/>
      <c r="B14" s="508" t="s">
        <v>60</v>
      </c>
      <c r="C14" s="509"/>
      <c r="D14" s="513" t="s">
        <v>340</v>
      </c>
      <c r="E14" s="514"/>
      <c r="F14" s="514"/>
      <c r="G14" s="514"/>
      <c r="H14" s="514"/>
      <c r="I14" s="515"/>
      <c r="J14" s="116" t="s">
        <v>341</v>
      </c>
      <c r="K14" s="160"/>
      <c r="L14" s="160"/>
      <c r="M14" s="163"/>
      <c r="O14" s="90"/>
      <c r="P14" s="90"/>
      <c r="S14" s="90"/>
      <c r="T14" s="90"/>
      <c r="U14" s="90"/>
    </row>
    <row r="15" spans="1:21" x14ac:dyDescent="0.35">
      <c r="A15" s="115" t="s">
        <v>30</v>
      </c>
      <c r="B15" s="117"/>
      <c r="C15" s="118"/>
      <c r="D15" s="503" t="s">
        <v>342</v>
      </c>
      <c r="E15" s="516"/>
      <c r="F15" s="516"/>
      <c r="G15" s="516"/>
      <c r="H15" s="516"/>
      <c r="I15" s="517"/>
      <c r="J15" s="116" t="s">
        <v>343</v>
      </c>
      <c r="K15" s="197">
        <f>SUM(K16:K18)</f>
        <v>100676</v>
      </c>
      <c r="L15" s="197">
        <f>SUM(L16:L18)</f>
        <v>110674</v>
      </c>
      <c r="M15" s="198">
        <v>150179</v>
      </c>
      <c r="O15" s="90">
        <f>($K15-$L15)/$L15</f>
        <v>-9.0337387281565679E-2</v>
      </c>
      <c r="P15" s="90">
        <f t="shared" ref="P15:P42" si="0">($L15-$M15)/$M15</f>
        <v>-0.2630527570432617</v>
      </c>
      <c r="S15" s="90">
        <f>K15/$K$13</f>
        <v>0.36837579629487333</v>
      </c>
      <c r="T15" s="90">
        <f t="shared" ref="T15:T42" si="1">L15/$L$13</f>
        <v>0.44679760198623364</v>
      </c>
      <c r="U15" s="90">
        <f t="shared" ref="U15:U42" si="2">M15/$M$13</f>
        <v>0.40437442445326427</v>
      </c>
    </row>
    <row r="16" spans="1:21" x14ac:dyDescent="0.35">
      <c r="A16" s="106" t="s">
        <v>30</v>
      </c>
      <c r="B16" s="107"/>
      <c r="C16" s="107">
        <v>1</v>
      </c>
      <c r="D16" s="489" t="s">
        <v>344</v>
      </c>
      <c r="E16" s="516"/>
      <c r="F16" s="516"/>
      <c r="G16" s="516"/>
      <c r="H16" s="516"/>
      <c r="I16" s="517"/>
      <c r="J16" s="116" t="s">
        <v>345</v>
      </c>
      <c r="K16" s="160"/>
      <c r="L16" s="160"/>
      <c r="M16" s="163"/>
      <c r="O16" s="90"/>
      <c r="P16" s="90"/>
      <c r="S16" s="90"/>
      <c r="T16" s="90"/>
      <c r="U16" s="90"/>
    </row>
    <row r="17" spans="1:33" x14ac:dyDescent="0.35">
      <c r="A17" s="106" t="s">
        <v>30</v>
      </c>
      <c r="B17" s="120"/>
      <c r="C17" s="107">
        <v>2</v>
      </c>
      <c r="D17" s="489" t="s">
        <v>346</v>
      </c>
      <c r="E17" s="516"/>
      <c r="F17" s="516"/>
      <c r="G17" s="516"/>
      <c r="H17" s="516"/>
      <c r="I17" s="517"/>
      <c r="J17" s="116" t="s">
        <v>347</v>
      </c>
      <c r="K17" s="160">
        <v>12334</v>
      </c>
      <c r="L17" s="160">
        <v>11790</v>
      </c>
      <c r="M17" s="163">
        <v>12119</v>
      </c>
      <c r="O17" s="90">
        <f t="shared" ref="O17:O42" si="3">($K17-$L17)/$L17</f>
        <v>4.6140797285835457E-2</v>
      </c>
      <c r="P17" s="90">
        <f t="shared" si="0"/>
        <v>-2.7147454410429903E-2</v>
      </c>
      <c r="R17" s="90"/>
      <c r="S17" s="90">
        <f t="shared" ref="S17:S42" si="4">K17/$K$13</f>
        <v>4.5130389283453531E-2</v>
      </c>
      <c r="T17" s="90">
        <f t="shared" si="1"/>
        <v>4.7596939908358733E-2</v>
      </c>
      <c r="U17" s="90">
        <f t="shared" si="2"/>
        <v>3.263181703133667E-2</v>
      </c>
    </row>
    <row r="18" spans="1:33" x14ac:dyDescent="0.35">
      <c r="A18" s="121" t="s">
        <v>30</v>
      </c>
      <c r="B18" s="122"/>
      <c r="C18" s="123">
        <v>3</v>
      </c>
      <c r="D18" s="489" t="s">
        <v>348</v>
      </c>
      <c r="E18" s="516"/>
      <c r="F18" s="516"/>
      <c r="G18" s="516"/>
      <c r="H18" s="516"/>
      <c r="I18" s="517"/>
      <c r="J18" s="116" t="s">
        <v>349</v>
      </c>
      <c r="K18" s="160">
        <v>88342</v>
      </c>
      <c r="L18" s="160">
        <v>98884</v>
      </c>
      <c r="M18" s="163">
        <v>138060</v>
      </c>
      <c r="O18" s="90">
        <f t="shared" si="3"/>
        <v>-0.10660976497714494</v>
      </c>
      <c r="P18" s="90">
        <f>($L18-$M18)/$M18</f>
        <v>-0.28376068376068375</v>
      </c>
      <c r="S18" s="90">
        <f t="shared" si="4"/>
        <v>0.32324540701141979</v>
      </c>
      <c r="T18" s="90">
        <f t="shared" si="1"/>
        <v>0.39920066207787491</v>
      </c>
      <c r="U18" s="90">
        <f t="shared" si="2"/>
        <v>0.37174260742192761</v>
      </c>
    </row>
    <row r="19" spans="1:33" x14ac:dyDescent="0.35">
      <c r="A19" s="124" t="s">
        <v>33</v>
      </c>
      <c r="B19" s="501"/>
      <c r="C19" s="502"/>
      <c r="D19" s="503" t="s">
        <v>350</v>
      </c>
      <c r="E19" s="516"/>
      <c r="F19" s="516"/>
      <c r="G19" s="516"/>
      <c r="H19" s="516"/>
      <c r="I19" s="517"/>
      <c r="J19" s="116" t="s">
        <v>351</v>
      </c>
      <c r="K19" s="199">
        <v>3007</v>
      </c>
      <c r="L19" s="199">
        <v>304820</v>
      </c>
      <c r="M19" s="200">
        <v>-12619</v>
      </c>
      <c r="O19" s="232">
        <f>($K19-$L19)/$L19</f>
        <v>-0.99013516173479432</v>
      </c>
      <c r="P19" s="232">
        <f>($L19-$M19)/$M19</f>
        <v>-25.155638323163483</v>
      </c>
      <c r="Q19" s="90"/>
      <c r="S19" s="90">
        <f t="shared" si="4"/>
        <v>1.1002682063835315E-2</v>
      </c>
      <c r="T19" s="90">
        <f t="shared" si="1"/>
        <v>1.2305766940513918</v>
      </c>
      <c r="U19" s="90">
        <f t="shared" si="2"/>
        <v>-3.3978125185117371E-2</v>
      </c>
      <c r="W19" t="s">
        <v>352</v>
      </c>
    </row>
    <row r="20" spans="1:33" x14ac:dyDescent="0.35">
      <c r="A20" s="115" t="s">
        <v>111</v>
      </c>
      <c r="B20" s="518"/>
      <c r="C20" s="519"/>
      <c r="D20" s="503" t="s">
        <v>353</v>
      </c>
      <c r="E20" s="506"/>
      <c r="F20" s="506"/>
      <c r="G20" s="506"/>
      <c r="H20" s="506"/>
      <c r="I20" s="507"/>
      <c r="J20" s="116" t="s">
        <v>354</v>
      </c>
      <c r="K20" s="199"/>
      <c r="L20" s="199">
        <v>-297976</v>
      </c>
      <c r="M20" s="200">
        <v>-9</v>
      </c>
      <c r="O20" s="232">
        <f>($K20-$L20)/$L20</f>
        <v>-1</v>
      </c>
      <c r="P20" s="90"/>
      <c r="S20" s="90"/>
      <c r="T20" s="90">
        <f t="shared" si="1"/>
        <v>-1.2029470539553098</v>
      </c>
      <c r="U20" s="90">
        <f t="shared" si="2"/>
        <v>-2.4233546768052644E-5</v>
      </c>
    </row>
    <row r="21" spans="1:33" x14ac:dyDescent="0.35">
      <c r="A21" s="115" t="s">
        <v>188</v>
      </c>
      <c r="B21" s="127"/>
      <c r="C21" s="128"/>
      <c r="D21" s="503" t="s">
        <v>355</v>
      </c>
      <c r="E21" s="520"/>
      <c r="F21" s="520"/>
      <c r="G21" s="520"/>
      <c r="H21" s="520"/>
      <c r="I21" s="521"/>
      <c r="J21" s="116" t="s">
        <v>356</v>
      </c>
      <c r="K21" s="201">
        <f>SUM(K22:K23)</f>
        <v>173096</v>
      </c>
      <c r="L21" s="201">
        <f>SUM(L22:L23)</f>
        <v>162069</v>
      </c>
      <c r="M21" s="202">
        <v>207416</v>
      </c>
      <c r="O21" s="90">
        <f t="shared" si="3"/>
        <v>6.8038921693846455E-2</v>
      </c>
      <c r="P21" s="90">
        <f t="shared" si="0"/>
        <v>-0.21862826397192117</v>
      </c>
      <c r="S21" s="232">
        <f t="shared" si="4"/>
        <v>0.63336223961477811</v>
      </c>
      <c r="T21" s="232">
        <f t="shared" si="1"/>
        <v>0.65428231162067785</v>
      </c>
      <c r="U21" s="232">
        <f t="shared" si="2"/>
        <v>0.55849170404915638</v>
      </c>
      <c r="W21" s="275" t="s">
        <v>541</v>
      </c>
      <c r="X21" s="275"/>
      <c r="Y21" s="275"/>
      <c r="Z21" s="275"/>
      <c r="AA21" s="275"/>
      <c r="AB21" s="275"/>
      <c r="AC21" s="275"/>
      <c r="AD21" s="275"/>
      <c r="AE21" s="275"/>
      <c r="AF21" s="275"/>
      <c r="AG21" s="275"/>
    </row>
    <row r="22" spans="1:33" x14ac:dyDescent="0.35">
      <c r="A22" s="106" t="s">
        <v>188</v>
      </c>
      <c r="B22" s="120"/>
      <c r="C22" s="107" t="s">
        <v>357</v>
      </c>
      <c r="D22" s="489" t="s">
        <v>358</v>
      </c>
      <c r="E22" s="516"/>
      <c r="F22" s="516"/>
      <c r="G22" s="516"/>
      <c r="H22" s="516"/>
      <c r="I22" s="517"/>
      <c r="J22" s="116" t="s">
        <v>359</v>
      </c>
      <c r="K22" s="160">
        <v>127542</v>
      </c>
      <c r="L22" s="160">
        <v>119889</v>
      </c>
      <c r="M22" s="163">
        <v>153722</v>
      </c>
      <c r="O22" s="90">
        <f t="shared" si="3"/>
        <v>6.383404649300603E-2</v>
      </c>
      <c r="P22" s="90">
        <f t="shared" si="0"/>
        <v>-0.22009211433626938</v>
      </c>
      <c r="S22" s="232">
        <f>K22/$K$13</f>
        <v>0.46667910734475682</v>
      </c>
      <c r="T22" s="232">
        <f t="shared" si="1"/>
        <v>0.4839991118467532</v>
      </c>
      <c r="U22" s="232">
        <f t="shared" si="2"/>
        <v>0.41391436403095433</v>
      </c>
    </row>
    <row r="23" spans="1:33" x14ac:dyDescent="0.35">
      <c r="A23" s="106" t="s">
        <v>188</v>
      </c>
      <c r="B23" s="120"/>
      <c r="C23" s="107" t="s">
        <v>360</v>
      </c>
      <c r="D23" s="489" t="s">
        <v>361</v>
      </c>
      <c r="E23" s="516"/>
      <c r="F23" s="516"/>
      <c r="G23" s="516"/>
      <c r="H23" s="516"/>
      <c r="I23" s="517"/>
      <c r="J23" s="116" t="s">
        <v>362</v>
      </c>
      <c r="K23" s="201">
        <f>SUM(K24:K25)</f>
        <v>45554</v>
      </c>
      <c r="L23" s="201">
        <f>SUM(L24:L25)</f>
        <v>42180</v>
      </c>
      <c r="M23" s="202">
        <f>SUM(M24:M25)</f>
        <v>53694</v>
      </c>
      <c r="O23" s="90">
        <f>($K23-$L23)/$L23</f>
        <v>7.9990516832622094E-2</v>
      </c>
      <c r="P23" s="90">
        <f t="shared" si="0"/>
        <v>-0.21443736730360935</v>
      </c>
      <c r="S23" s="90">
        <f t="shared" si="4"/>
        <v>0.16668313227002127</v>
      </c>
      <c r="T23" s="90">
        <f t="shared" si="1"/>
        <v>0.17028319977392462</v>
      </c>
      <c r="U23" s="90">
        <f t="shared" si="2"/>
        <v>0.14457734001820208</v>
      </c>
    </row>
    <row r="24" spans="1:33" x14ac:dyDescent="0.35">
      <c r="A24" s="106" t="s">
        <v>188</v>
      </c>
      <c r="B24" s="120"/>
      <c r="C24" s="107"/>
      <c r="D24" s="489" t="s">
        <v>363</v>
      </c>
      <c r="E24" s="516"/>
      <c r="F24" s="516"/>
      <c r="G24" s="516"/>
      <c r="H24" s="516"/>
      <c r="I24" s="517"/>
      <c r="J24" s="116" t="s">
        <v>364</v>
      </c>
      <c r="K24" s="160">
        <v>42590</v>
      </c>
      <c r="L24" s="160">
        <v>39870</v>
      </c>
      <c r="M24" s="163">
        <v>50407</v>
      </c>
      <c r="O24" s="90">
        <f t="shared" si="3"/>
        <v>6.8221720591923746E-2</v>
      </c>
      <c r="P24" s="90">
        <f t="shared" si="0"/>
        <v>-0.20903842720257107</v>
      </c>
      <c r="S24" s="90">
        <f t="shared" si="4"/>
        <v>0.15583778819379648</v>
      </c>
      <c r="T24" s="90">
        <f t="shared" si="1"/>
        <v>0.16095759068246504</v>
      </c>
      <c r="U24" s="90">
        <f t="shared" si="2"/>
        <v>0.13572671021524774</v>
      </c>
    </row>
    <row r="25" spans="1:33" x14ac:dyDescent="0.35">
      <c r="A25" s="131" t="s">
        <v>188</v>
      </c>
      <c r="B25" s="524"/>
      <c r="C25" s="525"/>
      <c r="D25" s="489" t="s">
        <v>365</v>
      </c>
      <c r="E25" s="516"/>
      <c r="F25" s="516"/>
      <c r="G25" s="516"/>
      <c r="H25" s="516"/>
      <c r="I25" s="517"/>
      <c r="J25" s="116" t="s">
        <v>366</v>
      </c>
      <c r="K25" s="160">
        <v>2964</v>
      </c>
      <c r="L25" s="160">
        <v>2310</v>
      </c>
      <c r="M25" s="163">
        <v>3287</v>
      </c>
      <c r="O25" s="90">
        <f t="shared" si="3"/>
        <v>0.2831168831168831</v>
      </c>
      <c r="P25" s="90">
        <f>($L25-$M25)/$M25</f>
        <v>-0.29723151810161241</v>
      </c>
      <c r="S25" s="90">
        <f t="shared" si="4"/>
        <v>1.0845344076224766E-2</v>
      </c>
      <c r="T25" s="90">
        <f t="shared" si="1"/>
        <v>9.3256090914595989E-3</v>
      </c>
      <c r="U25" s="90">
        <f t="shared" si="2"/>
        <v>8.8506298029543389E-3</v>
      </c>
    </row>
    <row r="26" spans="1:33" x14ac:dyDescent="0.35">
      <c r="A26" s="115" t="s">
        <v>367</v>
      </c>
      <c r="B26" s="518"/>
      <c r="C26" s="519"/>
      <c r="D26" s="503" t="s">
        <v>368</v>
      </c>
      <c r="E26" s="520"/>
      <c r="F26" s="520"/>
      <c r="G26" s="520"/>
      <c r="H26" s="520"/>
      <c r="I26" s="521"/>
      <c r="J26" s="116" t="s">
        <v>369</v>
      </c>
      <c r="K26" s="201">
        <f>K27+K30+K31</f>
        <v>24828</v>
      </c>
      <c r="L26" s="201">
        <v>135688</v>
      </c>
      <c r="M26" s="202">
        <f>M27+M30+M31</f>
        <v>47543</v>
      </c>
      <c r="O26" s="232">
        <f>($K26-$L26)/$L26</f>
        <v>-0.81702140203997409</v>
      </c>
      <c r="P26" s="232">
        <f t="shared" si="0"/>
        <v>1.8540058473381991</v>
      </c>
      <c r="S26" s="90">
        <f t="shared" si="4"/>
        <v>9.084622224173701E-2</v>
      </c>
      <c r="T26" s="90">
        <f t="shared" si="1"/>
        <v>0.54778062614803902</v>
      </c>
      <c r="U26" s="90">
        <f t="shared" si="2"/>
        <v>0.12801505711039188</v>
      </c>
    </row>
    <row r="27" spans="1:33" x14ac:dyDescent="0.35">
      <c r="A27" s="124" t="s">
        <v>367</v>
      </c>
      <c r="B27" s="125"/>
      <c r="C27" s="126" t="s">
        <v>357</v>
      </c>
      <c r="D27" s="119" t="s">
        <v>370</v>
      </c>
      <c r="E27" s="132"/>
      <c r="F27" s="132"/>
      <c r="G27" s="132"/>
      <c r="H27" s="132"/>
      <c r="I27" s="133"/>
      <c r="J27" s="116" t="s">
        <v>371</v>
      </c>
      <c r="K27" s="160">
        <v>24975</v>
      </c>
      <c r="L27" s="160">
        <v>135613</v>
      </c>
      <c r="M27" s="163">
        <v>40805</v>
      </c>
      <c r="O27" s="232">
        <f t="shared" si="3"/>
        <v>-0.81583623988850629</v>
      </c>
      <c r="P27" s="232">
        <f t="shared" si="0"/>
        <v>2.3234407548094596</v>
      </c>
      <c r="S27" s="90">
        <f t="shared" si="4"/>
        <v>9.138409861798702E-2</v>
      </c>
      <c r="T27" s="90">
        <f t="shared" si="1"/>
        <v>0.54747784663208254</v>
      </c>
      <c r="U27" s="90">
        <f t="shared" si="2"/>
        <v>0.10987220843004314</v>
      </c>
    </row>
    <row r="28" spans="1:33" x14ac:dyDescent="0.35">
      <c r="A28" s="106" t="s">
        <v>367</v>
      </c>
      <c r="B28" s="107"/>
      <c r="C28" s="134"/>
      <c r="D28" s="135" t="s">
        <v>372</v>
      </c>
      <c r="E28" s="129"/>
      <c r="F28" s="129"/>
      <c r="G28" s="129"/>
      <c r="H28" s="129"/>
      <c r="I28" s="130"/>
      <c r="J28" s="116" t="s">
        <v>373</v>
      </c>
      <c r="K28" s="160">
        <v>24975</v>
      </c>
      <c r="L28" s="160">
        <v>36288</v>
      </c>
      <c r="M28" s="163">
        <v>40805</v>
      </c>
      <c r="O28" s="90">
        <f t="shared" si="3"/>
        <v>-0.31175595238095238</v>
      </c>
      <c r="P28" s="90">
        <f t="shared" si="0"/>
        <v>-0.11069721847812768</v>
      </c>
      <c r="S28" s="90">
        <f t="shared" si="4"/>
        <v>9.138409861798702E-2</v>
      </c>
      <c r="T28" s="90">
        <f t="shared" si="1"/>
        <v>0.14649684100038352</v>
      </c>
      <c r="U28" s="90">
        <f t="shared" si="2"/>
        <v>0.10987220843004314</v>
      </c>
    </row>
    <row r="29" spans="1:33" x14ac:dyDescent="0.35">
      <c r="A29" s="106" t="s">
        <v>367</v>
      </c>
      <c r="B29" s="107"/>
      <c r="C29" s="134"/>
      <c r="D29" s="135" t="s">
        <v>374</v>
      </c>
      <c r="E29" s="129"/>
      <c r="F29" s="129"/>
      <c r="G29" s="129"/>
      <c r="H29" s="129"/>
      <c r="I29" s="130"/>
      <c r="J29" s="116" t="s">
        <v>375</v>
      </c>
      <c r="K29" s="160"/>
      <c r="L29" s="160">
        <v>99325</v>
      </c>
      <c r="M29" s="163"/>
      <c r="O29" s="90">
        <f>(0-L29)/L29</f>
        <v>-1</v>
      </c>
      <c r="P29" s="90"/>
      <c r="S29" s="90"/>
      <c r="T29" s="90"/>
      <c r="U29" s="90"/>
    </row>
    <row r="30" spans="1:33" x14ac:dyDescent="0.35">
      <c r="A30" s="106" t="s">
        <v>367</v>
      </c>
      <c r="B30" s="107"/>
      <c r="C30" s="134" t="s">
        <v>360</v>
      </c>
      <c r="D30" s="135" t="s">
        <v>376</v>
      </c>
      <c r="E30" s="129"/>
      <c r="F30" s="129"/>
      <c r="G30" s="129"/>
      <c r="H30" s="129"/>
      <c r="I30" s="130"/>
      <c r="J30" s="116" t="s">
        <v>377</v>
      </c>
      <c r="K30" s="160"/>
      <c r="L30" s="160"/>
      <c r="M30" s="163"/>
      <c r="O30" s="90"/>
      <c r="P30" s="90"/>
      <c r="S30" s="90"/>
      <c r="T30" s="90"/>
      <c r="U30" s="90"/>
    </row>
    <row r="31" spans="1:33" x14ac:dyDescent="0.35">
      <c r="A31" s="131" t="s">
        <v>367</v>
      </c>
      <c r="B31" s="123"/>
      <c r="C31" s="136" t="s">
        <v>378</v>
      </c>
      <c r="D31" s="135" t="s">
        <v>379</v>
      </c>
      <c r="E31" s="129"/>
      <c r="F31" s="129"/>
      <c r="G31" s="129"/>
      <c r="H31" s="129"/>
      <c r="I31" s="130"/>
      <c r="J31" s="116" t="s">
        <v>380</v>
      </c>
      <c r="K31" s="160">
        <v>-147</v>
      </c>
      <c r="L31" s="160">
        <v>75</v>
      </c>
      <c r="M31" s="163">
        <v>6738</v>
      </c>
      <c r="O31" s="90">
        <f>(K31-L31)/L31</f>
        <v>-2.96</v>
      </c>
      <c r="P31" s="90">
        <f>($L31-$M31)/$M31</f>
        <v>-0.98886910062333033</v>
      </c>
      <c r="S31" s="90">
        <f t="shared" si="4"/>
        <v>-5.3787637625001374E-4</v>
      </c>
      <c r="T31" s="90"/>
      <c r="U31" s="90">
        <f t="shared" si="2"/>
        <v>1.8142848680348749E-2</v>
      </c>
    </row>
    <row r="32" spans="1:33" x14ac:dyDescent="0.35">
      <c r="A32" s="124"/>
      <c r="B32" s="107" t="s">
        <v>88</v>
      </c>
      <c r="C32" s="137"/>
      <c r="D32" s="513" t="s">
        <v>381</v>
      </c>
      <c r="E32" s="522"/>
      <c r="F32" s="522"/>
      <c r="G32" s="522"/>
      <c r="H32" s="522"/>
      <c r="I32" s="523"/>
      <c r="J32" s="116" t="s">
        <v>382</v>
      </c>
      <c r="K32" s="203">
        <f>SUM(K33:K35)</f>
        <v>19234</v>
      </c>
      <c r="L32" s="203">
        <f>SUM(L33:L35)</f>
        <v>32206</v>
      </c>
      <c r="M32" s="204">
        <f>SUM(M33:M35)</f>
        <v>20133</v>
      </c>
      <c r="O32" s="90">
        <f t="shared" si="3"/>
        <v>-0.40278209029373407</v>
      </c>
      <c r="P32" s="90">
        <f t="shared" si="0"/>
        <v>0.59966224606367657</v>
      </c>
      <c r="S32" s="90">
        <f t="shared" si="4"/>
        <v>7.0377647760494988E-2</v>
      </c>
      <c r="T32" s="90">
        <f t="shared" si="1"/>
        <v>0.13001756121192548</v>
      </c>
      <c r="U32" s="90">
        <f t="shared" si="2"/>
        <v>5.4210444120133768E-2</v>
      </c>
    </row>
    <row r="33" spans="1:33" x14ac:dyDescent="0.35">
      <c r="A33" s="106"/>
      <c r="B33" s="107" t="s">
        <v>88</v>
      </c>
      <c r="C33" s="134" t="s">
        <v>357</v>
      </c>
      <c r="D33" s="498" t="s">
        <v>383</v>
      </c>
      <c r="E33" s="499"/>
      <c r="F33" s="499"/>
      <c r="G33" s="499"/>
      <c r="H33" s="499"/>
      <c r="I33" s="500"/>
      <c r="J33" s="116" t="s">
        <v>384</v>
      </c>
      <c r="K33" s="160">
        <v>472</v>
      </c>
      <c r="L33" s="160">
        <v>858</v>
      </c>
      <c r="M33" s="163">
        <v>2372</v>
      </c>
      <c r="O33" s="90">
        <f t="shared" si="3"/>
        <v>-0.44988344988344986</v>
      </c>
      <c r="P33" s="90">
        <f t="shared" si="0"/>
        <v>-0.63827993254637438</v>
      </c>
      <c r="S33" s="90">
        <f t="shared" si="4"/>
        <v>1.7270588407483434E-3</v>
      </c>
      <c r="T33" s="90">
        <f t="shared" si="1"/>
        <v>3.4637976625421368E-3</v>
      </c>
      <c r="U33" s="90">
        <f t="shared" si="2"/>
        <v>6.3868858815356528E-3</v>
      </c>
    </row>
    <row r="34" spans="1:33" x14ac:dyDescent="0.35">
      <c r="A34" s="106"/>
      <c r="B34" s="107" t="s">
        <v>88</v>
      </c>
      <c r="C34" s="134" t="s">
        <v>360</v>
      </c>
      <c r="D34" s="138" t="s">
        <v>385</v>
      </c>
      <c r="E34" s="139"/>
      <c r="F34" s="139"/>
      <c r="G34" s="139"/>
      <c r="H34" s="139"/>
      <c r="I34" s="140"/>
      <c r="J34" s="116" t="s">
        <v>386</v>
      </c>
      <c r="K34" s="160">
        <v>200</v>
      </c>
      <c r="L34" s="160">
        <v>63</v>
      </c>
      <c r="M34" s="163">
        <v>28</v>
      </c>
      <c r="O34" s="232">
        <f t="shared" si="3"/>
        <v>2.1746031746031744</v>
      </c>
      <c r="P34" s="232">
        <f t="shared" si="0"/>
        <v>1.25</v>
      </c>
      <c r="S34" s="90">
        <f t="shared" si="4"/>
        <v>7.3180459353743368E-4</v>
      </c>
      <c r="T34" s="90">
        <f t="shared" si="1"/>
        <v>2.5433479340344363E-4</v>
      </c>
      <c r="U34" s="90">
        <f t="shared" si="2"/>
        <v>7.5393256611719342E-5</v>
      </c>
      <c r="W34" s="276" t="s">
        <v>387</v>
      </c>
      <c r="X34" s="276"/>
      <c r="Y34" s="276"/>
      <c r="Z34" s="276"/>
      <c r="AA34" s="276"/>
      <c r="AB34" s="276"/>
      <c r="AC34" s="276"/>
      <c r="AD34" s="276"/>
      <c r="AE34" s="276"/>
      <c r="AF34" s="276"/>
      <c r="AG34" s="276"/>
    </row>
    <row r="35" spans="1:33" x14ac:dyDescent="0.35">
      <c r="A35" s="131"/>
      <c r="B35" s="107" t="s">
        <v>88</v>
      </c>
      <c r="C35" s="136" t="s">
        <v>378</v>
      </c>
      <c r="D35" s="498" t="s">
        <v>388</v>
      </c>
      <c r="E35" s="499"/>
      <c r="F35" s="499"/>
      <c r="G35" s="499"/>
      <c r="H35" s="499"/>
      <c r="I35" s="500"/>
      <c r="J35" s="116" t="s">
        <v>389</v>
      </c>
      <c r="K35" s="160">
        <v>18562</v>
      </c>
      <c r="L35" s="160">
        <v>31285</v>
      </c>
      <c r="M35" s="163">
        <v>17733</v>
      </c>
      <c r="O35" s="90">
        <f t="shared" si="3"/>
        <v>-0.40668051782004155</v>
      </c>
      <c r="P35" s="90">
        <f t="shared" si="0"/>
        <v>0.7642248914453279</v>
      </c>
      <c r="S35" s="90">
        <f t="shared" si="4"/>
        <v>6.7918784326209222E-2</v>
      </c>
      <c r="T35" s="90">
        <f t="shared" si="1"/>
        <v>0.12629942875597991</v>
      </c>
      <c r="U35" s="90">
        <f>M35/$M$13</f>
        <v>4.7748164981986398E-2</v>
      </c>
    </row>
    <row r="36" spans="1:33" x14ac:dyDescent="0.35">
      <c r="A36" s="124" t="s">
        <v>390</v>
      </c>
      <c r="B36" s="501"/>
      <c r="C36" s="502"/>
      <c r="D36" s="503" t="s">
        <v>391</v>
      </c>
      <c r="E36" s="504"/>
      <c r="F36" s="504"/>
      <c r="G36" s="504"/>
      <c r="H36" s="504"/>
      <c r="I36" s="505"/>
      <c r="J36" s="116" t="s">
        <v>392</v>
      </c>
      <c r="K36" s="203">
        <f>SUM(K37:K41)</f>
        <v>7332</v>
      </c>
      <c r="L36" s="203">
        <f>SUM(L37:L41)</f>
        <v>37658</v>
      </c>
      <c r="M36" s="204">
        <f>SUM(M37:M41)</f>
        <v>5238</v>
      </c>
      <c r="O36" s="232">
        <f t="shared" si="3"/>
        <v>-0.80530033459025974</v>
      </c>
      <c r="P36" s="232">
        <f t="shared" si="0"/>
        <v>6.1893852615502096</v>
      </c>
      <c r="S36" s="90">
        <f t="shared" si="4"/>
        <v>2.6827956399082316E-2</v>
      </c>
      <c r="T36" s="90">
        <f t="shared" si="1"/>
        <v>0.15202761349185523</v>
      </c>
      <c r="U36" s="90">
        <f t="shared" si="2"/>
        <v>1.410392421900664E-2</v>
      </c>
    </row>
    <row r="37" spans="1:33" x14ac:dyDescent="0.35">
      <c r="A37" s="106" t="s">
        <v>390</v>
      </c>
      <c r="B37" s="107"/>
      <c r="C37" s="134" t="s">
        <v>357</v>
      </c>
      <c r="D37" s="489" t="s">
        <v>393</v>
      </c>
      <c r="E37" s="490"/>
      <c r="F37" s="490"/>
      <c r="G37" s="490"/>
      <c r="H37" s="490"/>
      <c r="I37" s="491"/>
      <c r="J37" s="116" t="s">
        <v>394</v>
      </c>
      <c r="K37" s="160">
        <v>331</v>
      </c>
      <c r="L37" s="160">
        <v>392</v>
      </c>
      <c r="M37" s="163">
        <v>612</v>
      </c>
      <c r="O37" s="90">
        <f t="shared" si="3"/>
        <v>-0.15561224489795919</v>
      </c>
      <c r="P37" s="90">
        <f t="shared" si="0"/>
        <v>-0.35947712418300654</v>
      </c>
      <c r="S37" s="90">
        <f t="shared" si="4"/>
        <v>1.2111366023044527E-3</v>
      </c>
      <c r="T37" s="90">
        <f t="shared" si="1"/>
        <v>1.5825276033992048E-3</v>
      </c>
      <c r="U37" s="90">
        <f t="shared" si="2"/>
        <v>1.64788118022758E-3</v>
      </c>
    </row>
    <row r="38" spans="1:33" x14ac:dyDescent="0.35">
      <c r="A38" s="106" t="s">
        <v>390</v>
      </c>
      <c r="B38" s="107"/>
      <c r="C38" s="134" t="s">
        <v>360</v>
      </c>
      <c r="D38" s="119" t="s">
        <v>395</v>
      </c>
      <c r="E38" s="141"/>
      <c r="F38" s="141"/>
      <c r="G38" s="141"/>
      <c r="H38" s="141"/>
      <c r="I38" s="142"/>
      <c r="J38" s="116" t="s">
        <v>396</v>
      </c>
      <c r="K38" s="160">
        <v>41</v>
      </c>
      <c r="L38" s="160">
        <v>48</v>
      </c>
      <c r="M38" s="163">
        <v>28</v>
      </c>
      <c r="O38" s="90">
        <f t="shared" si="3"/>
        <v>-0.14583333333333334</v>
      </c>
      <c r="P38" s="90">
        <f t="shared" si="0"/>
        <v>0.7142857142857143</v>
      </c>
      <c r="S38" s="90">
        <f t="shared" si="4"/>
        <v>1.5001994167517389E-4</v>
      </c>
      <c r="T38" s="90">
        <f t="shared" si="1"/>
        <v>1.9377889021214751E-4</v>
      </c>
      <c r="U38" s="90">
        <f t="shared" si="2"/>
        <v>7.5393256611719342E-5</v>
      </c>
    </row>
    <row r="39" spans="1:33" x14ac:dyDescent="0.35">
      <c r="A39" s="106" t="s">
        <v>390</v>
      </c>
      <c r="B39" s="107"/>
      <c r="C39" s="134" t="s">
        <v>378</v>
      </c>
      <c r="D39" s="119" t="s">
        <v>397</v>
      </c>
      <c r="E39" s="141"/>
      <c r="F39" s="141"/>
      <c r="G39" s="141"/>
      <c r="H39" s="141"/>
      <c r="I39" s="142"/>
      <c r="J39" s="116" t="s">
        <v>398</v>
      </c>
      <c r="K39" s="160">
        <v>136</v>
      </c>
      <c r="L39" s="160">
        <v>191</v>
      </c>
      <c r="M39" s="163">
        <v>174</v>
      </c>
      <c r="O39" s="90">
        <f t="shared" si="3"/>
        <v>-0.2879581151832461</v>
      </c>
      <c r="P39" s="90">
        <f t="shared" si="0"/>
        <v>9.7701149425287362E-2</v>
      </c>
      <c r="S39" s="90">
        <f t="shared" si="4"/>
        <v>4.9762712360545492E-4</v>
      </c>
      <c r="T39" s="90">
        <f t="shared" si="1"/>
        <v>7.7107850063583695E-4</v>
      </c>
      <c r="U39" s="90">
        <f t="shared" si="2"/>
        <v>4.685152375156845E-4</v>
      </c>
    </row>
    <row r="40" spans="1:33" x14ac:dyDescent="0.35">
      <c r="A40" s="106" t="s">
        <v>390</v>
      </c>
      <c r="B40" s="107"/>
      <c r="C40" s="134" t="s">
        <v>399</v>
      </c>
      <c r="D40" s="119" t="s">
        <v>400</v>
      </c>
      <c r="E40" s="141"/>
      <c r="F40" s="141"/>
      <c r="G40" s="141"/>
      <c r="H40" s="141"/>
      <c r="I40" s="142"/>
      <c r="J40" s="116" t="s">
        <v>401</v>
      </c>
      <c r="K40" s="160"/>
      <c r="L40" s="160">
        <v>32134</v>
      </c>
      <c r="M40" s="163"/>
      <c r="O40" s="232">
        <f t="shared" si="3"/>
        <v>-1</v>
      </c>
      <c r="P40" s="90"/>
      <c r="S40" s="90"/>
      <c r="T40" s="90">
        <f t="shared" si="1"/>
        <v>0.12972689287660724</v>
      </c>
      <c r="U40" s="90"/>
      <c r="W40" s="276" t="s">
        <v>402</v>
      </c>
      <c r="X40" s="276"/>
      <c r="Y40" s="276"/>
      <c r="Z40" s="276"/>
      <c r="AA40" s="276"/>
      <c r="AB40" s="276"/>
      <c r="AC40" s="276"/>
      <c r="AD40" s="276"/>
      <c r="AE40" s="276"/>
      <c r="AF40" s="276"/>
      <c r="AG40" s="276"/>
    </row>
    <row r="41" spans="1:33" ht="15" customHeight="1" x14ac:dyDescent="0.35">
      <c r="A41" s="131" t="s">
        <v>390</v>
      </c>
      <c r="B41" s="122"/>
      <c r="C41" s="136" t="s">
        <v>403</v>
      </c>
      <c r="D41" s="489" t="s">
        <v>404</v>
      </c>
      <c r="E41" s="490"/>
      <c r="F41" s="490"/>
      <c r="G41" s="490"/>
      <c r="H41" s="490"/>
      <c r="I41" s="491"/>
      <c r="J41" s="116" t="s">
        <v>405</v>
      </c>
      <c r="K41" s="160">
        <v>6824</v>
      </c>
      <c r="L41" s="160">
        <v>4893</v>
      </c>
      <c r="M41" s="163">
        <v>4424</v>
      </c>
      <c r="O41" s="90">
        <f t="shared" si="3"/>
        <v>0.39464541181279378</v>
      </c>
      <c r="P41" s="90">
        <f t="shared" si="0"/>
        <v>0.1060126582278481</v>
      </c>
      <c r="S41" s="90">
        <f t="shared" si="4"/>
        <v>2.4969172731497236E-2</v>
      </c>
      <c r="T41" s="90">
        <f t="shared" si="1"/>
        <v>1.9753335621000786E-2</v>
      </c>
      <c r="U41" s="90">
        <f t="shared" si="2"/>
        <v>1.1912134544651657E-2</v>
      </c>
    </row>
    <row r="42" spans="1:33" ht="22.5" customHeight="1" x14ac:dyDescent="0.35">
      <c r="A42" s="492" t="s">
        <v>406</v>
      </c>
      <c r="B42" s="493"/>
      <c r="C42" s="494"/>
      <c r="D42" s="495" t="s">
        <v>407</v>
      </c>
      <c r="E42" s="496"/>
      <c r="F42" s="496"/>
      <c r="G42" s="496"/>
      <c r="H42" s="496"/>
      <c r="I42" s="497"/>
      <c r="J42" s="143" t="s">
        <v>408</v>
      </c>
      <c r="K42" s="205">
        <v>-16408</v>
      </c>
      <c r="L42" s="205">
        <v>-173022</v>
      </c>
      <c r="M42" s="206">
        <f>M13+M14-M15-M19-M20-M21-M26+M32-M36</f>
        <v>-6229</v>
      </c>
      <c r="O42" s="232">
        <f t="shared" si="3"/>
        <v>-0.90516812890846254</v>
      </c>
      <c r="P42" s="232">
        <f t="shared" si="0"/>
        <v>26.776850216728207</v>
      </c>
      <c r="S42" s="90">
        <f t="shared" si="4"/>
        <v>-6.0037248853811058E-2</v>
      </c>
      <c r="T42" s="90">
        <f t="shared" si="1"/>
        <v>-0.69850023213096224</v>
      </c>
      <c r="U42" s="90">
        <f t="shared" si="2"/>
        <v>-1.6772306979799992E-2</v>
      </c>
      <c r="W42" t="s">
        <v>409</v>
      </c>
    </row>
  </sheetData>
  <mergeCells count="55">
    <mergeCell ref="A3:D3"/>
    <mergeCell ref="E3:I3"/>
    <mergeCell ref="K3:L3"/>
    <mergeCell ref="A1:D2"/>
    <mergeCell ref="E1:I1"/>
    <mergeCell ref="K1:M1"/>
    <mergeCell ref="E2:I2"/>
    <mergeCell ref="K2:L2"/>
    <mergeCell ref="E4:I4"/>
    <mergeCell ref="K4:M5"/>
    <mergeCell ref="E5:I6"/>
    <mergeCell ref="K6:L6"/>
    <mergeCell ref="E7:I8"/>
    <mergeCell ref="K7:L7"/>
    <mergeCell ref="K8:L8"/>
    <mergeCell ref="A9:L9"/>
    <mergeCell ref="A10:C10"/>
    <mergeCell ref="D10:I10"/>
    <mergeCell ref="K10:M10"/>
    <mergeCell ref="A11:C12"/>
    <mergeCell ref="D11:I12"/>
    <mergeCell ref="S11:U11"/>
    <mergeCell ref="B26:C26"/>
    <mergeCell ref="D26:I26"/>
    <mergeCell ref="D32:I32"/>
    <mergeCell ref="D33:I33"/>
    <mergeCell ref="D21:I21"/>
    <mergeCell ref="D22:I22"/>
    <mergeCell ref="D23:I23"/>
    <mergeCell ref="D24:I24"/>
    <mergeCell ref="B25:C25"/>
    <mergeCell ref="D25:I25"/>
    <mergeCell ref="D17:I17"/>
    <mergeCell ref="D18:I18"/>
    <mergeCell ref="B19:C19"/>
    <mergeCell ref="D19:I19"/>
    <mergeCell ref="B20:C20"/>
    <mergeCell ref="A42:C42"/>
    <mergeCell ref="D42:I42"/>
    <mergeCell ref="O11:Q11"/>
    <mergeCell ref="D35:I35"/>
    <mergeCell ref="B36:C36"/>
    <mergeCell ref="D36:I36"/>
    <mergeCell ref="D20:I20"/>
    <mergeCell ref="B13:C13"/>
    <mergeCell ref="D13:I13"/>
    <mergeCell ref="B14:C14"/>
    <mergeCell ref="D14:I14"/>
    <mergeCell ref="D15:I15"/>
    <mergeCell ref="D16:I16"/>
    <mergeCell ref="W34:AG34"/>
    <mergeCell ref="W40:AG40"/>
    <mergeCell ref="W21:AG21"/>
    <mergeCell ref="D37:I37"/>
    <mergeCell ref="D41:I4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AC6E-5431-7444-B5E6-BD6A6D71D24C}">
  <dimension ref="A1:AA37"/>
  <sheetViews>
    <sheetView topLeftCell="E7" workbookViewId="0">
      <selection activeCell="S34" sqref="S34:S35"/>
    </sheetView>
  </sheetViews>
  <sheetFormatPr defaultColWidth="11.453125" defaultRowHeight="14.5" x14ac:dyDescent="0.35"/>
  <cols>
    <col min="3" max="3" width="11.453125" bestFit="1" customWidth="1"/>
    <col min="5" max="5" width="41.453125" customWidth="1"/>
    <col min="11" max="12" width="16.6328125" bestFit="1" customWidth="1"/>
  </cols>
  <sheetData>
    <row r="1" spans="1:19" x14ac:dyDescent="0.35">
      <c r="A1" s="455" t="s">
        <v>410</v>
      </c>
      <c r="B1" s="456"/>
      <c r="C1" s="457"/>
      <c r="D1" s="458" t="s">
        <v>331</v>
      </c>
      <c r="E1" s="629"/>
      <c r="F1" s="23" t="s">
        <v>332</v>
      </c>
      <c r="G1" s="630" t="s">
        <v>333</v>
      </c>
      <c r="H1" s="631"/>
      <c r="I1" s="632"/>
    </row>
    <row r="2" spans="1:19" x14ac:dyDescent="0.35">
      <c r="A2" s="460" t="s">
        <v>18</v>
      </c>
      <c r="B2" s="534"/>
      <c r="C2" s="535"/>
      <c r="D2" s="466" t="s">
        <v>334</v>
      </c>
      <c r="E2" s="391"/>
      <c r="F2" s="25" t="s">
        <v>335</v>
      </c>
      <c r="G2" s="144" t="s">
        <v>336</v>
      </c>
      <c r="H2" s="144" t="s">
        <v>337</v>
      </c>
      <c r="I2" s="145" t="s">
        <v>337</v>
      </c>
      <c r="K2" s="370" t="s">
        <v>26</v>
      </c>
      <c r="L2" s="371"/>
      <c r="M2" s="372"/>
      <c r="O2" s="370" t="s">
        <v>27</v>
      </c>
      <c r="P2" s="371"/>
      <c r="Q2" s="372"/>
    </row>
    <row r="3" spans="1:19" x14ac:dyDescent="0.35">
      <c r="A3" s="536"/>
      <c r="B3" s="537"/>
      <c r="C3" s="538"/>
      <c r="D3" s="540"/>
      <c r="E3" s="395"/>
      <c r="F3" s="37" t="s">
        <v>20</v>
      </c>
      <c r="G3" s="146">
        <v>2021</v>
      </c>
      <c r="H3" s="146">
        <v>2020</v>
      </c>
      <c r="I3" s="147">
        <v>2019</v>
      </c>
      <c r="K3" s="86">
        <v>2021</v>
      </c>
      <c r="L3" s="13">
        <v>2020</v>
      </c>
      <c r="M3" s="20">
        <v>2019</v>
      </c>
      <c r="O3" s="86">
        <v>2021</v>
      </c>
      <c r="P3" s="13">
        <v>2020</v>
      </c>
      <c r="Q3" s="20">
        <v>2019</v>
      </c>
    </row>
    <row r="4" spans="1:19" x14ac:dyDescent="0.35">
      <c r="A4" s="16"/>
      <c r="B4" s="92" t="s">
        <v>181</v>
      </c>
      <c r="C4" s="93"/>
      <c r="D4" s="627" t="s">
        <v>411</v>
      </c>
      <c r="E4" s="628"/>
      <c r="F4" s="11">
        <v>31</v>
      </c>
      <c r="G4" s="207">
        <f>SUM(G5:G6)</f>
        <v>21500</v>
      </c>
      <c r="H4" s="207">
        <f>SUM(H5:H6)</f>
        <v>0</v>
      </c>
      <c r="I4" s="208">
        <v>0</v>
      </c>
      <c r="K4" s="90"/>
      <c r="L4" s="90"/>
      <c r="O4" s="90">
        <f>G4/'V1'!$K$13</f>
        <v>7.8668993805274118E-2</v>
      </c>
      <c r="P4" s="90"/>
      <c r="Q4" s="90"/>
    </row>
    <row r="5" spans="1:19" x14ac:dyDescent="0.35">
      <c r="A5" s="42"/>
      <c r="B5" s="41" t="s">
        <v>181</v>
      </c>
      <c r="C5" s="219"/>
      <c r="D5" s="148" t="s">
        <v>412</v>
      </c>
      <c r="E5" s="149"/>
      <c r="F5" s="11">
        <v>32</v>
      </c>
      <c r="G5" s="209">
        <v>21500</v>
      </c>
      <c r="H5" s="209"/>
      <c r="I5" s="210"/>
      <c r="K5" s="90"/>
      <c r="L5" s="90"/>
      <c r="O5" s="90">
        <f>G5/'V1'!$K$13</f>
        <v>7.8668993805274118E-2</v>
      </c>
      <c r="P5" s="90"/>
      <c r="Q5" s="90"/>
    </row>
    <row r="6" spans="1:19" x14ac:dyDescent="0.35">
      <c r="A6" s="51"/>
      <c r="B6" s="13" t="s">
        <v>181</v>
      </c>
      <c r="C6" s="19" t="s">
        <v>360</v>
      </c>
      <c r="D6" s="148" t="s">
        <v>413</v>
      </c>
      <c r="E6" s="149"/>
      <c r="F6" s="11">
        <v>33</v>
      </c>
      <c r="G6" s="209"/>
      <c r="H6" s="209"/>
      <c r="I6" s="210"/>
      <c r="K6" s="90"/>
      <c r="L6" s="90"/>
      <c r="O6" s="90"/>
      <c r="P6" s="90"/>
      <c r="Q6" s="90"/>
    </row>
    <row r="7" spans="1:19" x14ac:dyDescent="0.35">
      <c r="A7" s="38" t="s">
        <v>414</v>
      </c>
      <c r="B7" s="338"/>
      <c r="C7" s="339"/>
      <c r="D7" s="613" t="s">
        <v>415</v>
      </c>
      <c r="E7" s="618"/>
      <c r="F7" s="11">
        <v>34</v>
      </c>
      <c r="G7" s="160">
        <v>21500</v>
      </c>
      <c r="H7" s="160"/>
      <c r="I7" s="210"/>
      <c r="K7" s="90"/>
      <c r="L7" s="90"/>
      <c r="O7" s="90">
        <f>G7/'V1'!$K$13</f>
        <v>7.8668993805274118E-2</v>
      </c>
      <c r="P7" s="90"/>
      <c r="Q7" s="90"/>
    </row>
    <row r="8" spans="1:19" x14ac:dyDescent="0.35">
      <c r="A8" s="42"/>
      <c r="B8" s="39" t="s">
        <v>244</v>
      </c>
      <c r="C8" s="39"/>
      <c r="D8" s="611" t="s">
        <v>416</v>
      </c>
      <c r="E8" s="619"/>
      <c r="F8" s="11">
        <v>35</v>
      </c>
      <c r="G8" s="203">
        <f>SUM(G9:G10)</f>
        <v>0</v>
      </c>
      <c r="H8" s="203">
        <f>SUM(H9:H10)</f>
        <v>0</v>
      </c>
      <c r="I8" s="211">
        <v>0</v>
      </c>
      <c r="K8" s="90"/>
      <c r="L8" s="90"/>
      <c r="O8" s="90"/>
      <c r="P8" s="90"/>
      <c r="Q8" s="90"/>
    </row>
    <row r="9" spans="1:19" x14ac:dyDescent="0.35">
      <c r="A9" s="12"/>
      <c r="B9" s="19" t="s">
        <v>244</v>
      </c>
      <c r="C9" s="19" t="s">
        <v>357</v>
      </c>
      <c r="D9" s="620" t="s">
        <v>417</v>
      </c>
      <c r="E9" s="621"/>
      <c r="F9" s="11">
        <v>36</v>
      </c>
      <c r="G9" s="160"/>
      <c r="H9" s="160"/>
      <c r="I9" s="210"/>
      <c r="K9" s="90"/>
      <c r="L9" s="90"/>
      <c r="O9" s="90"/>
      <c r="P9" s="90"/>
      <c r="Q9" s="90"/>
    </row>
    <row r="10" spans="1:19" x14ac:dyDescent="0.35">
      <c r="A10" s="12"/>
      <c r="B10" s="19" t="s">
        <v>244</v>
      </c>
      <c r="C10" s="41" t="s">
        <v>360</v>
      </c>
      <c r="D10" s="622" t="s">
        <v>418</v>
      </c>
      <c r="E10" s="619"/>
      <c r="F10" s="11">
        <v>37</v>
      </c>
      <c r="G10" s="160"/>
      <c r="H10" s="160"/>
      <c r="I10" s="210"/>
      <c r="K10" s="90"/>
      <c r="L10" s="90"/>
      <c r="O10" s="90"/>
      <c r="P10" s="90"/>
      <c r="Q10" s="90"/>
    </row>
    <row r="11" spans="1:19" x14ac:dyDescent="0.35">
      <c r="A11" s="38" t="s">
        <v>419</v>
      </c>
      <c r="B11" s="17"/>
      <c r="C11" s="17"/>
      <c r="D11" s="613" t="s">
        <v>420</v>
      </c>
      <c r="E11" s="618"/>
      <c r="F11" s="11">
        <v>38</v>
      </c>
      <c r="G11" s="160"/>
      <c r="H11" s="160"/>
      <c r="I11" s="210"/>
      <c r="K11" s="90"/>
      <c r="L11" s="90"/>
      <c r="O11" s="90"/>
      <c r="P11" s="90"/>
      <c r="Q11" s="90"/>
    </row>
    <row r="12" spans="1:19" x14ac:dyDescent="0.35">
      <c r="A12" s="38"/>
      <c r="B12" s="17" t="s">
        <v>249</v>
      </c>
      <c r="C12" s="17"/>
      <c r="D12" s="611" t="s">
        <v>421</v>
      </c>
      <c r="E12" s="623"/>
      <c r="F12" s="11">
        <v>39</v>
      </c>
      <c r="G12" s="201">
        <f>SUM(G13:G14)</f>
        <v>1734</v>
      </c>
      <c r="H12" s="201">
        <f>SUM(H13:H14)</f>
        <v>1483</v>
      </c>
      <c r="I12" s="208">
        <f>SUM(I13:I14)</f>
        <v>1770</v>
      </c>
      <c r="K12" s="90">
        <f>($G12-$H12)/$H12</f>
        <v>0.16925151719487525</v>
      </c>
      <c r="L12" s="90">
        <f t="shared" ref="L12:L29" si="0">($H12-$I12)/$I12</f>
        <v>-0.16214689265536722</v>
      </c>
      <c r="O12" s="90">
        <f>G12/'V1'!$K$13</f>
        <v>6.3447458259695494E-3</v>
      </c>
      <c r="P12" s="90">
        <f>H12/'V1'!$L$13</f>
        <v>5.9869602955128073E-3</v>
      </c>
      <c r="Q12" s="90">
        <f>I12/'V1'!$M$13</f>
        <v>4.7659308643836868E-3</v>
      </c>
    </row>
    <row r="13" spans="1:19" x14ac:dyDescent="0.35">
      <c r="A13" s="42"/>
      <c r="B13" s="39" t="s">
        <v>249</v>
      </c>
      <c r="C13" s="150" t="s">
        <v>357</v>
      </c>
      <c r="D13" s="622" t="s">
        <v>422</v>
      </c>
      <c r="E13" s="624"/>
      <c r="F13" s="11">
        <v>40</v>
      </c>
      <c r="G13" s="160">
        <v>756</v>
      </c>
      <c r="H13" s="160">
        <v>1432</v>
      </c>
      <c r="I13" s="210"/>
      <c r="K13" s="232">
        <f>($G13-$H13)/$H13</f>
        <v>-0.47206703910614523</v>
      </c>
      <c r="L13" s="90"/>
      <c r="O13" s="90">
        <f>G13/'V1'!$K$13</f>
        <v>2.766221363571499E-3</v>
      </c>
      <c r="P13" s="90">
        <f>H13/'V1'!$L$13</f>
        <v>5.7810702246624008E-3</v>
      </c>
      <c r="Q13" s="90"/>
    </row>
    <row r="14" spans="1:19" x14ac:dyDescent="0.35">
      <c r="A14" s="51"/>
      <c r="B14" s="13" t="s">
        <v>249</v>
      </c>
      <c r="C14" s="151" t="s">
        <v>360</v>
      </c>
      <c r="D14" s="622" t="s">
        <v>423</v>
      </c>
      <c r="E14" s="624"/>
      <c r="F14" s="11">
        <v>41</v>
      </c>
      <c r="G14" s="160">
        <v>978</v>
      </c>
      <c r="H14" s="160">
        <v>51</v>
      </c>
      <c r="I14" s="210">
        <v>1770</v>
      </c>
      <c r="K14" s="232">
        <f>($G14-$H14)/$H14</f>
        <v>18.176470588235293</v>
      </c>
      <c r="L14" s="232">
        <f t="shared" si="0"/>
        <v>-0.97118644067796611</v>
      </c>
      <c r="O14" s="90">
        <f>G14/'V1'!$K$13</f>
        <v>3.5785244623980504E-3</v>
      </c>
      <c r="P14" s="90">
        <f>H14/'V1'!$L$13</f>
        <v>2.0589007085040673E-4</v>
      </c>
      <c r="Q14" s="90">
        <f>I14/'V1'!$M$13</f>
        <v>4.7659308643836868E-3</v>
      </c>
      <c r="S14" t="s">
        <v>424</v>
      </c>
    </row>
    <row r="15" spans="1:19" x14ac:dyDescent="0.35">
      <c r="A15" s="597" t="s">
        <v>37</v>
      </c>
      <c r="B15" s="625"/>
      <c r="C15" s="626"/>
      <c r="D15" s="613" t="s">
        <v>425</v>
      </c>
      <c r="E15" s="618"/>
      <c r="F15" s="11">
        <v>42</v>
      </c>
      <c r="G15" s="160"/>
      <c r="H15" s="160"/>
      <c r="I15" s="210"/>
      <c r="K15" s="90"/>
      <c r="L15" s="90"/>
      <c r="O15" s="90"/>
      <c r="P15" s="90"/>
      <c r="Q15" s="90"/>
    </row>
    <row r="16" spans="1:19" x14ac:dyDescent="0.35">
      <c r="A16" s="38" t="s">
        <v>426</v>
      </c>
      <c r="B16" s="17"/>
      <c r="C16" s="91"/>
      <c r="D16" s="613" t="s">
        <v>427</v>
      </c>
      <c r="E16" s="618"/>
      <c r="F16" s="11">
        <v>43</v>
      </c>
      <c r="G16" s="201">
        <f>SUM(G17:G18)</f>
        <v>690</v>
      </c>
      <c r="H16" s="201">
        <f>SUM(H17:H18)</f>
        <v>1244</v>
      </c>
      <c r="I16" s="208">
        <f>SUM(I17:I18)</f>
        <v>1985</v>
      </c>
      <c r="K16" s="90">
        <f t="shared" ref="K16:K29" si="1">($G16-$H16)/$H16</f>
        <v>-0.44533762057877813</v>
      </c>
      <c r="L16" s="90">
        <f t="shared" si="0"/>
        <v>-0.37329974811083122</v>
      </c>
      <c r="O16" s="90">
        <f>G16/'V1'!$K$13</f>
        <v>2.5247258477041458E-3</v>
      </c>
      <c r="P16" s="90">
        <f>H16/'V1'!$L$13</f>
        <v>5.0221029046648227E-3</v>
      </c>
      <c r="Q16" s="90">
        <f>I16/'V1'!$M$13</f>
        <v>5.344843370509389E-3</v>
      </c>
    </row>
    <row r="17" spans="1:27" x14ac:dyDescent="0.35">
      <c r="A17" s="38" t="s">
        <v>426</v>
      </c>
      <c r="B17" s="152"/>
      <c r="C17" s="150" t="s">
        <v>357</v>
      </c>
      <c r="D17" s="602" t="s">
        <v>428</v>
      </c>
      <c r="E17" s="608"/>
      <c r="F17" s="11">
        <v>44</v>
      </c>
      <c r="G17" s="160">
        <v>448</v>
      </c>
      <c r="H17" s="160">
        <v>323</v>
      </c>
      <c r="I17" s="210">
        <v>338</v>
      </c>
      <c r="K17" s="90">
        <f t="shared" si="1"/>
        <v>0.38699690402476783</v>
      </c>
      <c r="L17" s="90">
        <f t="shared" si="0"/>
        <v>-4.4378698224852069E-2</v>
      </c>
      <c r="O17" s="90">
        <f>G17/'V1'!$K$13</f>
        <v>1.6392422895238512E-3</v>
      </c>
      <c r="P17" s="90">
        <f>H17/'V1'!$L$13</f>
        <v>1.3039704487192428E-3</v>
      </c>
      <c r="Q17" s="90">
        <f>I17/'V1'!$M$13</f>
        <v>9.1010431195575497E-4</v>
      </c>
    </row>
    <row r="18" spans="1:27" x14ac:dyDescent="0.35">
      <c r="A18" s="38" t="s">
        <v>426</v>
      </c>
      <c r="B18" s="17"/>
      <c r="C18" s="150" t="s">
        <v>360</v>
      </c>
      <c r="D18" s="602" t="s">
        <v>429</v>
      </c>
      <c r="E18" s="603"/>
      <c r="F18" s="11">
        <v>45</v>
      </c>
      <c r="G18" s="160">
        <v>242</v>
      </c>
      <c r="H18" s="160">
        <v>921</v>
      </c>
      <c r="I18" s="210">
        <v>1647</v>
      </c>
      <c r="K18" s="232">
        <f t="shared" si="1"/>
        <v>-0.73724212812160694</v>
      </c>
      <c r="L18" s="232">
        <f t="shared" si="0"/>
        <v>-0.44080145719489983</v>
      </c>
      <c r="O18" s="90">
        <f>G18/'V1'!$K$13</f>
        <v>8.8548355818029469E-4</v>
      </c>
      <c r="P18" s="90">
        <f>H18/'V1'!$L$13</f>
        <v>3.7181324559455806E-3</v>
      </c>
      <c r="Q18" s="90">
        <f>I18/'V1'!$M$13</f>
        <v>4.4347390585536342E-3</v>
      </c>
      <c r="S18" s="275" t="s">
        <v>430</v>
      </c>
      <c r="T18" s="275"/>
      <c r="U18" s="275"/>
      <c r="V18" s="275"/>
      <c r="W18" s="275"/>
      <c r="X18" s="275"/>
      <c r="Y18" s="275"/>
      <c r="Z18" s="275"/>
      <c r="AA18" s="275"/>
    </row>
    <row r="19" spans="1:27" x14ac:dyDescent="0.35">
      <c r="A19" s="609" t="s">
        <v>431</v>
      </c>
      <c r="B19" s="610"/>
      <c r="C19" s="411"/>
      <c r="D19" s="611" t="s">
        <v>432</v>
      </c>
      <c r="E19" s="612"/>
      <c r="F19" s="11">
        <v>46</v>
      </c>
      <c r="G19" s="160">
        <v>1227</v>
      </c>
      <c r="H19" s="160">
        <v>2916</v>
      </c>
      <c r="I19" s="210">
        <v>613</v>
      </c>
      <c r="K19" s="232">
        <f t="shared" si="1"/>
        <v>-0.57921810699588472</v>
      </c>
      <c r="L19" s="232">
        <f t="shared" si="0"/>
        <v>3.7569331158238173</v>
      </c>
      <c r="O19" s="90">
        <f>G19/'V1'!$K$13</f>
        <v>4.4896211813521556E-3</v>
      </c>
      <c r="P19" s="90">
        <f>H19/'V1'!$L$13</f>
        <v>1.1772067580387962E-2</v>
      </c>
      <c r="Q19" s="90">
        <f>I19/'V1'!$M$13</f>
        <v>1.6505737965351412E-3</v>
      </c>
    </row>
    <row r="20" spans="1:27" x14ac:dyDescent="0.35">
      <c r="A20" s="38" t="s">
        <v>433</v>
      </c>
      <c r="B20" s="338"/>
      <c r="C20" s="339"/>
      <c r="D20" s="613" t="s">
        <v>434</v>
      </c>
      <c r="E20" s="614"/>
      <c r="F20" s="11">
        <v>47</v>
      </c>
      <c r="G20" s="160">
        <v>2903</v>
      </c>
      <c r="H20" s="160">
        <v>2656</v>
      </c>
      <c r="I20" s="210">
        <v>1431</v>
      </c>
      <c r="K20" s="90">
        <f t="shared" si="1"/>
        <v>9.2996987951807233E-2</v>
      </c>
      <c r="L20" s="90">
        <f t="shared" si="0"/>
        <v>0.85604472396925224</v>
      </c>
      <c r="O20" s="90">
        <f>G20/'V1'!$K$13</f>
        <v>1.0622143675195849E-2</v>
      </c>
      <c r="P20" s="90">
        <f>H20/'V1'!$L$13</f>
        <v>1.0722431925072162E-2</v>
      </c>
      <c r="Q20" s="90">
        <f>I20/'V1'!$M$13</f>
        <v>3.8531339361203708E-3</v>
      </c>
    </row>
    <row r="21" spans="1:27" ht="27" customHeight="1" x14ac:dyDescent="0.35">
      <c r="A21" s="153" t="s">
        <v>406</v>
      </c>
      <c r="B21" s="154"/>
      <c r="C21" s="155"/>
      <c r="D21" s="615" t="s">
        <v>435</v>
      </c>
      <c r="E21" s="616"/>
      <c r="F21" s="11">
        <v>48</v>
      </c>
      <c r="G21" s="212">
        <v>-632</v>
      </c>
      <c r="H21" s="212">
        <v>499</v>
      </c>
      <c r="I21" s="213">
        <v>-1033</v>
      </c>
      <c r="K21" s="90">
        <f t="shared" si="1"/>
        <v>-2.2665330661322645</v>
      </c>
      <c r="L21" s="90">
        <f t="shared" si="0"/>
        <v>-1.4830590513068731</v>
      </c>
      <c r="O21" s="90">
        <f>G21/'V1'!$K$13</f>
        <v>-2.3125025155782903E-3</v>
      </c>
      <c r="P21" s="90">
        <f>H21/'V1'!$L$13</f>
        <v>2.0144930461637837E-3</v>
      </c>
      <c r="Q21" s="90">
        <f>I21/'V1'!$M$13</f>
        <v>-2.7814726457109314E-3</v>
      </c>
    </row>
    <row r="22" spans="1:27" x14ac:dyDescent="0.35">
      <c r="A22" s="597" t="s">
        <v>436</v>
      </c>
      <c r="B22" s="598"/>
      <c r="C22" s="599"/>
      <c r="D22" s="600" t="s">
        <v>437</v>
      </c>
      <c r="E22" s="601"/>
      <c r="F22" s="11">
        <v>49</v>
      </c>
      <c r="G22" s="212">
        <v>-17040</v>
      </c>
      <c r="H22" s="212">
        <v>-172523</v>
      </c>
      <c r="I22" s="214">
        <v>-7262</v>
      </c>
      <c r="K22" s="90">
        <f t="shared" si="1"/>
        <v>-0.90123056056293949</v>
      </c>
      <c r="L22" s="90">
        <f t="shared" si="0"/>
        <v>22.756954007160562</v>
      </c>
      <c r="O22" s="90">
        <f>G22/'V1'!$K$13</f>
        <v>-6.2349751369389347E-2</v>
      </c>
      <c r="P22" s="90">
        <f>H22/'V1'!$L$13</f>
        <v>-0.69648573908479849</v>
      </c>
      <c r="Q22" s="90">
        <f>I22/'V1'!$M$13</f>
        <v>-1.9553779625510925E-2</v>
      </c>
    </row>
    <row r="23" spans="1:27" x14ac:dyDescent="0.35">
      <c r="A23" s="42" t="s">
        <v>438</v>
      </c>
      <c r="B23" s="371"/>
      <c r="C23" s="372"/>
      <c r="D23" s="613" t="s">
        <v>439</v>
      </c>
      <c r="E23" s="617"/>
      <c r="F23" s="11">
        <v>50</v>
      </c>
      <c r="G23" s="203">
        <f>SUM(G24:G25)</f>
        <v>-1033</v>
      </c>
      <c r="H23" s="203">
        <f>SUM(H24:H25)</f>
        <v>-4456</v>
      </c>
      <c r="I23" s="215">
        <v>-1536</v>
      </c>
      <c r="K23" s="90">
        <f t="shared" si="1"/>
        <v>-0.76817773788150812</v>
      </c>
      <c r="L23" s="90">
        <f t="shared" si="0"/>
        <v>1.9010416666666667</v>
      </c>
      <c r="O23" s="90">
        <f>G23/'V1'!$K$13</f>
        <v>-3.7797707256208447E-3</v>
      </c>
      <c r="P23" s="90">
        <f>H23/'V1'!$L$13</f>
        <v>-1.7989140308027694E-2</v>
      </c>
      <c r="Q23" s="90">
        <f>I23/'V1'!$M$13</f>
        <v>-4.135858648414318E-3</v>
      </c>
    </row>
    <row r="24" spans="1:27" x14ac:dyDescent="0.35">
      <c r="A24" s="12" t="s">
        <v>438</v>
      </c>
      <c r="B24" s="607"/>
      <c r="C24" s="4">
        <v>1</v>
      </c>
      <c r="D24" s="602" t="s">
        <v>440</v>
      </c>
      <c r="E24" s="603"/>
      <c r="F24" s="11">
        <v>51</v>
      </c>
      <c r="G24" s="160"/>
      <c r="H24" s="160"/>
      <c r="I24" s="210">
        <v>37</v>
      </c>
      <c r="K24" s="90"/>
      <c r="L24" s="90">
        <f t="shared" si="0"/>
        <v>-1</v>
      </c>
      <c r="O24" s="90"/>
      <c r="P24" s="90"/>
      <c r="Q24" s="90">
        <f>I24/'V1'!$M$13</f>
        <v>9.9626803379771994E-5</v>
      </c>
    </row>
    <row r="25" spans="1:27" x14ac:dyDescent="0.35">
      <c r="A25" s="12" t="s">
        <v>438</v>
      </c>
      <c r="B25" s="410"/>
      <c r="C25" s="20">
        <v>2</v>
      </c>
      <c r="D25" s="602" t="s">
        <v>441</v>
      </c>
      <c r="E25" s="603"/>
      <c r="F25" s="11">
        <v>52</v>
      </c>
      <c r="G25" s="160">
        <v>-1033</v>
      </c>
      <c r="H25" s="160">
        <v>-4456</v>
      </c>
      <c r="I25" s="210">
        <v>-1573</v>
      </c>
      <c r="K25" s="90">
        <f t="shared" si="1"/>
        <v>-0.76817773788150812</v>
      </c>
      <c r="L25" s="90">
        <f t="shared" si="0"/>
        <v>1.8328035600762873</v>
      </c>
      <c r="O25" s="90">
        <f>G25/'V1'!$K$13</f>
        <v>-3.7797707256208447E-3</v>
      </c>
      <c r="P25" s="90">
        <f>H25/'V1'!$L$13</f>
        <v>-1.7989140308027694E-2</v>
      </c>
      <c r="Q25" s="90">
        <f>I25/'V1'!$M$13</f>
        <v>-4.2354854517940906E-3</v>
      </c>
    </row>
    <row r="26" spans="1:27" x14ac:dyDescent="0.35">
      <c r="A26" s="597" t="s">
        <v>436</v>
      </c>
      <c r="B26" s="598"/>
      <c r="C26" s="599"/>
      <c r="D26" s="600" t="s">
        <v>442</v>
      </c>
      <c r="E26" s="601"/>
      <c r="F26" s="11">
        <v>53</v>
      </c>
      <c r="G26" s="203">
        <v>-16007</v>
      </c>
      <c r="H26" s="203">
        <v>-168067</v>
      </c>
      <c r="I26" s="211">
        <v>-5726</v>
      </c>
      <c r="K26" s="90">
        <f t="shared" si="1"/>
        <v>-0.90475822142359896</v>
      </c>
      <c r="L26" s="90">
        <f t="shared" si="0"/>
        <v>28.351554313657005</v>
      </c>
      <c r="O26" s="90">
        <f>G26/'V1'!$K$13</f>
        <v>-5.8569980643768497E-2</v>
      </c>
      <c r="P26" s="90">
        <f>H26/'V1'!$L$13</f>
        <v>-0.67849659877677071</v>
      </c>
      <c r="Q26" s="90">
        <f>I26/'V1'!$M$13</f>
        <v>-1.5417920977096605E-2</v>
      </c>
    </row>
    <row r="27" spans="1:27" x14ac:dyDescent="0.35">
      <c r="A27" s="38" t="s">
        <v>443</v>
      </c>
      <c r="B27" s="338"/>
      <c r="C27" s="339"/>
      <c r="D27" s="602" t="s">
        <v>444</v>
      </c>
      <c r="E27" s="603"/>
      <c r="F27" s="11">
        <v>54</v>
      </c>
      <c r="G27" s="160"/>
      <c r="H27" s="160"/>
      <c r="I27" s="210"/>
      <c r="K27" s="90"/>
      <c r="L27" s="90"/>
      <c r="O27" s="90"/>
      <c r="P27" s="90"/>
      <c r="Q27" s="90"/>
    </row>
    <row r="28" spans="1:27" x14ac:dyDescent="0.35">
      <c r="A28" s="604" t="s">
        <v>445</v>
      </c>
      <c r="B28" s="605"/>
      <c r="C28" s="606"/>
      <c r="D28" s="600" t="s">
        <v>446</v>
      </c>
      <c r="E28" s="601"/>
      <c r="F28" s="11">
        <v>55</v>
      </c>
      <c r="G28" s="203">
        <v>-16007</v>
      </c>
      <c r="H28" s="203">
        <v>-168067</v>
      </c>
      <c r="I28" s="211">
        <v>-5726</v>
      </c>
      <c r="K28" s="90">
        <f t="shared" si="1"/>
        <v>-0.90475822142359896</v>
      </c>
      <c r="L28" s="90">
        <f t="shared" si="0"/>
        <v>28.351554313657005</v>
      </c>
      <c r="O28" s="90">
        <f>G28/'V1'!$K$13</f>
        <v>-5.8569980643768497E-2</v>
      </c>
      <c r="P28" s="90">
        <f>H28/'V1'!$L$13</f>
        <v>-0.67849659877677071</v>
      </c>
      <c r="Q28" s="90">
        <f>I28/'V1'!$M$13</f>
        <v>-1.5417920977096605E-2</v>
      </c>
      <c r="S28" t="s">
        <v>447</v>
      </c>
    </row>
    <row r="29" spans="1:27" x14ac:dyDescent="0.35">
      <c r="A29" s="574" t="s">
        <v>406</v>
      </c>
      <c r="B29" s="575"/>
      <c r="C29" s="576"/>
      <c r="D29" s="577" t="s">
        <v>448</v>
      </c>
      <c r="E29" s="578"/>
      <c r="F29" s="11">
        <v>56</v>
      </c>
      <c r="G29" s="216">
        <v>316992</v>
      </c>
      <c r="H29" s="216">
        <v>284310</v>
      </c>
      <c r="I29" s="217">
        <v>393902</v>
      </c>
      <c r="K29" s="90">
        <f t="shared" si="1"/>
        <v>0.1149519890260631</v>
      </c>
      <c r="L29" s="90">
        <f t="shared" si="0"/>
        <v>-0.27822148656264756</v>
      </c>
      <c r="O29" s="90">
        <f>G29/'V1'!$K$13</f>
        <v>1.1598810085730908</v>
      </c>
      <c r="P29" s="90">
        <f>H29/'V1'!$L$13</f>
        <v>1.1477765890878262</v>
      </c>
      <c r="Q29" s="90">
        <f>I29/'V1'!$M$13</f>
        <v>1.0606269487810527</v>
      </c>
    </row>
    <row r="30" spans="1:27" ht="15" thickBot="1" x14ac:dyDescent="0.4">
      <c r="A30" s="579"/>
      <c r="B30" s="580"/>
      <c r="C30" s="580"/>
      <c r="D30" s="580"/>
      <c r="E30" s="581"/>
      <c r="F30" s="581"/>
      <c r="G30" s="581"/>
      <c r="H30" s="582"/>
      <c r="I30" s="156"/>
    </row>
    <row r="31" spans="1:27" x14ac:dyDescent="0.35">
      <c r="A31" s="447" t="s">
        <v>323</v>
      </c>
      <c r="B31" s="448"/>
      <c r="C31" s="449"/>
      <c r="D31" s="583" t="s">
        <v>324</v>
      </c>
      <c r="E31" s="585" t="s">
        <v>325</v>
      </c>
      <c r="F31" s="586"/>
      <c r="G31" s="586"/>
      <c r="H31" s="586"/>
      <c r="I31" s="587"/>
    </row>
    <row r="32" spans="1:27" x14ac:dyDescent="0.35">
      <c r="A32" s="450"/>
      <c r="B32" s="451"/>
      <c r="C32" s="452"/>
      <c r="D32" s="584"/>
      <c r="E32" s="588"/>
      <c r="F32" s="589"/>
      <c r="G32" s="589"/>
      <c r="H32" s="589"/>
      <c r="I32" s="590"/>
    </row>
    <row r="33" spans="1:9" x14ac:dyDescent="0.35">
      <c r="A33" s="429"/>
      <c r="B33" s="430"/>
      <c r="C33" s="431"/>
      <c r="D33" s="594"/>
      <c r="E33" s="588"/>
      <c r="F33" s="589"/>
      <c r="G33" s="589"/>
      <c r="H33" s="589"/>
      <c r="I33" s="590"/>
    </row>
    <row r="34" spans="1:9" x14ac:dyDescent="0.35">
      <c r="A34" s="432"/>
      <c r="B34" s="430"/>
      <c r="C34" s="431"/>
      <c r="D34" s="595"/>
      <c r="E34" s="588"/>
      <c r="F34" s="589"/>
      <c r="G34" s="589"/>
      <c r="H34" s="589"/>
      <c r="I34" s="590"/>
    </row>
    <row r="35" spans="1:9" x14ac:dyDescent="0.35">
      <c r="A35" s="436"/>
      <c r="B35" s="437"/>
      <c r="C35" s="438"/>
      <c r="D35" s="595"/>
      <c r="E35" s="588"/>
      <c r="F35" s="589"/>
      <c r="G35" s="589"/>
      <c r="H35" s="589"/>
      <c r="I35" s="590"/>
    </row>
    <row r="36" spans="1:9" x14ac:dyDescent="0.35">
      <c r="A36" s="436"/>
      <c r="B36" s="437"/>
      <c r="C36" s="438"/>
      <c r="D36" s="595"/>
      <c r="E36" s="588"/>
      <c r="F36" s="589"/>
      <c r="G36" s="589"/>
      <c r="H36" s="589"/>
      <c r="I36" s="590"/>
    </row>
    <row r="37" spans="1:9" ht="15" thickBot="1" x14ac:dyDescent="0.4">
      <c r="A37" s="439"/>
      <c r="B37" s="440"/>
      <c r="C37" s="441"/>
      <c r="D37" s="596"/>
      <c r="E37" s="591"/>
      <c r="F37" s="592"/>
      <c r="G37" s="592"/>
      <c r="H37" s="592"/>
      <c r="I37" s="593"/>
    </row>
  </sheetData>
  <mergeCells count="50">
    <mergeCell ref="K2:M2"/>
    <mergeCell ref="O2:Q2"/>
    <mergeCell ref="D4:E4"/>
    <mergeCell ref="A1:C1"/>
    <mergeCell ref="D1:E1"/>
    <mergeCell ref="G1:I1"/>
    <mergeCell ref="A2:C3"/>
    <mergeCell ref="D2:E3"/>
    <mergeCell ref="D16:E16"/>
    <mergeCell ref="B7:C7"/>
    <mergeCell ref="D7:E7"/>
    <mergeCell ref="D8:E8"/>
    <mergeCell ref="D9:E9"/>
    <mergeCell ref="D10:E10"/>
    <mergeCell ref="D11:E11"/>
    <mergeCell ref="D12:E12"/>
    <mergeCell ref="D13:E13"/>
    <mergeCell ref="D14:E14"/>
    <mergeCell ref="A15:C15"/>
    <mergeCell ref="D15:E15"/>
    <mergeCell ref="B24:B25"/>
    <mergeCell ref="D24:E24"/>
    <mergeCell ref="D25:E25"/>
    <mergeCell ref="D17:E17"/>
    <mergeCell ref="D18:E18"/>
    <mergeCell ref="A19:C19"/>
    <mergeCell ref="D19:E19"/>
    <mergeCell ref="B20:C20"/>
    <mergeCell ref="D20:E20"/>
    <mergeCell ref="D21:E21"/>
    <mergeCell ref="A22:C22"/>
    <mergeCell ref="D22:E22"/>
    <mergeCell ref="B23:C23"/>
    <mergeCell ref="D23:E23"/>
    <mergeCell ref="S18:AA18"/>
    <mergeCell ref="A29:C29"/>
    <mergeCell ref="D29:E29"/>
    <mergeCell ref="A30:H30"/>
    <mergeCell ref="A31:C32"/>
    <mergeCell ref="D31:D32"/>
    <mergeCell ref="E31:I37"/>
    <mergeCell ref="A33:C34"/>
    <mergeCell ref="D33:D37"/>
    <mergeCell ref="A35:C37"/>
    <mergeCell ref="A26:C26"/>
    <mergeCell ref="D26:E26"/>
    <mergeCell ref="B27:C27"/>
    <mergeCell ref="D27:E27"/>
    <mergeCell ref="A28:C28"/>
    <mergeCell ref="D28:E2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7253-273F-4CFB-9C5D-1E510D32275D}">
  <dimension ref="B2:AK39"/>
  <sheetViews>
    <sheetView workbookViewId="0">
      <selection activeCell="E19" sqref="E19"/>
    </sheetView>
  </sheetViews>
  <sheetFormatPr defaultColWidth="8.81640625" defaultRowHeight="14.5" x14ac:dyDescent="0.35"/>
  <cols>
    <col min="14" max="14" width="10.453125" bestFit="1" customWidth="1"/>
    <col min="25" max="25" width="19.6328125" customWidth="1"/>
  </cols>
  <sheetData>
    <row r="2" spans="2:37" x14ac:dyDescent="0.35">
      <c r="B2" s="634" t="s">
        <v>449</v>
      </c>
      <c r="C2" s="634"/>
      <c r="D2" s="634"/>
      <c r="E2" s="634"/>
      <c r="F2" s="634"/>
      <c r="I2" s="634" t="s">
        <v>450</v>
      </c>
      <c r="J2" s="635"/>
      <c r="K2" s="635"/>
      <c r="L2" s="635"/>
    </row>
    <row r="3" spans="2:37" x14ac:dyDescent="0.35">
      <c r="B3" s="645"/>
      <c r="C3" s="645"/>
      <c r="D3" s="221">
        <v>2021</v>
      </c>
      <c r="E3" s="221">
        <v>2020</v>
      </c>
      <c r="F3" s="221">
        <v>2019</v>
      </c>
      <c r="I3" s="227">
        <v>2021</v>
      </c>
      <c r="J3" s="636" t="s">
        <v>451</v>
      </c>
      <c r="K3" s="637"/>
      <c r="L3" s="638"/>
      <c r="M3" t="s">
        <v>452</v>
      </c>
    </row>
    <row r="4" spans="2:37" x14ac:dyDescent="0.35">
      <c r="B4" s="646" t="s">
        <v>453</v>
      </c>
      <c r="C4" s="646"/>
      <c r="D4" s="226">
        <f>D5+'V1'!K27</f>
        <v>8625</v>
      </c>
      <c r="E4" s="225">
        <f>E5+'V1'!L27</f>
        <v>-35666</v>
      </c>
      <c r="F4" s="225">
        <f>F5+'V1'!M27</f>
        <v>35528</v>
      </c>
      <c r="I4" s="227">
        <v>2020</v>
      </c>
      <c r="J4" s="639" t="s">
        <v>451</v>
      </c>
      <c r="K4" s="640"/>
      <c r="L4" s="641"/>
      <c r="M4" t="s">
        <v>454</v>
      </c>
    </row>
    <row r="5" spans="2:37" x14ac:dyDescent="0.35">
      <c r="B5" s="647" t="s">
        <v>455</v>
      </c>
      <c r="C5" s="647"/>
      <c r="D5" s="223">
        <f>D6+'V2'!G16</f>
        <v>-16350</v>
      </c>
      <c r="E5" s="224">
        <f>E6+'V2'!H16</f>
        <v>-171279</v>
      </c>
      <c r="F5" s="224">
        <f>F6+'V2'!I17+'V2'!I18</f>
        <v>-5277</v>
      </c>
      <c r="I5" s="227">
        <v>2019</v>
      </c>
      <c r="J5" s="639" t="s">
        <v>451</v>
      </c>
      <c r="K5" s="640"/>
      <c r="L5" s="641"/>
      <c r="M5" t="s">
        <v>456</v>
      </c>
    </row>
    <row r="6" spans="2:37" x14ac:dyDescent="0.35">
      <c r="B6" s="647" t="s">
        <v>457</v>
      </c>
      <c r="C6" s="647"/>
      <c r="D6" s="223">
        <f>'V2'!G22</f>
        <v>-17040</v>
      </c>
      <c r="E6" s="224">
        <f>'V2'!H22</f>
        <v>-172523</v>
      </c>
      <c r="F6" s="224">
        <f>'V2'!I22</f>
        <v>-7262</v>
      </c>
    </row>
    <row r="7" spans="2:37" x14ac:dyDescent="0.35">
      <c r="B7" s="647" t="s">
        <v>458</v>
      </c>
      <c r="C7" s="647"/>
      <c r="D7" s="223">
        <f>'V2'!G26</f>
        <v>-16007</v>
      </c>
      <c r="E7" s="224">
        <f>'V2'!H26</f>
        <v>-168067</v>
      </c>
      <c r="F7" s="224">
        <f>'V2'!I26</f>
        <v>-5726</v>
      </c>
    </row>
    <row r="8" spans="2:37" x14ac:dyDescent="0.35">
      <c r="T8" s="256"/>
      <c r="U8" s="256"/>
      <c r="V8" s="256"/>
    </row>
    <row r="9" spans="2:37" x14ac:dyDescent="0.35">
      <c r="B9" s="634" t="s">
        <v>459</v>
      </c>
      <c r="C9" s="634"/>
      <c r="D9" s="634"/>
      <c r="E9" s="634"/>
      <c r="F9" s="634"/>
      <c r="H9" s="259" t="s">
        <v>460</v>
      </c>
      <c r="T9" s="256"/>
      <c r="U9" s="256"/>
      <c r="V9" s="256"/>
    </row>
    <row r="10" spans="2:37" x14ac:dyDescent="0.35">
      <c r="B10" s="645"/>
      <c r="C10" s="645"/>
      <c r="D10" s="222">
        <v>2021</v>
      </c>
      <c r="E10" s="222">
        <v>2020</v>
      </c>
      <c r="F10" s="222">
        <v>2019</v>
      </c>
      <c r="T10" s="256"/>
      <c r="U10" s="256"/>
      <c r="V10" s="256"/>
    </row>
    <row r="11" spans="2:37" x14ac:dyDescent="0.35">
      <c r="B11" s="648" t="s">
        <v>461</v>
      </c>
      <c r="C11" s="648"/>
      <c r="D11" s="229">
        <f>D5/'V1'!K13</f>
        <v>-5.9825025521685199E-2</v>
      </c>
      <c r="E11" s="229">
        <f>E5/'V1'!L13</f>
        <v>-0.69146363618013362</v>
      </c>
      <c r="F11" s="229">
        <f>F5/'V1'!M13</f>
        <v>-1.4208936255001536E-2</v>
      </c>
      <c r="G11" s="240"/>
      <c r="H11" s="237" t="s">
        <v>462</v>
      </c>
      <c r="I11" s="237"/>
      <c r="J11" s="237"/>
      <c r="K11" s="257"/>
      <c r="L11" s="257"/>
      <c r="M11" s="257"/>
      <c r="N11" s="257"/>
      <c r="O11" s="257"/>
      <c r="P11" s="257"/>
      <c r="Q11" s="257"/>
      <c r="R11" s="257"/>
      <c r="S11" s="257"/>
      <c r="T11" s="257"/>
      <c r="U11" s="258"/>
      <c r="V11" s="258"/>
      <c r="W11" s="258"/>
      <c r="X11" s="257"/>
      <c r="Y11" s="257"/>
      <c r="Z11" s="633" t="s">
        <v>463</v>
      </c>
      <c r="AA11" s="633"/>
      <c r="AB11" s="633"/>
      <c r="AC11" s="633"/>
      <c r="AD11" s="633"/>
      <c r="AE11" s="633"/>
      <c r="AF11" s="633"/>
      <c r="AG11" s="633"/>
      <c r="AH11" s="633"/>
      <c r="AI11" s="633"/>
    </row>
    <row r="12" spans="2:37" x14ac:dyDescent="0.35">
      <c r="B12" s="642" t="s">
        <v>464</v>
      </c>
      <c r="C12" s="642"/>
      <c r="D12" s="229">
        <f>D5/'R1'!K14</f>
        <v>-2.2869947629918088E-2</v>
      </c>
      <c r="E12" s="229">
        <f>E5/'R1'!L14</f>
        <v>-0.22755371683426398</v>
      </c>
      <c r="F12" s="229">
        <f>F5/'R1'!M14</f>
        <v>-5.9260174288024436E-3</v>
      </c>
      <c r="G12" s="240"/>
      <c r="H12" s="237" t="s">
        <v>465</v>
      </c>
      <c r="I12" s="237"/>
      <c r="J12" s="237"/>
      <c r="K12" s="257"/>
      <c r="L12" s="257"/>
      <c r="M12" s="257"/>
      <c r="N12" s="257"/>
      <c r="O12" s="257"/>
      <c r="P12" s="257"/>
      <c r="Q12" s="257"/>
      <c r="R12" s="257"/>
      <c r="S12" s="257"/>
      <c r="T12" s="257"/>
      <c r="U12" s="257"/>
      <c r="V12" s="257"/>
      <c r="W12" s="257"/>
      <c r="X12" s="257"/>
      <c r="Y12" s="257"/>
      <c r="Z12" s="633" t="s">
        <v>466</v>
      </c>
      <c r="AA12" s="633"/>
      <c r="AB12" s="633"/>
      <c r="AC12" s="633"/>
      <c r="AD12" s="633"/>
      <c r="AE12" s="633"/>
      <c r="AF12" s="633"/>
      <c r="AG12" s="633"/>
      <c r="AH12" s="633"/>
      <c r="AI12" s="633"/>
    </row>
    <row r="13" spans="2:37" x14ac:dyDescent="0.35">
      <c r="B13" s="643" t="s">
        <v>467</v>
      </c>
      <c r="C13" s="644"/>
      <c r="D13" s="229">
        <f>'V2'!G26/'R3'!F5</f>
        <v>-3.253574317759593E-2</v>
      </c>
      <c r="E13" s="229">
        <f>'V2'!H26/'R3'!G5</f>
        <v>-0.32515545134092499</v>
      </c>
      <c r="F13" s="229">
        <f>'V2'!I26/'R3'!H5</f>
        <v>-8.707553338706488E-3</v>
      </c>
      <c r="G13" s="240"/>
      <c r="H13" s="237" t="s">
        <v>468</v>
      </c>
      <c r="I13" s="237"/>
      <c r="J13" s="237"/>
      <c r="K13" s="257"/>
      <c r="L13" s="257"/>
      <c r="M13" s="257"/>
      <c r="N13" s="257"/>
      <c r="O13" s="257"/>
      <c r="P13" s="257"/>
      <c r="Q13" s="257"/>
      <c r="R13" s="257"/>
      <c r="S13" s="257"/>
      <c r="T13" s="257"/>
      <c r="U13" s="257"/>
      <c r="V13" s="257"/>
      <c r="W13" s="257"/>
      <c r="X13" s="257"/>
      <c r="Y13" s="257"/>
      <c r="Z13" s="633" t="s">
        <v>469</v>
      </c>
      <c r="AA13" s="633"/>
      <c r="AB13" s="633"/>
      <c r="AC13" s="633"/>
      <c r="AD13" s="633"/>
      <c r="AE13" s="633"/>
      <c r="AF13" s="633"/>
      <c r="AG13" s="633"/>
      <c r="AH13" s="633"/>
      <c r="AI13" s="633"/>
      <c r="AJ13" s="633"/>
      <c r="AK13" s="633"/>
    </row>
    <row r="15" spans="2:37" x14ac:dyDescent="0.35">
      <c r="B15" s="634" t="s">
        <v>470</v>
      </c>
      <c r="C15" s="634"/>
      <c r="D15" s="634"/>
      <c r="E15" s="634"/>
      <c r="F15" s="634"/>
      <c r="G15" s="634"/>
    </row>
    <row r="16" spans="2:37" x14ac:dyDescent="0.35">
      <c r="B16" s="649"/>
      <c r="C16" s="650"/>
      <c r="D16" s="651"/>
      <c r="E16" s="241">
        <v>2021</v>
      </c>
      <c r="F16" s="241">
        <v>2020</v>
      </c>
      <c r="G16" s="241">
        <v>2019</v>
      </c>
    </row>
    <row r="17" spans="2:25" x14ac:dyDescent="0.35">
      <c r="B17" s="220" t="s">
        <v>471</v>
      </c>
      <c r="C17" s="220"/>
      <c r="D17" s="220"/>
      <c r="E17" s="220">
        <f>'V1'!K13/'R2'!F6</f>
        <v>55.854690374003681</v>
      </c>
      <c r="F17" s="220">
        <f>'V1'!L13/'R2'!I6</f>
        <v>149.04031287605295</v>
      </c>
      <c r="G17" s="220">
        <f>'V1'!M13/'R2'!J6</f>
        <v>1.2009054016911611</v>
      </c>
      <c r="I17" t="s">
        <v>472</v>
      </c>
    </row>
    <row r="18" spans="2:25" x14ac:dyDescent="0.35">
      <c r="B18" s="220" t="s">
        <v>473</v>
      </c>
      <c r="C18" s="220"/>
      <c r="D18" s="220"/>
      <c r="E18" s="220">
        <f>'V1'!K13/'R2'!H14</f>
        <v>4.0386729717747896</v>
      </c>
      <c r="F18" s="220">
        <f>'V1'!L13/'R2'!I14</f>
        <v>3.4384847096711502</v>
      </c>
      <c r="G18" s="220">
        <f>'V1'!M13/'R2'!J14</f>
        <v>3.2952335320840431</v>
      </c>
      <c r="J18" s="253"/>
      <c r="K18" s="253"/>
      <c r="L18" s="253"/>
      <c r="M18" s="253"/>
      <c r="P18" s="253"/>
      <c r="Q18" s="253"/>
      <c r="R18" s="253"/>
      <c r="S18" s="253"/>
    </row>
    <row r="19" spans="2:25" x14ac:dyDescent="0.35">
      <c r="B19" s="643" t="s">
        <v>474</v>
      </c>
      <c r="C19" s="652"/>
      <c r="D19" s="644"/>
      <c r="E19" s="220">
        <f>('R2'!H6/'V1'!K13)*360</f>
        <v>6.4452957771215926</v>
      </c>
      <c r="F19" s="220">
        <f>('R2'!I6/'V1'!L13)*360</f>
        <v>2.4154538664944187</v>
      </c>
      <c r="G19" s="220">
        <f>('R2'!J6/'V1'!M13)*360</f>
        <v>299.77382023016486</v>
      </c>
      <c r="I19" t="s">
        <v>475</v>
      </c>
      <c r="J19" s="240"/>
      <c r="W19" s="256"/>
      <c r="X19" s="256"/>
      <c r="Y19" s="256"/>
    </row>
    <row r="20" spans="2:25" x14ac:dyDescent="0.35">
      <c r="B20" s="220" t="s">
        <v>476</v>
      </c>
      <c r="C20" s="220"/>
      <c r="D20" s="220"/>
      <c r="E20" s="220">
        <f>'R2'!H26/'V1'!K13*360</f>
        <v>83.180276402594984</v>
      </c>
      <c r="F20" s="220">
        <f>'R2'!I26/'V1'!L13*360</f>
        <v>63.048868613875378</v>
      </c>
      <c r="G20" s="220">
        <f>'R2'!J26/'V1'!M13*360</f>
        <v>108.45287652200136</v>
      </c>
      <c r="I20" t="s">
        <v>477</v>
      </c>
      <c r="J20" s="240"/>
    </row>
    <row r="21" spans="2:25" x14ac:dyDescent="0.35">
      <c r="B21" s="220" t="s">
        <v>478</v>
      </c>
      <c r="C21" s="220"/>
      <c r="D21" s="220"/>
      <c r="E21" s="220">
        <f>'R4'!G10/'V1'!K13*360</f>
        <v>8.0589249058716348</v>
      </c>
      <c r="F21" s="220">
        <f>'R4'!H10/'V1'!L13*360</f>
        <v>18.611493510425706</v>
      </c>
      <c r="G21" s="220">
        <f>'R4'!I10/'V1'!M13*360</f>
        <v>12.891277538733284</v>
      </c>
      <c r="I21" s="259" t="s">
        <v>479</v>
      </c>
      <c r="J21" s="240"/>
    </row>
    <row r="23" spans="2:25" x14ac:dyDescent="0.35">
      <c r="B23" s="634" t="s">
        <v>480</v>
      </c>
      <c r="C23" s="634"/>
      <c r="D23" s="634"/>
      <c r="E23" s="634"/>
      <c r="F23" s="634"/>
      <c r="G23" s="634"/>
    </row>
    <row r="24" spans="2:25" x14ac:dyDescent="0.35">
      <c r="B24" s="639"/>
      <c r="C24" s="640"/>
      <c r="D24" s="641"/>
      <c r="E24" s="222">
        <v>2021</v>
      </c>
      <c r="F24" s="222">
        <v>2020</v>
      </c>
      <c r="G24" s="222">
        <v>2019</v>
      </c>
      <c r="I24" s="260" t="s">
        <v>481</v>
      </c>
    </row>
    <row r="25" spans="2:25" x14ac:dyDescent="0.35">
      <c r="B25" s="220" t="s">
        <v>482</v>
      </c>
      <c r="C25" s="220"/>
      <c r="D25" s="220"/>
      <c r="E25" s="220">
        <f>'R2'!H5/'R4'!G4</f>
        <v>3.2420271463253143</v>
      </c>
      <c r="F25" s="220">
        <f>'R2'!I5/'R4'!H4</f>
        <v>2.9308866279069767</v>
      </c>
      <c r="G25" s="220">
        <f>'R2'!J5/'R4'!I4</f>
        <v>11.468912255068229</v>
      </c>
      <c r="I25" t="s">
        <v>483</v>
      </c>
    </row>
    <row r="26" spans="2:25" x14ac:dyDescent="0.35">
      <c r="B26" s="220" t="s">
        <v>484</v>
      </c>
      <c r="C26" s="220"/>
      <c r="D26" s="220"/>
      <c r="E26" s="231">
        <f>('R2'!H5-'R2'!H6)/'R4'!G4</f>
        <v>3.107040388435224</v>
      </c>
      <c r="F26" s="231">
        <f>('R2'!I5-'R2'!I6)/'R4'!H4</f>
        <v>2.890625</v>
      </c>
      <c r="G26" s="231">
        <f>('R2'!J5-'R2'!J6)/'R4'!I4</f>
        <v>3.4000574007879565</v>
      </c>
      <c r="I26" t="s">
        <v>485</v>
      </c>
    </row>
    <row r="27" spans="2:25" x14ac:dyDescent="0.35">
      <c r="B27" s="220" t="s">
        <v>486</v>
      </c>
      <c r="C27" s="220"/>
      <c r="D27" s="220"/>
      <c r="E27" s="220">
        <f>'R2'!H39/'R4'!G4</f>
        <v>1.2401787684837784</v>
      </c>
      <c r="F27" s="220">
        <f>'R2'!I39/'R4'!H4</f>
        <v>1.1454941860465115</v>
      </c>
      <c r="G27" s="220">
        <f>'R2'!J39/'R4'!I4</f>
        <v>0.45946721632269677</v>
      </c>
      <c r="I27" t="s">
        <v>487</v>
      </c>
    </row>
    <row r="29" spans="2:25" x14ac:dyDescent="0.35">
      <c r="B29" s="634" t="s">
        <v>488</v>
      </c>
      <c r="C29" s="634"/>
      <c r="D29" s="634"/>
      <c r="E29" s="634"/>
      <c r="F29" s="634"/>
      <c r="G29" s="634"/>
    </row>
    <row r="30" spans="2:25" x14ac:dyDescent="0.35">
      <c r="B30" s="645"/>
      <c r="C30" s="645"/>
      <c r="D30" s="645"/>
      <c r="E30" s="222">
        <v>2021</v>
      </c>
      <c r="F30" s="222">
        <v>2020</v>
      </c>
      <c r="G30" s="222">
        <v>2019</v>
      </c>
    </row>
    <row r="31" spans="2:25" x14ac:dyDescent="0.35">
      <c r="B31" s="643" t="s">
        <v>489</v>
      </c>
      <c r="C31" s="652"/>
      <c r="D31" s="644"/>
      <c r="E31" s="229">
        <f>'R3'!F28/'R1'!K14</f>
        <v>0.31182858869343361</v>
      </c>
      <c r="F31" s="229">
        <f>'R3'!G28/'R1'!L14</f>
        <v>0.31329339694458724</v>
      </c>
      <c r="G31" s="229">
        <f>'R3'!H28/'R1'!M14</f>
        <v>0.25128245440661218</v>
      </c>
      <c r="I31" s="259" t="s">
        <v>490</v>
      </c>
    </row>
    <row r="32" spans="2:25" x14ac:dyDescent="0.35">
      <c r="B32" s="643" t="s">
        <v>491</v>
      </c>
      <c r="C32" s="652"/>
      <c r="D32" s="644"/>
      <c r="E32" s="229">
        <f>'R3'!F28/'R3'!F5</f>
        <v>0.4531263338902643</v>
      </c>
      <c r="F32" s="229">
        <f>'R3'!G28/'R3'!G5</f>
        <v>0.45622598581494422</v>
      </c>
      <c r="G32" s="229">
        <f>'R3'!H28/'R3'!H5</f>
        <v>0.34027585577639563</v>
      </c>
      <c r="I32" t="s">
        <v>492</v>
      </c>
    </row>
    <row r="33" spans="2:30" x14ac:dyDescent="0.35">
      <c r="B33" s="643" t="s">
        <v>493</v>
      </c>
      <c r="C33" s="652"/>
      <c r="D33" s="644"/>
      <c r="E33" s="220">
        <f>'R1'!K14/'R3'!F5</f>
        <v>1.4531263338902642</v>
      </c>
      <c r="F33" s="220">
        <f>'R1'!L14/'R3'!G5</f>
        <v>1.4562259858149442</v>
      </c>
      <c r="G33" s="220">
        <f>'R1'!M14/'R3'!H5</f>
        <v>1.3541568454508128</v>
      </c>
      <c r="I33" t="s">
        <v>494</v>
      </c>
    </row>
    <row r="34" spans="2:30" x14ac:dyDescent="0.35">
      <c r="B34" s="643" t="s">
        <v>495</v>
      </c>
      <c r="C34" s="652"/>
      <c r="D34" s="644"/>
      <c r="E34" s="220">
        <f>D5/'V2'!G16</f>
        <v>-23.695652173913043</v>
      </c>
      <c r="F34" s="220">
        <f>E5/'V2'!H16</f>
        <v>-137.68408360128618</v>
      </c>
      <c r="G34" s="220">
        <f>F5/'V2'!I16</f>
        <v>-2.6584382871536523</v>
      </c>
      <c r="I34" t="s">
        <v>496</v>
      </c>
    </row>
    <row r="35" spans="2:30" x14ac:dyDescent="0.35">
      <c r="B35" s="643" t="s">
        <v>497</v>
      </c>
      <c r="C35" s="652"/>
      <c r="D35" s="644"/>
      <c r="E35" s="220">
        <f>'R3'!F39/Ukazatele!D4</f>
        <v>0.64359420289855074</v>
      </c>
      <c r="F35" s="220">
        <f>'R3'!G39/Ukazatele!E4</f>
        <v>-0.17537710985252061</v>
      </c>
      <c r="G35" s="220">
        <f>'R3'!H39/Ukazatele!F4</f>
        <v>0.5945451474893042</v>
      </c>
      <c r="I35" s="278" t="s">
        <v>498</v>
      </c>
      <c r="J35" s="278"/>
      <c r="K35" s="278"/>
      <c r="L35" s="278"/>
      <c r="M35" s="278"/>
      <c r="N35" s="278"/>
      <c r="O35" s="278"/>
      <c r="P35" s="278"/>
      <c r="Q35" s="278"/>
      <c r="R35" s="278"/>
      <c r="S35" s="278"/>
      <c r="T35" s="278"/>
      <c r="U35" s="278"/>
      <c r="V35" s="278"/>
      <c r="W35" s="278"/>
      <c r="X35" s="278"/>
      <c r="Y35" s="278"/>
      <c r="Z35" s="278"/>
      <c r="AA35" s="278"/>
      <c r="AB35" s="278"/>
      <c r="AC35" s="278"/>
      <c r="AD35" s="278"/>
    </row>
    <row r="36" spans="2:30" x14ac:dyDescent="0.35">
      <c r="I36" s="278"/>
      <c r="J36" s="278"/>
      <c r="K36" s="278"/>
      <c r="L36" s="278"/>
      <c r="M36" s="278"/>
      <c r="N36" s="278"/>
      <c r="O36" s="278"/>
      <c r="P36" s="278"/>
      <c r="Q36" s="278"/>
      <c r="R36" s="278"/>
      <c r="S36" s="278"/>
      <c r="T36" s="278"/>
      <c r="U36" s="278"/>
      <c r="V36" s="278"/>
      <c r="W36" s="278"/>
      <c r="X36" s="278"/>
      <c r="Y36" s="278"/>
      <c r="Z36" s="278"/>
      <c r="AA36" s="278"/>
      <c r="AB36" s="278"/>
      <c r="AC36" s="278"/>
      <c r="AD36" s="278"/>
    </row>
    <row r="37" spans="2:30" x14ac:dyDescent="0.35">
      <c r="B37" s="634"/>
      <c r="C37" s="634"/>
      <c r="D37" s="239">
        <v>2021</v>
      </c>
      <c r="E37" s="239">
        <v>2020</v>
      </c>
      <c r="F37" s="239">
        <v>2019</v>
      </c>
    </row>
    <row r="38" spans="2:30" x14ac:dyDescent="0.35">
      <c r="B38" s="643" t="s">
        <v>499</v>
      </c>
      <c r="C38" s="644"/>
      <c r="D38" s="224">
        <f>'R2'!H5-'R4'!G4</f>
        <v>81269</v>
      </c>
      <c r="E38" s="224">
        <f>'R2'!I5-'R4'!H4</f>
        <v>79707</v>
      </c>
      <c r="F38" s="224">
        <f>'R2'!J5-'R4'!I4</f>
        <v>401242</v>
      </c>
      <c r="I38" t="s">
        <v>500</v>
      </c>
    </row>
    <row r="39" spans="2:30" x14ac:dyDescent="0.35">
      <c r="D39" s="228"/>
    </row>
  </sheetData>
  <mergeCells count="33">
    <mergeCell ref="B35:D35"/>
    <mergeCell ref="B37:C37"/>
    <mergeCell ref="B38:C38"/>
    <mergeCell ref="B30:D30"/>
    <mergeCell ref="B29:G29"/>
    <mergeCell ref="B31:D31"/>
    <mergeCell ref="B32:D32"/>
    <mergeCell ref="B33:D33"/>
    <mergeCell ref="B34:D34"/>
    <mergeCell ref="B15:G15"/>
    <mergeCell ref="B16:D16"/>
    <mergeCell ref="B19:D19"/>
    <mergeCell ref="B23:G23"/>
    <mergeCell ref="B24:D24"/>
    <mergeCell ref="B12:C12"/>
    <mergeCell ref="B13:C13"/>
    <mergeCell ref="B2:F2"/>
    <mergeCell ref="B3:C3"/>
    <mergeCell ref="B10:C10"/>
    <mergeCell ref="B9:F9"/>
    <mergeCell ref="B4:C4"/>
    <mergeCell ref="B5:C5"/>
    <mergeCell ref="B6:C6"/>
    <mergeCell ref="B7:C7"/>
    <mergeCell ref="B11:C11"/>
    <mergeCell ref="I35:AD36"/>
    <mergeCell ref="Z11:AI11"/>
    <mergeCell ref="Z12:AI12"/>
    <mergeCell ref="Z13:AK13"/>
    <mergeCell ref="I2:L2"/>
    <mergeCell ref="J3:L3"/>
    <mergeCell ref="J4:L4"/>
    <mergeCell ref="J5:L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0682C-CF59-40CD-88DA-0FA8BEACE3B5}">
  <dimension ref="B2:W74"/>
  <sheetViews>
    <sheetView workbookViewId="0">
      <selection activeCell="AB57" sqref="AB57"/>
    </sheetView>
  </sheetViews>
  <sheetFormatPr defaultColWidth="8.81640625" defaultRowHeight="14.5" x14ac:dyDescent="0.35"/>
  <cols>
    <col min="12" max="12" width="14.6328125" customWidth="1"/>
  </cols>
  <sheetData>
    <row r="2" spans="2:2" x14ac:dyDescent="0.35">
      <c r="B2" s="250"/>
    </row>
    <row r="3" spans="2:2" x14ac:dyDescent="0.35">
      <c r="B3" s="251"/>
    </row>
    <row r="4" spans="2:2" x14ac:dyDescent="0.35">
      <c r="B4" s="251"/>
    </row>
    <row r="5" spans="2:2" x14ac:dyDescent="0.35">
      <c r="B5" s="250"/>
    </row>
    <row r="6" spans="2:2" x14ac:dyDescent="0.35">
      <c r="B6" s="252"/>
    </row>
    <row r="7" spans="2:2" x14ac:dyDescent="0.35">
      <c r="B7" s="251"/>
    </row>
    <row r="8" spans="2:2" x14ac:dyDescent="0.35">
      <c r="B8" s="250"/>
    </row>
    <row r="9" spans="2:2" x14ac:dyDescent="0.35">
      <c r="B9" s="250"/>
    </row>
    <row r="10" spans="2:2" x14ac:dyDescent="0.35">
      <c r="B10" s="250"/>
    </row>
    <row r="11" spans="2:2" x14ac:dyDescent="0.35">
      <c r="B11" s="251"/>
    </row>
    <row r="12" spans="2:2" x14ac:dyDescent="0.35">
      <c r="B12" s="250"/>
    </row>
    <row r="13" spans="2:2" x14ac:dyDescent="0.35">
      <c r="B13" s="250"/>
    </row>
    <row r="14" spans="2:2" x14ac:dyDescent="0.35">
      <c r="B14" s="251"/>
    </row>
    <row r="15" spans="2:2" x14ac:dyDescent="0.35">
      <c r="B15" s="250"/>
    </row>
    <row r="16" spans="2:2" x14ac:dyDescent="0.35">
      <c r="B16" s="251"/>
    </row>
    <row r="17" spans="2:13" x14ac:dyDescent="0.35">
      <c r="B17" s="250"/>
    </row>
    <row r="18" spans="2:13" x14ac:dyDescent="0.35">
      <c r="B18" s="250"/>
    </row>
    <row r="19" spans="2:13" x14ac:dyDescent="0.35">
      <c r="B19" s="250"/>
    </row>
    <row r="20" spans="2:13" x14ac:dyDescent="0.35">
      <c r="B20" s="251"/>
    </row>
    <row r="21" spans="2:13" x14ac:dyDescent="0.35">
      <c r="B21" s="250"/>
    </row>
    <row r="22" spans="2:13" x14ac:dyDescent="0.35">
      <c r="B22" s="250"/>
    </row>
    <row r="23" spans="2:13" x14ac:dyDescent="0.35">
      <c r="B23" s="250"/>
    </row>
    <row r="24" spans="2:13" x14ac:dyDescent="0.35">
      <c r="B24" s="250"/>
    </row>
    <row r="25" spans="2:13" x14ac:dyDescent="0.35">
      <c r="B25" s="250"/>
    </row>
    <row r="26" spans="2:13" x14ac:dyDescent="0.35">
      <c r="B26" s="250"/>
    </row>
    <row r="27" spans="2:13" x14ac:dyDescent="0.35">
      <c r="B27" s="250"/>
    </row>
    <row r="30" spans="2:13" ht="15" customHeight="1" x14ac:dyDescent="0.35">
      <c r="B30" s="254"/>
      <c r="C30" s="254"/>
      <c r="D30" s="254"/>
      <c r="E30" s="254"/>
      <c r="F30" s="254"/>
      <c r="G30" s="254"/>
      <c r="H30" s="254"/>
      <c r="I30" s="254"/>
      <c r="J30" s="254"/>
      <c r="K30" s="254"/>
      <c r="L30" s="254"/>
      <c r="M30" s="254"/>
    </row>
    <row r="31" spans="2:13" x14ac:dyDescent="0.35">
      <c r="B31" s="254"/>
      <c r="C31" s="254"/>
      <c r="D31" s="254"/>
      <c r="E31" s="254"/>
      <c r="F31" s="254"/>
      <c r="G31" s="254"/>
      <c r="H31" s="254"/>
      <c r="I31" s="254"/>
      <c r="J31" s="254"/>
      <c r="K31" s="254"/>
      <c r="L31" s="254"/>
      <c r="M31" s="254"/>
    </row>
    <row r="32" spans="2:13" x14ac:dyDescent="0.35">
      <c r="B32" s="254"/>
      <c r="C32" s="254"/>
      <c r="D32" s="254"/>
      <c r="E32" s="254"/>
      <c r="F32" s="254"/>
      <c r="G32" s="254"/>
      <c r="H32" s="254"/>
      <c r="I32" s="254"/>
      <c r="J32" s="254"/>
      <c r="K32" s="254"/>
      <c r="L32" s="254"/>
      <c r="M32" s="254"/>
    </row>
    <row r="33" spans="2:13" x14ac:dyDescent="0.35">
      <c r="B33" s="254"/>
      <c r="C33" s="254"/>
      <c r="D33" s="254"/>
      <c r="E33" s="254"/>
      <c r="F33" s="254"/>
      <c r="G33" s="254"/>
      <c r="H33" s="254"/>
      <c r="I33" s="254"/>
      <c r="J33" s="254"/>
      <c r="K33" s="254"/>
      <c r="L33" s="254"/>
      <c r="M33" s="254"/>
    </row>
    <row r="34" spans="2:13" x14ac:dyDescent="0.35">
      <c r="B34" s="254"/>
      <c r="C34" s="254"/>
      <c r="D34" s="254"/>
      <c r="E34" s="254"/>
      <c r="F34" s="254"/>
      <c r="G34" s="254"/>
      <c r="H34" s="254"/>
      <c r="I34" s="254"/>
      <c r="J34" s="254"/>
      <c r="K34" s="254"/>
      <c r="L34" s="254"/>
      <c r="M34" s="254"/>
    </row>
    <row r="35" spans="2:13" x14ac:dyDescent="0.35">
      <c r="B35" s="254"/>
      <c r="C35" s="254"/>
      <c r="D35" s="254"/>
      <c r="E35" s="254"/>
      <c r="F35" s="254"/>
      <c r="G35" s="254"/>
      <c r="H35" s="254"/>
      <c r="I35" s="254"/>
      <c r="J35" s="254"/>
      <c r="K35" s="254"/>
      <c r="L35" s="254"/>
      <c r="M35" s="254"/>
    </row>
    <row r="36" spans="2:13" x14ac:dyDescent="0.35">
      <c r="B36" s="254"/>
      <c r="C36" s="254"/>
      <c r="D36" s="254"/>
      <c r="E36" s="254"/>
      <c r="F36" s="254"/>
      <c r="G36" s="254"/>
      <c r="H36" s="254"/>
      <c r="I36" s="254"/>
      <c r="J36" s="254"/>
      <c r="K36" s="254"/>
      <c r="L36" s="254"/>
      <c r="M36" s="254"/>
    </row>
    <row r="37" spans="2:13" x14ac:dyDescent="0.35">
      <c r="B37" s="254"/>
      <c r="C37" s="254"/>
      <c r="D37" s="254"/>
      <c r="E37" s="254"/>
      <c r="F37" s="254"/>
      <c r="G37" s="254"/>
      <c r="H37" s="254"/>
      <c r="I37" s="254"/>
      <c r="J37" s="254"/>
      <c r="K37" s="254"/>
      <c r="L37" s="254"/>
      <c r="M37" s="254"/>
    </row>
    <row r="38" spans="2:13" x14ac:dyDescent="0.35">
      <c r="B38" s="254"/>
      <c r="C38" s="254"/>
      <c r="D38" s="254"/>
      <c r="E38" s="254"/>
      <c r="F38" s="254"/>
      <c r="G38" s="254"/>
      <c r="H38" s="254"/>
      <c r="I38" s="254"/>
      <c r="J38" s="254"/>
      <c r="K38" s="254"/>
      <c r="L38" s="254"/>
      <c r="M38" s="254"/>
    </row>
    <row r="39" spans="2:13" x14ac:dyDescent="0.35">
      <c r="B39" s="254"/>
      <c r="C39" s="254"/>
      <c r="D39" s="254"/>
      <c r="E39" s="254"/>
      <c r="F39" s="254"/>
      <c r="G39" s="254"/>
      <c r="H39" s="254"/>
      <c r="I39" s="254"/>
      <c r="J39" s="254"/>
      <c r="K39" s="254"/>
      <c r="L39" s="254"/>
      <c r="M39" s="254"/>
    </row>
    <row r="40" spans="2:13" x14ac:dyDescent="0.35">
      <c r="B40" s="254"/>
      <c r="C40" s="254"/>
      <c r="D40" s="254"/>
      <c r="E40" s="254"/>
      <c r="F40" s="254"/>
      <c r="G40" s="254"/>
      <c r="H40" s="254"/>
      <c r="I40" s="254"/>
      <c r="J40" s="254"/>
      <c r="K40" s="254"/>
      <c r="L40" s="254"/>
      <c r="M40" s="254"/>
    </row>
    <row r="41" spans="2:13" x14ac:dyDescent="0.35">
      <c r="B41" s="254"/>
      <c r="C41" s="254"/>
      <c r="D41" s="254"/>
      <c r="E41" s="254"/>
      <c r="F41" s="254"/>
      <c r="G41" s="254"/>
      <c r="H41" s="254"/>
      <c r="I41" s="254"/>
      <c r="J41" s="254"/>
      <c r="K41" s="254"/>
      <c r="L41" s="254"/>
      <c r="M41" s="254"/>
    </row>
    <row r="42" spans="2:13" x14ac:dyDescent="0.35">
      <c r="B42" s="254"/>
      <c r="C42" s="254"/>
      <c r="D42" s="254"/>
      <c r="E42" s="254"/>
      <c r="F42" s="254"/>
      <c r="G42" s="254"/>
      <c r="H42" s="254"/>
      <c r="I42" s="254"/>
      <c r="J42" s="254"/>
      <c r="K42" s="254"/>
      <c r="L42" s="254"/>
      <c r="M42" s="254"/>
    </row>
    <row r="43" spans="2:13" x14ac:dyDescent="0.35">
      <c r="B43" s="254"/>
      <c r="C43" s="254"/>
      <c r="D43" s="254"/>
      <c r="E43" s="254"/>
      <c r="F43" s="254"/>
      <c r="G43" s="254"/>
      <c r="H43" s="254"/>
      <c r="I43" s="254"/>
      <c r="J43" s="254"/>
      <c r="K43" s="254"/>
      <c r="L43" s="254"/>
      <c r="M43" s="254"/>
    </row>
    <row r="44" spans="2:13" x14ac:dyDescent="0.35">
      <c r="B44" s="254"/>
      <c r="C44" s="254"/>
      <c r="D44" s="254"/>
      <c r="E44" s="254"/>
      <c r="F44" s="254"/>
      <c r="G44" s="254"/>
      <c r="H44" s="254"/>
      <c r="I44" s="254"/>
      <c r="J44" s="254"/>
      <c r="K44" s="254"/>
      <c r="L44" s="254"/>
      <c r="M44" s="254"/>
    </row>
    <row r="45" spans="2:13" x14ac:dyDescent="0.35">
      <c r="B45" s="254"/>
      <c r="C45" s="254"/>
      <c r="D45" s="254"/>
      <c r="E45" s="254"/>
      <c r="F45" s="254"/>
      <c r="G45" s="254"/>
      <c r="H45" s="254"/>
      <c r="I45" s="254"/>
      <c r="J45" s="254"/>
      <c r="K45" s="254"/>
      <c r="L45" s="254"/>
      <c r="M45" s="254"/>
    </row>
    <row r="46" spans="2:13" x14ac:dyDescent="0.35">
      <c r="B46" s="254"/>
      <c r="C46" s="254"/>
      <c r="D46" s="254"/>
      <c r="E46" s="254"/>
      <c r="F46" s="254"/>
      <c r="G46" s="254"/>
      <c r="H46" s="254"/>
      <c r="I46" s="254"/>
      <c r="J46" s="254"/>
      <c r="K46" s="254"/>
      <c r="L46" s="254"/>
      <c r="M46" s="254"/>
    </row>
    <row r="47" spans="2:13" x14ac:dyDescent="0.35">
      <c r="B47" s="254"/>
      <c r="C47" s="254"/>
      <c r="D47" s="254"/>
      <c r="E47" s="254"/>
      <c r="F47" s="254"/>
      <c r="G47" s="254"/>
      <c r="H47" s="254"/>
      <c r="I47" s="254"/>
      <c r="J47" s="254"/>
      <c r="K47" s="254"/>
      <c r="L47" s="254"/>
      <c r="M47" s="254"/>
    </row>
    <row r="48" spans="2:13" x14ac:dyDescent="0.35">
      <c r="B48" s="254"/>
      <c r="C48" s="254"/>
      <c r="D48" s="254"/>
      <c r="E48" s="254"/>
      <c r="F48" s="254"/>
      <c r="G48" s="254"/>
      <c r="H48" s="254"/>
      <c r="I48" s="254"/>
      <c r="J48" s="254"/>
      <c r="K48" s="254"/>
      <c r="L48" s="254"/>
      <c r="M48" s="254"/>
    </row>
    <row r="49" spans="2:23" x14ac:dyDescent="0.35">
      <c r="B49" s="254"/>
      <c r="C49" s="254"/>
      <c r="D49" s="254"/>
      <c r="E49" s="254"/>
      <c r="F49" s="254"/>
      <c r="G49" s="254"/>
      <c r="H49" s="254"/>
      <c r="I49" s="254"/>
      <c r="J49" s="254"/>
      <c r="K49" s="254"/>
      <c r="L49" s="254"/>
      <c r="M49" s="254"/>
    </row>
    <row r="50" spans="2:23" x14ac:dyDescent="0.35">
      <c r="B50" s="254"/>
      <c r="C50" s="254"/>
      <c r="D50" s="254"/>
      <c r="E50" s="254"/>
      <c r="F50" s="254"/>
      <c r="G50" s="254"/>
      <c r="H50" s="254"/>
      <c r="I50" s="254"/>
      <c r="J50" s="254"/>
      <c r="K50" s="254"/>
      <c r="L50" s="254"/>
      <c r="M50" s="254"/>
    </row>
    <row r="51" spans="2:23" x14ac:dyDescent="0.35">
      <c r="B51" s="254"/>
      <c r="C51" s="254"/>
      <c r="D51" s="254"/>
      <c r="E51" s="254"/>
      <c r="F51" s="254"/>
      <c r="G51" s="254"/>
      <c r="H51" s="254"/>
      <c r="I51" s="254"/>
      <c r="J51" s="254"/>
      <c r="K51" s="254"/>
      <c r="L51" s="254"/>
      <c r="M51" s="254"/>
    </row>
    <row r="52" spans="2:23" x14ac:dyDescent="0.35">
      <c r="B52" s="254"/>
      <c r="C52" s="254"/>
      <c r="D52" s="254"/>
      <c r="E52" s="254"/>
      <c r="F52" s="254"/>
      <c r="G52" s="254"/>
      <c r="H52" s="254"/>
      <c r="I52" s="254"/>
      <c r="J52" s="254"/>
      <c r="K52" s="254"/>
      <c r="L52" s="254"/>
      <c r="M52" s="254"/>
    </row>
    <row r="53" spans="2:23" x14ac:dyDescent="0.35">
      <c r="B53" s="254"/>
      <c r="C53" s="254"/>
      <c r="D53" s="254"/>
      <c r="E53" s="254"/>
      <c r="F53" s="254"/>
      <c r="G53" s="254"/>
      <c r="H53" s="254"/>
      <c r="I53" s="254"/>
      <c r="J53" s="254"/>
      <c r="K53" s="254"/>
    </row>
    <row r="54" spans="2:23" ht="16.5" customHeight="1" x14ac:dyDescent="0.35">
      <c r="B54" s="254"/>
      <c r="C54" s="254"/>
      <c r="D54" s="254"/>
      <c r="E54" s="254"/>
      <c r="F54" s="254"/>
      <c r="G54" s="254"/>
      <c r="H54" s="254"/>
      <c r="I54" s="254"/>
      <c r="J54" s="254"/>
      <c r="K54" s="254"/>
      <c r="T54" s="267"/>
      <c r="U54" s="267">
        <v>2021</v>
      </c>
      <c r="V54" s="220">
        <v>2020</v>
      </c>
      <c r="W54" s="220">
        <v>2019</v>
      </c>
    </row>
    <row r="55" spans="2:23" ht="29" x14ac:dyDescent="0.35">
      <c r="B55" s="254"/>
      <c r="C55" s="254"/>
      <c r="D55" s="254"/>
      <c r="E55" s="254"/>
      <c r="F55" s="254"/>
      <c r="G55" s="254"/>
      <c r="H55" s="254"/>
      <c r="I55" s="254"/>
      <c r="J55" s="254"/>
      <c r="K55" s="254"/>
      <c r="T55" s="267" t="s">
        <v>501</v>
      </c>
      <c r="U55" s="268">
        <f>'R1'!K16</f>
        <v>589809</v>
      </c>
      <c r="V55" s="224">
        <f>'R1'!L16</f>
        <v>624361</v>
      </c>
      <c r="W55" s="224">
        <f>'R1'!M16</f>
        <v>437898</v>
      </c>
    </row>
    <row r="56" spans="2:23" x14ac:dyDescent="0.35">
      <c r="B56" s="254"/>
      <c r="C56" s="254"/>
      <c r="D56" s="254"/>
      <c r="E56" s="254"/>
      <c r="F56" s="254"/>
      <c r="G56" s="254"/>
      <c r="H56" s="254"/>
      <c r="I56" s="254"/>
      <c r="J56" s="254"/>
      <c r="K56" s="254"/>
      <c r="T56" s="267" t="s">
        <v>502</v>
      </c>
      <c r="U56" s="268">
        <f>'R2'!H5</f>
        <v>117517</v>
      </c>
      <c r="V56" s="224">
        <f>'R2'!I5</f>
        <v>120987</v>
      </c>
      <c r="W56" s="224">
        <f>'R2'!J5</f>
        <v>439569</v>
      </c>
    </row>
    <row r="57" spans="2:23" ht="29" x14ac:dyDescent="0.35">
      <c r="B57" s="254"/>
      <c r="C57" s="254"/>
      <c r="D57" s="254"/>
      <c r="E57" s="254"/>
      <c r="F57" s="254"/>
      <c r="G57" s="254"/>
      <c r="H57" s="254"/>
      <c r="I57" s="254"/>
      <c r="J57" s="254"/>
      <c r="K57" s="254"/>
      <c r="T57" s="267" t="s">
        <v>503</v>
      </c>
      <c r="U57" s="268">
        <f>'R3'!F5+'R3'!F35</f>
        <v>646464</v>
      </c>
      <c r="V57" s="224">
        <f>'R3'!G5+'R3'!G35</f>
        <v>676950</v>
      </c>
      <c r="W57" s="224">
        <f>'R3'!H5+'R3'!H35</f>
        <v>843025</v>
      </c>
    </row>
    <row r="58" spans="2:23" x14ac:dyDescent="0.35">
      <c r="B58" s="254"/>
      <c r="C58" s="254"/>
      <c r="D58" s="254"/>
      <c r="E58" s="254"/>
      <c r="F58" s="254"/>
      <c r="G58" s="254"/>
      <c r="H58" s="254"/>
      <c r="I58" s="254"/>
      <c r="J58" s="254"/>
      <c r="K58" s="254"/>
      <c r="L58" s="254"/>
      <c r="M58" s="254"/>
      <c r="T58" s="273" t="s">
        <v>504</v>
      </c>
      <c r="U58" s="274">
        <f>'R4'!G4</f>
        <v>36248</v>
      </c>
      <c r="V58" s="244">
        <f>'R4'!H4</f>
        <v>41280</v>
      </c>
      <c r="W58" s="244">
        <f>'R4'!I4</f>
        <v>38327</v>
      </c>
    </row>
    <row r="59" spans="2:23" x14ac:dyDescent="0.35">
      <c r="B59" s="254"/>
      <c r="C59" s="254"/>
      <c r="D59" s="254"/>
      <c r="E59" s="254"/>
      <c r="F59" s="254"/>
      <c r="G59" s="254"/>
      <c r="H59" s="254"/>
      <c r="I59" s="254"/>
      <c r="J59" s="254"/>
      <c r="K59" s="254"/>
      <c r="L59" s="254"/>
      <c r="M59" s="254"/>
      <c r="T59" s="220" t="s">
        <v>505</v>
      </c>
      <c r="U59" s="224">
        <f>'R3'!F5</f>
        <v>491982</v>
      </c>
      <c r="V59" s="224">
        <f>'R3'!G5</f>
        <v>516882</v>
      </c>
      <c r="W59" s="224">
        <f>'R3'!H5</f>
        <v>657590</v>
      </c>
    </row>
    <row r="60" spans="2:23" x14ac:dyDescent="0.35">
      <c r="B60" s="254"/>
      <c r="C60" s="254"/>
      <c r="D60" s="254"/>
      <c r="E60" s="254"/>
      <c r="F60" s="254"/>
      <c r="G60" s="254"/>
      <c r="H60" s="254"/>
      <c r="I60" s="254"/>
      <c r="J60" s="254"/>
      <c r="K60" s="254"/>
      <c r="L60" s="254"/>
      <c r="M60" s="254"/>
      <c r="T60" s="220" t="s">
        <v>506</v>
      </c>
      <c r="U60" s="224">
        <f>'R3'!F28</f>
        <v>222930</v>
      </c>
      <c r="V60" s="224">
        <f>'R3'!G28</f>
        <v>235815</v>
      </c>
      <c r="W60" s="224">
        <f>'R3'!H28</f>
        <v>223762</v>
      </c>
    </row>
    <row r="61" spans="2:23" x14ac:dyDescent="0.35">
      <c r="B61" s="254"/>
      <c r="C61" s="254"/>
      <c r="D61" s="254"/>
      <c r="E61" s="254"/>
      <c r="F61" s="254"/>
      <c r="G61" s="254"/>
      <c r="H61" s="254"/>
      <c r="I61" s="254"/>
      <c r="J61" s="254"/>
      <c r="K61" s="254"/>
      <c r="L61" s="254"/>
      <c r="M61" s="254"/>
    </row>
    <row r="62" spans="2:23" x14ac:dyDescent="0.35">
      <c r="B62" s="254"/>
      <c r="C62" s="254"/>
      <c r="D62" s="254"/>
      <c r="E62" s="254"/>
      <c r="F62" s="254"/>
      <c r="G62" s="254"/>
      <c r="H62" s="254"/>
      <c r="I62" s="254"/>
      <c r="J62" s="254"/>
      <c r="K62" s="254"/>
      <c r="L62" s="254"/>
      <c r="M62" s="254"/>
    </row>
    <row r="63" spans="2:23" x14ac:dyDescent="0.35">
      <c r="B63" s="254"/>
      <c r="C63" s="254"/>
      <c r="D63" s="254"/>
      <c r="E63" s="254"/>
      <c r="F63" s="254"/>
      <c r="G63" s="254"/>
      <c r="H63" s="254"/>
      <c r="I63" s="254"/>
      <c r="J63" s="254"/>
      <c r="K63" s="254"/>
      <c r="L63" s="254"/>
      <c r="M63" s="254"/>
    </row>
    <row r="64" spans="2:23" x14ac:dyDescent="0.35">
      <c r="B64" s="254"/>
      <c r="C64" s="254"/>
      <c r="D64" s="254"/>
      <c r="E64" s="254"/>
      <c r="F64" s="254"/>
      <c r="G64" s="254"/>
      <c r="H64" s="254"/>
      <c r="I64" s="254"/>
      <c r="J64" s="254"/>
      <c r="K64" s="254"/>
      <c r="L64" s="254"/>
      <c r="M64" s="254"/>
    </row>
    <row r="65" spans="2:13" x14ac:dyDescent="0.35">
      <c r="B65" s="254"/>
      <c r="C65" s="254"/>
      <c r="D65" s="254"/>
      <c r="E65" s="254"/>
      <c r="F65" s="254"/>
      <c r="G65" s="254"/>
      <c r="H65" s="254"/>
      <c r="I65" s="254"/>
      <c r="J65" s="254"/>
      <c r="K65" s="254"/>
      <c r="L65" s="254"/>
      <c r="M65" s="254"/>
    </row>
    <row r="66" spans="2:13" x14ac:dyDescent="0.35">
      <c r="B66" s="254"/>
      <c r="C66" s="254"/>
      <c r="D66" s="254"/>
      <c r="E66" s="254"/>
      <c r="F66" s="254"/>
      <c r="G66" s="254"/>
      <c r="H66" s="254"/>
      <c r="I66" s="254"/>
      <c r="J66" s="254"/>
      <c r="K66" s="254"/>
      <c r="L66" s="254"/>
      <c r="M66" s="254"/>
    </row>
    <row r="67" spans="2:13" x14ac:dyDescent="0.35">
      <c r="B67" s="254"/>
      <c r="C67" s="254"/>
      <c r="D67" s="254"/>
      <c r="E67" s="254"/>
      <c r="F67" s="254"/>
      <c r="G67" s="254"/>
      <c r="H67" s="254"/>
      <c r="I67" s="254"/>
      <c r="J67" s="254"/>
      <c r="K67" s="254"/>
      <c r="L67" s="254"/>
      <c r="M67" s="254"/>
    </row>
    <row r="68" spans="2:13" x14ac:dyDescent="0.35">
      <c r="B68" s="254"/>
      <c r="C68" s="254"/>
      <c r="D68" s="254"/>
      <c r="E68" s="254"/>
      <c r="F68" s="254"/>
      <c r="G68" s="254"/>
      <c r="H68" s="254"/>
      <c r="I68" s="254"/>
      <c r="J68" s="254"/>
      <c r="K68" s="254"/>
      <c r="L68" s="254"/>
      <c r="M68" s="254"/>
    </row>
    <row r="69" spans="2:13" x14ac:dyDescent="0.35">
      <c r="B69" s="254"/>
      <c r="C69" s="254"/>
      <c r="D69" s="254"/>
      <c r="E69" s="254"/>
      <c r="F69" s="254"/>
      <c r="G69" s="254"/>
      <c r="H69" s="254"/>
      <c r="I69" s="254"/>
      <c r="J69" s="254"/>
      <c r="K69" s="254"/>
      <c r="L69" s="254"/>
      <c r="M69" s="254"/>
    </row>
    <row r="70" spans="2:13" x14ac:dyDescent="0.35">
      <c r="B70" s="254"/>
      <c r="C70" s="254"/>
      <c r="D70" s="254"/>
      <c r="E70" s="254"/>
      <c r="F70" s="254"/>
      <c r="G70" s="254"/>
      <c r="H70" s="254"/>
      <c r="I70" s="254"/>
      <c r="J70" s="254"/>
      <c r="K70" s="254"/>
      <c r="L70" s="254"/>
      <c r="M70" s="254"/>
    </row>
    <row r="71" spans="2:13" x14ac:dyDescent="0.35">
      <c r="B71" s="254"/>
      <c r="C71" s="254"/>
      <c r="D71" s="254"/>
      <c r="E71" s="254"/>
      <c r="F71" s="254"/>
      <c r="G71" s="254"/>
      <c r="H71" s="254"/>
      <c r="I71" s="254"/>
      <c r="J71" s="254"/>
      <c r="K71" s="254"/>
      <c r="L71" s="254"/>
      <c r="M71" s="254"/>
    </row>
    <row r="72" spans="2:13" x14ac:dyDescent="0.35">
      <c r="B72" s="254"/>
      <c r="C72" s="254"/>
      <c r="D72" s="254"/>
      <c r="E72" s="254"/>
      <c r="F72" s="254"/>
      <c r="G72" s="254"/>
      <c r="H72" s="254"/>
      <c r="I72" s="254"/>
      <c r="J72" s="254"/>
      <c r="K72" s="254"/>
      <c r="L72" s="254"/>
      <c r="M72" s="254"/>
    </row>
    <row r="73" spans="2:13" x14ac:dyDescent="0.35">
      <c r="B73" s="254"/>
      <c r="C73" s="254"/>
      <c r="D73" s="254"/>
      <c r="E73" s="254"/>
      <c r="F73" s="254"/>
      <c r="G73" s="254"/>
      <c r="H73" s="254"/>
      <c r="I73" s="254"/>
      <c r="J73" s="254"/>
      <c r="K73" s="254"/>
      <c r="L73" s="254"/>
      <c r="M73" s="254"/>
    </row>
    <row r="74" spans="2:13" x14ac:dyDescent="0.35">
      <c r="B74" s="254"/>
      <c r="C74" s="254"/>
      <c r="D74" s="254"/>
      <c r="E74" s="254"/>
      <c r="F74" s="254"/>
      <c r="G74" s="254"/>
      <c r="H74" s="254"/>
      <c r="I74" s="254"/>
      <c r="J74" s="254"/>
      <c r="K74" s="254"/>
      <c r="L74" s="254"/>
      <c r="M74" s="25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BF79-6A2F-45DB-AFC6-283D36490840}">
  <dimension ref="B2:AC89"/>
  <sheetViews>
    <sheetView tabSelected="1" workbookViewId="0">
      <selection activeCell="B71" sqref="B71:M89"/>
    </sheetView>
  </sheetViews>
  <sheetFormatPr defaultColWidth="8.81640625" defaultRowHeight="14.5" x14ac:dyDescent="0.35"/>
  <cols>
    <col min="3" max="3" width="11.36328125" customWidth="1"/>
    <col min="18" max="18" width="32.453125" bestFit="1" customWidth="1"/>
    <col min="19" max="19" width="0" hidden="1" customWidth="1"/>
    <col min="20" max="20" width="10.453125" bestFit="1" customWidth="1"/>
    <col min="21" max="21" width="10.1796875" customWidth="1"/>
    <col min="22" max="22" width="9.36328125" customWidth="1"/>
    <col min="23" max="23" width="9.6328125" bestFit="1" customWidth="1"/>
    <col min="24" max="24" width="10.453125" bestFit="1" customWidth="1"/>
    <col min="25" max="25" width="9.6328125" bestFit="1" customWidth="1"/>
    <col min="31" max="31" width="18" bestFit="1" customWidth="1"/>
  </cols>
  <sheetData>
    <row r="2" spans="2:29" ht="15" customHeight="1" x14ac:dyDescent="0.35">
      <c r="B2" s="655" t="s">
        <v>507</v>
      </c>
      <c r="C2" s="656"/>
      <c r="D2" s="656"/>
      <c r="E2" s="656"/>
      <c r="F2" s="656"/>
      <c r="G2" s="656"/>
      <c r="H2" s="656"/>
      <c r="I2" s="656"/>
      <c r="J2" s="656"/>
      <c r="K2" s="656"/>
      <c r="L2" s="656"/>
      <c r="M2" s="656"/>
      <c r="N2" s="236"/>
      <c r="O2" s="236"/>
      <c r="P2" s="236"/>
      <c r="R2" t="s">
        <v>508</v>
      </c>
    </row>
    <row r="3" spans="2:29" x14ac:dyDescent="0.35">
      <c r="B3" s="656"/>
      <c r="C3" s="656"/>
      <c r="D3" s="656"/>
      <c r="E3" s="656"/>
      <c r="F3" s="656"/>
      <c r="G3" s="656"/>
      <c r="H3" s="656"/>
      <c r="I3" s="656"/>
      <c r="J3" s="656"/>
      <c r="K3" s="656"/>
      <c r="L3" s="656"/>
      <c r="M3" s="656"/>
      <c r="N3" s="236"/>
      <c r="O3" s="236"/>
      <c r="P3" s="236"/>
      <c r="R3" s="657" t="s">
        <v>509</v>
      </c>
      <c r="S3" s="658"/>
      <c r="T3" s="658"/>
      <c r="U3" s="658"/>
      <c r="V3" s="658"/>
      <c r="W3" s="658"/>
      <c r="X3" s="658"/>
      <c r="Y3" s="658"/>
      <c r="Z3" s="658"/>
      <c r="AA3" s="658"/>
      <c r="AB3" s="658"/>
      <c r="AC3" s="658"/>
    </row>
    <row r="4" spans="2:29" x14ac:dyDescent="0.35">
      <c r="B4" s="656"/>
      <c r="C4" s="656"/>
      <c r="D4" s="656"/>
      <c r="E4" s="656"/>
      <c r="F4" s="656"/>
      <c r="G4" s="656"/>
      <c r="H4" s="656"/>
      <c r="I4" s="656"/>
      <c r="J4" s="656"/>
      <c r="K4" s="656"/>
      <c r="L4" s="656"/>
      <c r="M4" s="656"/>
      <c r="N4" s="236"/>
      <c r="O4" s="236"/>
      <c r="P4" s="236"/>
      <c r="R4" s="658"/>
      <c r="S4" s="658"/>
      <c r="T4" s="658"/>
      <c r="U4" s="658"/>
      <c r="V4" s="658"/>
      <c r="W4" s="658"/>
      <c r="X4" s="658"/>
      <c r="Y4" s="658"/>
      <c r="Z4" s="658"/>
      <c r="AA4" s="658"/>
      <c r="AB4" s="658"/>
      <c r="AC4" s="658"/>
    </row>
    <row r="5" spans="2:29" x14ac:dyDescent="0.35">
      <c r="B5" s="656"/>
      <c r="C5" s="656"/>
      <c r="D5" s="656"/>
      <c r="E5" s="656"/>
      <c r="F5" s="656"/>
      <c r="G5" s="656"/>
      <c r="H5" s="656"/>
      <c r="I5" s="656"/>
      <c r="J5" s="656"/>
      <c r="K5" s="656"/>
      <c r="L5" s="656"/>
      <c r="M5" s="656"/>
      <c r="N5" s="236"/>
      <c r="O5" s="236"/>
      <c r="P5" s="236"/>
      <c r="R5" s="658"/>
      <c r="S5" s="658"/>
      <c r="T5" s="658"/>
      <c r="U5" s="658"/>
      <c r="V5" s="658"/>
      <c r="W5" s="658"/>
      <c r="X5" s="658"/>
      <c r="Y5" s="658"/>
      <c r="Z5" s="658"/>
      <c r="AA5" s="658"/>
      <c r="AB5" s="658"/>
      <c r="AC5" s="658"/>
    </row>
    <row r="6" spans="2:29" x14ac:dyDescent="0.35">
      <c r="B6" s="656"/>
      <c r="C6" s="656"/>
      <c r="D6" s="656"/>
      <c r="E6" s="656"/>
      <c r="F6" s="656"/>
      <c r="G6" s="656"/>
      <c r="H6" s="656"/>
      <c r="I6" s="656"/>
      <c r="J6" s="656"/>
      <c r="K6" s="656"/>
      <c r="L6" s="656"/>
      <c r="M6" s="656"/>
      <c r="N6" s="236"/>
      <c r="O6" s="236"/>
      <c r="P6" s="236"/>
      <c r="R6" s="658"/>
      <c r="S6" s="658"/>
      <c r="T6" s="658"/>
      <c r="U6" s="658"/>
      <c r="V6" s="658"/>
      <c r="W6" s="658"/>
      <c r="X6" s="658"/>
      <c r="Y6" s="658"/>
      <c r="Z6" s="658"/>
      <c r="AA6" s="658"/>
      <c r="AB6" s="658"/>
      <c r="AC6" s="658"/>
    </row>
    <row r="7" spans="2:29" x14ac:dyDescent="0.35">
      <c r="B7" s="656"/>
      <c r="C7" s="656"/>
      <c r="D7" s="656"/>
      <c r="E7" s="656"/>
      <c r="F7" s="656"/>
      <c r="G7" s="656"/>
      <c r="H7" s="656"/>
      <c r="I7" s="656"/>
      <c r="J7" s="656"/>
      <c r="K7" s="656"/>
      <c r="L7" s="656"/>
      <c r="M7" s="656"/>
      <c r="N7" s="236"/>
      <c r="O7" s="236"/>
      <c r="P7" s="236"/>
      <c r="R7" s="658"/>
      <c r="S7" s="658"/>
      <c r="T7" s="658"/>
      <c r="U7" s="658"/>
      <c r="V7" s="658"/>
      <c r="W7" s="658"/>
      <c r="X7" s="658"/>
      <c r="Y7" s="658"/>
      <c r="Z7" s="658"/>
      <c r="AA7" s="658"/>
      <c r="AB7" s="658"/>
      <c r="AC7" s="658"/>
    </row>
    <row r="8" spans="2:29" x14ac:dyDescent="0.35">
      <c r="B8" s="656"/>
      <c r="C8" s="656"/>
      <c r="D8" s="656"/>
      <c r="E8" s="656"/>
      <c r="F8" s="656"/>
      <c r="G8" s="656"/>
      <c r="H8" s="656"/>
      <c r="I8" s="656"/>
      <c r="J8" s="656"/>
      <c r="K8" s="656"/>
      <c r="L8" s="656"/>
      <c r="M8" s="656"/>
      <c r="N8" s="236"/>
      <c r="O8" s="236"/>
      <c r="P8" s="236"/>
      <c r="R8" s="658"/>
      <c r="S8" s="658"/>
      <c r="T8" s="658"/>
      <c r="U8" s="658"/>
      <c r="V8" s="658"/>
      <c r="W8" s="658"/>
      <c r="X8" s="658"/>
      <c r="Y8" s="658"/>
      <c r="Z8" s="658"/>
      <c r="AA8" s="658"/>
      <c r="AB8" s="658"/>
      <c r="AC8" s="658"/>
    </row>
    <row r="9" spans="2:29" x14ac:dyDescent="0.35">
      <c r="B9" s="656"/>
      <c r="C9" s="656"/>
      <c r="D9" s="656"/>
      <c r="E9" s="656"/>
      <c r="F9" s="656"/>
      <c r="G9" s="656"/>
      <c r="H9" s="656"/>
      <c r="I9" s="656"/>
      <c r="J9" s="656"/>
      <c r="K9" s="656"/>
      <c r="L9" s="656"/>
      <c r="M9" s="656"/>
      <c r="N9" s="236"/>
      <c r="O9" s="236"/>
      <c r="P9" s="236"/>
      <c r="R9" s="658"/>
      <c r="S9" s="658"/>
      <c r="T9" s="658"/>
      <c r="U9" s="658"/>
      <c r="V9" s="658"/>
      <c r="W9" s="658"/>
      <c r="X9" s="658"/>
      <c r="Y9" s="658"/>
      <c r="Z9" s="658"/>
      <c r="AA9" s="658"/>
      <c r="AB9" s="658"/>
      <c r="AC9" s="658"/>
    </row>
    <row r="10" spans="2:29" ht="15" customHeight="1" x14ac:dyDescent="0.35">
      <c r="B10" s="656"/>
      <c r="C10" s="656"/>
      <c r="D10" s="656"/>
      <c r="E10" s="656"/>
      <c r="F10" s="656"/>
      <c r="G10" s="656"/>
      <c r="H10" s="656"/>
      <c r="I10" s="656"/>
      <c r="J10" s="656"/>
      <c r="K10" s="656"/>
      <c r="L10" s="656"/>
      <c r="M10" s="656"/>
      <c r="N10" s="236"/>
      <c r="O10" s="236"/>
      <c r="P10" s="236"/>
      <c r="R10" s="658"/>
      <c r="S10" s="658"/>
      <c r="T10" s="658"/>
      <c r="U10" s="658"/>
      <c r="V10" s="658"/>
      <c r="W10" s="658"/>
      <c r="X10" s="658"/>
      <c r="Y10" s="658"/>
      <c r="Z10" s="658"/>
      <c r="AA10" s="658"/>
      <c r="AB10" s="658"/>
      <c r="AC10" s="658"/>
    </row>
    <row r="11" spans="2:29" x14ac:dyDescent="0.35">
      <c r="B11" s="656"/>
      <c r="C11" s="656"/>
      <c r="D11" s="656"/>
      <c r="E11" s="656"/>
      <c r="F11" s="656"/>
      <c r="G11" s="656"/>
      <c r="H11" s="656"/>
      <c r="I11" s="656"/>
      <c r="J11" s="656"/>
      <c r="K11" s="656"/>
      <c r="L11" s="656"/>
      <c r="M11" s="656"/>
      <c r="N11" s="236"/>
      <c r="O11" s="236"/>
      <c r="P11" s="236"/>
      <c r="R11" s="658"/>
      <c r="S11" s="658"/>
      <c r="T11" s="658"/>
      <c r="U11" s="658"/>
      <c r="V11" s="658"/>
      <c r="W11" s="658"/>
      <c r="X11" s="658"/>
      <c r="Y11" s="658"/>
      <c r="Z11" s="658"/>
      <c r="AA11" s="658"/>
      <c r="AB11" s="658"/>
      <c r="AC11" s="658"/>
    </row>
    <row r="12" spans="2:29" x14ac:dyDescent="0.35">
      <c r="B12" s="656"/>
      <c r="C12" s="656"/>
      <c r="D12" s="656"/>
      <c r="E12" s="656"/>
      <c r="F12" s="656"/>
      <c r="G12" s="656"/>
      <c r="H12" s="656"/>
      <c r="I12" s="656"/>
      <c r="J12" s="656"/>
      <c r="K12" s="656"/>
      <c r="L12" s="656"/>
      <c r="M12" s="656"/>
      <c r="N12" s="236"/>
      <c r="O12" s="236"/>
      <c r="P12" s="236"/>
      <c r="R12" s="658"/>
      <c r="S12" s="658"/>
      <c r="T12" s="658"/>
      <c r="U12" s="658"/>
      <c r="V12" s="658"/>
      <c r="W12" s="658"/>
      <c r="X12" s="658"/>
      <c r="Y12" s="658"/>
      <c r="Z12" s="658"/>
      <c r="AA12" s="658"/>
      <c r="AB12" s="658"/>
      <c r="AC12" s="658"/>
    </row>
    <row r="13" spans="2:29" x14ac:dyDescent="0.35">
      <c r="B13" s="656"/>
      <c r="C13" s="656"/>
      <c r="D13" s="656"/>
      <c r="E13" s="656"/>
      <c r="F13" s="656"/>
      <c r="G13" s="656"/>
      <c r="H13" s="656"/>
      <c r="I13" s="656"/>
      <c r="J13" s="656"/>
      <c r="K13" s="656"/>
      <c r="L13" s="656"/>
      <c r="M13" s="656"/>
      <c r="N13" s="236"/>
      <c r="O13" s="236"/>
      <c r="P13" s="236"/>
      <c r="R13" s="658"/>
      <c r="S13" s="658"/>
      <c r="T13" s="658"/>
      <c r="U13" s="658"/>
      <c r="V13" s="658"/>
      <c r="W13" s="658"/>
      <c r="X13" s="658"/>
      <c r="Y13" s="658"/>
      <c r="Z13" s="658"/>
      <c r="AA13" s="658"/>
      <c r="AB13" s="658"/>
      <c r="AC13" s="658"/>
    </row>
    <row r="14" spans="2:29" x14ac:dyDescent="0.35">
      <c r="B14" s="656"/>
      <c r="C14" s="656"/>
      <c r="D14" s="656"/>
      <c r="E14" s="656"/>
      <c r="F14" s="656"/>
      <c r="G14" s="656"/>
      <c r="H14" s="656"/>
      <c r="I14" s="656"/>
      <c r="J14" s="656"/>
      <c r="K14" s="656"/>
      <c r="L14" s="656"/>
      <c r="M14" s="656"/>
      <c r="N14" s="236"/>
      <c r="O14" s="236"/>
      <c r="P14" s="236"/>
      <c r="R14" s="658"/>
      <c r="S14" s="658"/>
      <c r="T14" s="658"/>
      <c r="U14" s="658"/>
      <c r="V14" s="658"/>
      <c r="W14" s="658"/>
      <c r="X14" s="658"/>
      <c r="Y14" s="658"/>
      <c r="Z14" s="658"/>
      <c r="AA14" s="658"/>
      <c r="AB14" s="658"/>
      <c r="AC14" s="658"/>
    </row>
    <row r="15" spans="2:29" x14ac:dyDescent="0.35">
      <c r="B15" s="656"/>
      <c r="C15" s="656"/>
      <c r="D15" s="656"/>
      <c r="E15" s="656"/>
      <c r="F15" s="656"/>
      <c r="G15" s="656"/>
      <c r="H15" s="656"/>
      <c r="I15" s="656"/>
      <c r="J15" s="656"/>
      <c r="K15" s="656"/>
      <c r="L15" s="656"/>
      <c r="M15" s="656"/>
      <c r="N15" s="236"/>
      <c r="O15" s="236"/>
      <c r="P15" s="236"/>
      <c r="R15" s="658"/>
      <c r="S15" s="658"/>
      <c r="T15" s="658"/>
      <c r="U15" s="658"/>
      <c r="V15" s="658"/>
      <c r="W15" s="658"/>
      <c r="X15" s="658"/>
      <c r="Y15" s="658"/>
      <c r="Z15" s="658"/>
      <c r="AA15" s="658"/>
      <c r="AB15" s="658"/>
      <c r="AC15" s="658"/>
    </row>
    <row r="16" spans="2:29" x14ac:dyDescent="0.35">
      <c r="B16" s="656"/>
      <c r="C16" s="656"/>
      <c r="D16" s="656"/>
      <c r="E16" s="656"/>
      <c r="F16" s="656"/>
      <c r="G16" s="656"/>
      <c r="H16" s="656"/>
      <c r="I16" s="656"/>
      <c r="J16" s="656"/>
      <c r="K16" s="656"/>
      <c r="L16" s="656"/>
      <c r="M16" s="656"/>
      <c r="N16" s="236"/>
      <c r="O16" s="236"/>
      <c r="P16" s="236"/>
    </row>
    <row r="17" spans="2:25" x14ac:dyDescent="0.35">
      <c r="B17" s="656"/>
      <c r="C17" s="656"/>
      <c r="D17" s="656"/>
      <c r="E17" s="656"/>
      <c r="F17" s="656"/>
      <c r="G17" s="656"/>
      <c r="H17" s="656"/>
      <c r="I17" s="656"/>
      <c r="J17" s="656"/>
      <c r="K17" s="656"/>
      <c r="L17" s="656"/>
      <c r="M17" s="656"/>
      <c r="N17" s="236"/>
      <c r="O17" s="236"/>
      <c r="P17" s="236"/>
      <c r="R17" s="248"/>
      <c r="S17" s="246"/>
      <c r="T17" s="634">
        <v>2021</v>
      </c>
      <c r="U17" s="634"/>
      <c r="V17" s="634">
        <v>2020</v>
      </c>
      <c r="W17" s="634"/>
      <c r="X17" s="634">
        <v>2019</v>
      </c>
      <c r="Y17" s="634"/>
    </row>
    <row r="18" spans="2:25" x14ac:dyDescent="0.35">
      <c r="B18" s="656"/>
      <c r="C18" s="656"/>
      <c r="D18" s="656"/>
      <c r="E18" s="656"/>
      <c r="F18" s="656"/>
      <c r="G18" s="656"/>
      <c r="H18" s="656"/>
      <c r="I18" s="656"/>
      <c r="J18" s="656"/>
      <c r="K18" s="656"/>
      <c r="L18" s="656"/>
      <c r="M18" s="656"/>
      <c r="N18" s="236"/>
      <c r="O18" s="236"/>
      <c r="P18" s="236"/>
      <c r="R18" s="246" t="s">
        <v>510</v>
      </c>
      <c r="S18" s="246"/>
      <c r="T18" s="242" t="s">
        <v>511</v>
      </c>
      <c r="U18" s="242" t="s">
        <v>512</v>
      </c>
      <c r="V18" s="242" t="s">
        <v>511</v>
      </c>
      <c r="W18" s="242" t="s">
        <v>512</v>
      </c>
      <c r="X18" s="242" t="s">
        <v>511</v>
      </c>
      <c r="Y18" s="242" t="s">
        <v>512</v>
      </c>
    </row>
    <row r="19" spans="2:25" x14ac:dyDescent="0.35">
      <c r="B19" s="656"/>
      <c r="C19" s="656"/>
      <c r="D19" s="656"/>
      <c r="E19" s="656"/>
      <c r="F19" s="656"/>
      <c r="G19" s="656"/>
      <c r="H19" s="656"/>
      <c r="I19" s="656"/>
      <c r="J19" s="656"/>
      <c r="K19" s="656"/>
      <c r="L19" s="656"/>
      <c r="M19" s="656"/>
      <c r="N19" s="236"/>
      <c r="O19" s="236"/>
      <c r="P19" s="236"/>
      <c r="R19" s="246" t="s">
        <v>513</v>
      </c>
      <c r="S19" s="220"/>
      <c r="T19" s="224">
        <v>2400000</v>
      </c>
      <c r="U19" s="224">
        <v>2500000</v>
      </c>
      <c r="V19" s="224">
        <v>2300000</v>
      </c>
      <c r="W19" s="224">
        <v>2490000</v>
      </c>
      <c r="X19" s="224">
        <v>2600000</v>
      </c>
      <c r="Y19" s="224">
        <v>2900000</v>
      </c>
    </row>
    <row r="20" spans="2:25" x14ac:dyDescent="0.35">
      <c r="B20" s="656"/>
      <c r="C20" s="656"/>
      <c r="D20" s="656"/>
      <c r="E20" s="656"/>
      <c r="F20" s="656"/>
      <c r="G20" s="656"/>
      <c r="H20" s="656"/>
      <c r="I20" s="656"/>
      <c r="J20" s="656"/>
      <c r="K20" s="656"/>
      <c r="L20" s="656"/>
      <c r="M20" s="656"/>
      <c r="N20" s="236"/>
      <c r="O20" s="236"/>
      <c r="P20" s="236"/>
      <c r="R20" s="246" t="s">
        <v>514</v>
      </c>
      <c r="S20" s="220"/>
      <c r="T20" s="224">
        <v>340000</v>
      </c>
      <c r="U20" s="224">
        <v>370000</v>
      </c>
      <c r="V20" s="224">
        <v>243000</v>
      </c>
      <c r="W20" s="224">
        <v>270000</v>
      </c>
      <c r="X20" s="224">
        <v>277000</v>
      </c>
      <c r="Y20" s="224">
        <v>289000</v>
      </c>
    </row>
    <row r="21" spans="2:25" x14ac:dyDescent="0.35">
      <c r="B21" s="656"/>
      <c r="C21" s="656"/>
      <c r="D21" s="656"/>
      <c r="E21" s="656"/>
      <c r="F21" s="656"/>
      <c r="G21" s="656"/>
      <c r="H21" s="656"/>
      <c r="I21" s="656"/>
      <c r="J21" s="656"/>
      <c r="K21" s="656"/>
      <c r="L21" s="656"/>
      <c r="M21" s="656"/>
      <c r="N21" s="236"/>
      <c r="O21" s="236"/>
      <c r="P21" s="236"/>
      <c r="R21" s="246" t="s">
        <v>515</v>
      </c>
      <c r="S21" s="220"/>
      <c r="T21" s="224">
        <v>273000</v>
      </c>
      <c r="U21" s="224">
        <v>317000</v>
      </c>
      <c r="V21" s="224">
        <v>248000</v>
      </c>
      <c r="W21" s="224">
        <v>290000</v>
      </c>
      <c r="X21" s="224">
        <v>371000</v>
      </c>
      <c r="Y21" s="224">
        <v>394000</v>
      </c>
    </row>
    <row r="22" spans="2:25" x14ac:dyDescent="0.35">
      <c r="B22" s="656"/>
      <c r="C22" s="656"/>
      <c r="D22" s="656"/>
      <c r="E22" s="656"/>
      <c r="F22" s="656"/>
      <c r="G22" s="656"/>
      <c r="H22" s="656"/>
      <c r="I22" s="656"/>
      <c r="J22" s="656"/>
      <c r="K22" s="656"/>
      <c r="L22" s="656"/>
      <c r="M22" s="656"/>
      <c r="N22" s="236"/>
      <c r="O22" s="236"/>
      <c r="P22" s="236"/>
      <c r="R22" s="246" t="s">
        <v>516</v>
      </c>
      <c r="S22" s="220"/>
      <c r="T22" s="224">
        <v>78000</v>
      </c>
      <c r="U22" s="224">
        <v>100000</v>
      </c>
      <c r="V22" s="224">
        <v>49000</v>
      </c>
      <c r="W22" s="224">
        <v>70000</v>
      </c>
      <c r="X22" s="224">
        <v>39000</v>
      </c>
      <c r="Y22" s="224">
        <v>66000</v>
      </c>
    </row>
    <row r="23" spans="2:25" x14ac:dyDescent="0.35">
      <c r="B23" s="656"/>
      <c r="C23" s="656"/>
      <c r="D23" s="656"/>
      <c r="E23" s="656"/>
      <c r="F23" s="656"/>
      <c r="G23" s="656"/>
      <c r="H23" s="656"/>
      <c r="I23" s="656"/>
      <c r="J23" s="656"/>
      <c r="K23" s="656"/>
      <c r="L23" s="656"/>
      <c r="M23" s="656"/>
      <c r="N23" s="236"/>
      <c r="O23" s="236"/>
      <c r="P23" s="236"/>
      <c r="R23" s="246" t="s">
        <v>517</v>
      </c>
      <c r="S23" s="220"/>
      <c r="T23" s="224">
        <v>41000</v>
      </c>
      <c r="U23" s="224">
        <v>41000</v>
      </c>
      <c r="V23" s="224">
        <v>27000</v>
      </c>
      <c r="W23" s="224">
        <v>29000</v>
      </c>
      <c r="X23" s="224">
        <v>29000</v>
      </c>
      <c r="Y23" s="224">
        <v>29000</v>
      </c>
    </row>
    <row r="24" spans="2:25" x14ac:dyDescent="0.35">
      <c r="B24" s="656"/>
      <c r="C24" s="656"/>
      <c r="D24" s="656"/>
      <c r="E24" s="656"/>
      <c r="F24" s="656"/>
      <c r="G24" s="656"/>
      <c r="H24" s="656"/>
      <c r="I24" s="656"/>
      <c r="J24" s="656"/>
      <c r="K24" s="656"/>
      <c r="L24" s="656"/>
      <c r="M24" s="656"/>
      <c r="N24" s="236"/>
      <c r="O24" s="236"/>
      <c r="P24" s="236"/>
      <c r="R24" s="247" t="s">
        <v>518</v>
      </c>
      <c r="S24" s="243"/>
      <c r="T24" s="244">
        <v>320</v>
      </c>
      <c r="U24" s="244">
        <v>-3176</v>
      </c>
      <c r="V24" s="244">
        <v>0</v>
      </c>
      <c r="W24" s="244">
        <v>1642</v>
      </c>
      <c r="X24" s="245">
        <v>0</v>
      </c>
      <c r="Y24" s="245">
        <v>0</v>
      </c>
    </row>
    <row r="25" spans="2:25" x14ac:dyDescent="0.35">
      <c r="B25" s="656"/>
      <c r="C25" s="656"/>
      <c r="D25" s="656"/>
      <c r="E25" s="656"/>
      <c r="F25" s="656"/>
      <c r="G25" s="656"/>
      <c r="H25" s="656"/>
      <c r="I25" s="656"/>
      <c r="J25" s="656"/>
      <c r="K25" s="656"/>
      <c r="L25" s="656"/>
      <c r="M25" s="656"/>
      <c r="N25" s="236"/>
      <c r="O25" s="236"/>
      <c r="P25" s="236"/>
      <c r="R25" s="246" t="s">
        <v>519</v>
      </c>
      <c r="S25" s="220"/>
      <c r="T25" s="272">
        <f>SUM(T19:T24)</f>
        <v>3132320</v>
      </c>
      <c r="U25" s="272">
        <f>SUM(U19:U24)</f>
        <v>3324824</v>
      </c>
      <c r="V25" s="272">
        <f>SUM(V19:V24)</f>
        <v>2867000</v>
      </c>
      <c r="W25" s="272">
        <f>SUM(W19:W24)</f>
        <v>3150642</v>
      </c>
      <c r="X25" s="272">
        <f>SUM(X19:X23)</f>
        <v>3316000</v>
      </c>
      <c r="Y25" s="272">
        <f>SUM(Y19:Y23)</f>
        <v>3678000</v>
      </c>
    </row>
    <row r="26" spans="2:25" x14ac:dyDescent="0.35">
      <c r="B26" s="656"/>
      <c r="C26" s="656"/>
      <c r="D26" s="656"/>
      <c r="E26" s="656"/>
      <c r="F26" s="656"/>
      <c r="G26" s="656"/>
      <c r="H26" s="656"/>
      <c r="I26" s="656"/>
      <c r="J26" s="656"/>
      <c r="K26" s="656"/>
      <c r="L26" s="656"/>
      <c r="M26" s="656"/>
      <c r="N26" s="236"/>
      <c r="O26" s="236"/>
      <c r="P26" s="236"/>
    </row>
    <row r="27" spans="2:25" x14ac:dyDescent="0.35">
      <c r="B27" s="656"/>
      <c r="C27" s="656"/>
      <c r="D27" s="656"/>
      <c r="E27" s="656"/>
      <c r="F27" s="656"/>
      <c r="G27" s="656"/>
      <c r="H27" s="656"/>
      <c r="I27" s="656"/>
      <c r="J27" s="656"/>
      <c r="K27" s="656"/>
      <c r="L27" s="656"/>
      <c r="M27" s="656"/>
      <c r="N27" s="236"/>
      <c r="O27" s="236"/>
      <c r="P27" s="236"/>
      <c r="R27" s="246" t="s">
        <v>515</v>
      </c>
      <c r="S27" s="246"/>
      <c r="T27" s="249">
        <f>T21/T25</f>
        <v>8.7155846145987634E-2</v>
      </c>
      <c r="U27" s="249">
        <f>U21/U25</f>
        <v>9.5343392612661601E-2</v>
      </c>
      <c r="V27" s="249">
        <f t="shared" ref="V27:Y27" si="0">V21/V25</f>
        <v>8.6501569584931978E-2</v>
      </c>
      <c r="W27" s="249">
        <f t="shared" si="0"/>
        <v>9.20447324703981E-2</v>
      </c>
      <c r="X27" s="249">
        <f t="shared" si="0"/>
        <v>0.11188178528347406</v>
      </c>
      <c r="Y27" s="249">
        <f t="shared" si="0"/>
        <v>0.10712343665035345</v>
      </c>
    </row>
    <row r="28" spans="2:25" x14ac:dyDescent="0.35">
      <c r="B28" s="656"/>
      <c r="C28" s="656"/>
      <c r="D28" s="656"/>
      <c r="E28" s="656"/>
      <c r="F28" s="656"/>
      <c r="G28" s="656"/>
      <c r="H28" s="656"/>
      <c r="I28" s="656"/>
      <c r="J28" s="656"/>
      <c r="K28" s="656"/>
      <c r="L28" s="656"/>
      <c r="M28" s="656"/>
      <c r="N28" s="236"/>
      <c r="O28" s="236"/>
      <c r="P28" s="236"/>
      <c r="R28" t="s">
        <v>520</v>
      </c>
    </row>
    <row r="29" spans="2:25" x14ac:dyDescent="0.35">
      <c r="B29" s="656"/>
      <c r="C29" s="656"/>
      <c r="D29" s="656"/>
      <c r="E29" s="656"/>
      <c r="F29" s="656"/>
      <c r="G29" s="656"/>
      <c r="H29" s="656"/>
      <c r="I29" s="656"/>
      <c r="J29" s="656"/>
      <c r="K29" s="656"/>
      <c r="L29" s="656"/>
      <c r="M29" s="656"/>
      <c r="N29" s="236"/>
      <c r="O29" s="236"/>
      <c r="P29" s="236"/>
    </row>
    <row r="30" spans="2:25" x14ac:dyDescent="0.35">
      <c r="B30" s="656"/>
      <c r="C30" s="656"/>
      <c r="D30" s="656"/>
      <c r="E30" s="656"/>
      <c r="F30" s="656"/>
      <c r="G30" s="656"/>
      <c r="H30" s="656"/>
      <c r="I30" s="656"/>
      <c r="J30" s="656"/>
      <c r="K30" s="656"/>
      <c r="L30" s="656"/>
      <c r="M30" s="656"/>
      <c r="N30" s="236"/>
      <c r="O30" s="236"/>
      <c r="P30" s="236"/>
    </row>
    <row r="31" spans="2:25" x14ac:dyDescent="0.35">
      <c r="B31" s="656"/>
      <c r="C31" s="656"/>
      <c r="D31" s="656"/>
      <c r="E31" s="656"/>
      <c r="F31" s="656"/>
      <c r="G31" s="656"/>
      <c r="H31" s="656"/>
      <c r="I31" s="656"/>
      <c r="J31" s="656"/>
      <c r="K31" s="656"/>
      <c r="L31" s="656"/>
      <c r="M31" s="656"/>
      <c r="N31" s="236"/>
      <c r="O31" s="236"/>
      <c r="P31" s="236"/>
    </row>
    <row r="32" spans="2:25" x14ac:dyDescent="0.35">
      <c r="B32" s="656"/>
      <c r="C32" s="656"/>
      <c r="D32" s="656"/>
      <c r="E32" s="656"/>
      <c r="F32" s="656"/>
      <c r="G32" s="656"/>
      <c r="H32" s="656"/>
      <c r="I32" s="656"/>
      <c r="J32" s="656"/>
      <c r="K32" s="656"/>
      <c r="L32" s="656"/>
      <c r="M32" s="656"/>
      <c r="N32" s="236"/>
      <c r="O32" s="236"/>
      <c r="P32" s="236"/>
    </row>
    <row r="33" spans="2:28" x14ac:dyDescent="0.35">
      <c r="B33" s="656"/>
      <c r="C33" s="656"/>
      <c r="D33" s="656"/>
      <c r="E33" s="656"/>
      <c r="F33" s="656"/>
      <c r="G33" s="656"/>
      <c r="H33" s="656"/>
      <c r="I33" s="656"/>
      <c r="J33" s="656"/>
      <c r="K33" s="656"/>
      <c r="L33" s="656"/>
      <c r="M33" s="656"/>
      <c r="N33" s="236"/>
      <c r="O33" s="236"/>
      <c r="P33" s="236"/>
    </row>
    <row r="34" spans="2:28" x14ac:dyDescent="0.35">
      <c r="B34" s="656"/>
      <c r="C34" s="656"/>
      <c r="D34" s="656"/>
      <c r="E34" s="656"/>
      <c r="F34" s="656"/>
      <c r="G34" s="656"/>
      <c r="H34" s="656"/>
      <c r="I34" s="656"/>
      <c r="J34" s="656"/>
      <c r="K34" s="656"/>
      <c r="L34" s="656"/>
      <c r="M34" s="656"/>
      <c r="N34" s="236"/>
      <c r="O34" s="236"/>
      <c r="P34" s="236"/>
    </row>
    <row r="35" spans="2:28" x14ac:dyDescent="0.35">
      <c r="B35" s="656"/>
      <c r="C35" s="656"/>
      <c r="D35" s="656"/>
      <c r="E35" s="656"/>
      <c r="F35" s="656"/>
      <c r="G35" s="656"/>
      <c r="H35" s="656"/>
      <c r="I35" s="656"/>
      <c r="J35" s="656"/>
      <c r="K35" s="656"/>
      <c r="L35" s="656"/>
      <c r="M35" s="656"/>
      <c r="N35" s="236"/>
      <c r="O35" s="236"/>
      <c r="P35" s="236"/>
    </row>
    <row r="36" spans="2:28" x14ac:dyDescent="0.35">
      <c r="B36" s="656"/>
      <c r="C36" s="656"/>
      <c r="D36" s="656"/>
      <c r="E36" s="656"/>
      <c r="F36" s="656"/>
      <c r="G36" s="656"/>
      <c r="H36" s="656"/>
      <c r="I36" s="656"/>
      <c r="J36" s="656"/>
      <c r="K36" s="656"/>
      <c r="L36" s="656"/>
      <c r="M36" s="656"/>
      <c r="N36" s="236"/>
      <c r="O36" s="236"/>
      <c r="P36" s="236"/>
    </row>
    <row r="37" spans="2:28" x14ac:dyDescent="0.35">
      <c r="B37" s="656"/>
      <c r="C37" s="656"/>
      <c r="D37" s="656"/>
      <c r="E37" s="656"/>
      <c r="F37" s="656"/>
      <c r="G37" s="656"/>
      <c r="H37" s="656"/>
      <c r="I37" s="656"/>
      <c r="J37" s="656"/>
      <c r="K37" s="656"/>
      <c r="L37" s="656"/>
      <c r="M37" s="656"/>
      <c r="N37" s="236"/>
      <c r="O37" s="236"/>
      <c r="P37" s="236"/>
    </row>
    <row r="38" spans="2:28" x14ac:dyDescent="0.35">
      <c r="B38" s="656"/>
      <c r="C38" s="656"/>
      <c r="D38" s="656"/>
      <c r="E38" s="656"/>
      <c r="F38" s="656"/>
      <c r="G38" s="656"/>
      <c r="H38" s="656"/>
      <c r="I38" s="656"/>
      <c r="J38" s="656"/>
      <c r="K38" s="656"/>
      <c r="L38" s="656"/>
      <c r="M38" s="656"/>
      <c r="P38" s="235"/>
    </row>
    <row r="39" spans="2:28" x14ac:dyDescent="0.35">
      <c r="B39" s="656"/>
      <c r="C39" s="656"/>
      <c r="D39" s="656"/>
      <c r="E39" s="656"/>
      <c r="F39" s="656"/>
      <c r="G39" s="656"/>
      <c r="H39" s="656"/>
      <c r="I39" s="656"/>
      <c r="J39" s="656"/>
      <c r="K39" s="656"/>
      <c r="L39" s="656"/>
      <c r="M39" s="656"/>
      <c r="N39" s="235"/>
      <c r="O39" s="235"/>
      <c r="P39" s="235"/>
    </row>
    <row r="40" spans="2:28" x14ac:dyDescent="0.35">
      <c r="B40" s="656"/>
      <c r="C40" s="656"/>
      <c r="D40" s="656"/>
      <c r="E40" s="656"/>
      <c r="F40" s="656"/>
      <c r="G40" s="656"/>
      <c r="H40" s="656"/>
      <c r="I40" s="656"/>
      <c r="J40" s="656"/>
      <c r="K40" s="656"/>
      <c r="L40" s="656"/>
      <c r="M40" s="656"/>
      <c r="N40" s="235"/>
      <c r="O40" s="235"/>
      <c r="P40" s="235"/>
      <c r="T40" s="228"/>
      <c r="U40" s="228"/>
      <c r="V40" s="228"/>
    </row>
    <row r="41" spans="2:28" x14ac:dyDescent="0.35">
      <c r="B41" s="656"/>
      <c r="C41" s="656"/>
      <c r="D41" s="656"/>
      <c r="E41" s="656"/>
      <c r="F41" s="656"/>
      <c r="G41" s="656"/>
      <c r="H41" s="656"/>
      <c r="I41" s="656"/>
      <c r="J41" s="656"/>
      <c r="K41" s="656"/>
      <c r="L41" s="656"/>
      <c r="M41" s="656"/>
      <c r="N41" s="235"/>
      <c r="O41" s="235"/>
      <c r="P41" s="235"/>
      <c r="T41" s="228"/>
      <c r="U41" s="228"/>
      <c r="V41" s="228"/>
    </row>
    <row r="42" spans="2:28" x14ac:dyDescent="0.35">
      <c r="B42" s="656"/>
      <c r="C42" s="656"/>
      <c r="D42" s="656"/>
      <c r="E42" s="656"/>
      <c r="F42" s="656"/>
      <c r="G42" s="656"/>
      <c r="H42" s="656"/>
      <c r="I42" s="656"/>
      <c r="J42" s="656"/>
      <c r="K42" s="656"/>
      <c r="L42" s="656"/>
      <c r="M42" s="656"/>
      <c r="N42" s="235"/>
      <c r="O42" s="235"/>
      <c r="P42" s="235"/>
      <c r="T42" s="228"/>
      <c r="U42" s="228"/>
      <c r="V42" s="228"/>
    </row>
    <row r="43" spans="2:28" x14ac:dyDescent="0.35">
      <c r="B43" s="656"/>
      <c r="C43" s="656"/>
      <c r="D43" s="656"/>
      <c r="E43" s="656"/>
      <c r="F43" s="656"/>
      <c r="G43" s="656"/>
      <c r="H43" s="656"/>
      <c r="I43" s="656"/>
      <c r="J43" s="656"/>
      <c r="K43" s="656"/>
      <c r="L43" s="656"/>
      <c r="M43" s="656"/>
      <c r="N43" s="235"/>
      <c r="O43" s="235"/>
      <c r="P43" s="235"/>
      <c r="T43" s="228"/>
      <c r="U43" s="228"/>
      <c r="V43" s="228"/>
    </row>
    <row r="44" spans="2:28" x14ac:dyDescent="0.35">
      <c r="B44" s="656"/>
      <c r="C44" s="656"/>
      <c r="D44" s="656"/>
      <c r="E44" s="656"/>
      <c r="F44" s="656"/>
      <c r="G44" s="656"/>
      <c r="H44" s="656"/>
      <c r="I44" s="656"/>
      <c r="J44" s="656"/>
      <c r="K44" s="656"/>
      <c r="L44" s="656"/>
      <c r="M44" s="656"/>
      <c r="N44" s="235"/>
      <c r="O44" s="235"/>
      <c r="P44" s="235"/>
      <c r="T44" s="228"/>
      <c r="U44" s="228"/>
      <c r="V44" s="228"/>
    </row>
    <row r="45" spans="2:28" x14ac:dyDescent="0.35">
      <c r="B45" s="656"/>
      <c r="C45" s="656"/>
      <c r="D45" s="656"/>
      <c r="E45" s="656"/>
      <c r="F45" s="656"/>
      <c r="G45" s="656"/>
      <c r="H45" s="656"/>
      <c r="I45" s="656"/>
      <c r="J45" s="656"/>
      <c r="K45" s="656"/>
      <c r="L45" s="656"/>
      <c r="M45" s="656"/>
      <c r="N45" s="235"/>
      <c r="O45" s="235"/>
      <c r="P45" s="235"/>
      <c r="T45" s="228"/>
      <c r="U45" s="228"/>
      <c r="V45" s="228"/>
    </row>
    <row r="46" spans="2:28" x14ac:dyDescent="0.35">
      <c r="B46" s="656"/>
      <c r="C46" s="656"/>
      <c r="D46" s="656"/>
      <c r="E46" s="656"/>
      <c r="F46" s="656"/>
      <c r="G46" s="656"/>
      <c r="H46" s="656"/>
      <c r="I46" s="656"/>
      <c r="J46" s="656"/>
      <c r="K46" s="656"/>
      <c r="L46" s="656"/>
      <c r="M46" s="656"/>
      <c r="N46" s="235"/>
      <c r="O46" s="235"/>
      <c r="P46" s="235"/>
    </row>
    <row r="47" spans="2:28" x14ac:dyDescent="0.35">
      <c r="B47" s="235"/>
      <c r="C47" s="235"/>
      <c r="D47" s="235"/>
      <c r="E47" s="235"/>
      <c r="F47" s="235"/>
      <c r="G47" s="235"/>
      <c r="H47" s="235"/>
      <c r="I47" s="235"/>
      <c r="J47" s="235"/>
      <c r="K47" s="235"/>
      <c r="L47" s="235"/>
      <c r="M47" s="235"/>
      <c r="N47" s="235"/>
      <c r="O47" s="235"/>
      <c r="P47" s="235"/>
    </row>
    <row r="48" spans="2:28" x14ac:dyDescent="0.35">
      <c r="B48" s="654" t="s">
        <v>521</v>
      </c>
      <c r="C48" s="654"/>
      <c r="D48" s="654"/>
      <c r="E48" s="654"/>
      <c r="F48" s="654"/>
      <c r="G48" s="235"/>
      <c r="H48" s="235"/>
      <c r="I48" s="235"/>
      <c r="J48" s="235"/>
      <c r="K48" s="235"/>
      <c r="L48" s="235"/>
      <c r="M48" s="235"/>
      <c r="N48" s="235"/>
      <c r="O48" s="235"/>
      <c r="P48" s="235"/>
      <c r="R48" s="235"/>
      <c r="AB48" s="237"/>
    </row>
    <row r="49" spans="2:27" ht="16.5" customHeight="1" x14ac:dyDescent="0.35">
      <c r="B49" s="235"/>
      <c r="C49" s="235"/>
      <c r="D49" s="235"/>
      <c r="E49" s="235"/>
      <c r="F49" s="235"/>
      <c r="G49" s="235"/>
      <c r="H49" s="235"/>
      <c r="I49" s="235"/>
      <c r="J49" s="235"/>
      <c r="K49" s="235"/>
      <c r="L49" s="235"/>
      <c r="M49" s="235"/>
      <c r="N49" s="235"/>
      <c r="O49" s="235"/>
      <c r="P49" s="235"/>
      <c r="R49" s="236"/>
    </row>
    <row r="50" spans="2:27" x14ac:dyDescent="0.35">
      <c r="B50" s="639"/>
      <c r="C50" s="641"/>
      <c r="D50" s="634">
        <v>2021</v>
      </c>
      <c r="E50" s="634"/>
      <c r="F50" s="634">
        <v>2020</v>
      </c>
      <c r="G50" s="634"/>
      <c r="H50" s="634">
        <v>2019</v>
      </c>
      <c r="I50" s="634"/>
      <c r="N50" s="235"/>
      <c r="O50" s="235"/>
      <c r="P50" s="235"/>
    </row>
    <row r="51" spans="2:27" x14ac:dyDescent="0.35">
      <c r="B51" s="269" t="s">
        <v>522</v>
      </c>
      <c r="C51" s="269"/>
      <c r="D51" s="246" t="s">
        <v>523</v>
      </c>
      <c r="E51" s="246" t="s">
        <v>524</v>
      </c>
      <c r="F51" s="246" t="s">
        <v>523</v>
      </c>
      <c r="G51" s="246" t="s">
        <v>524</v>
      </c>
      <c r="H51" s="246" t="s">
        <v>523</v>
      </c>
      <c r="I51" s="246" t="s">
        <v>524</v>
      </c>
      <c r="N51" s="235"/>
      <c r="O51" s="235"/>
      <c r="P51" s="235"/>
    </row>
    <row r="52" spans="2:27" x14ac:dyDescent="0.35">
      <c r="B52" s="269" t="s">
        <v>525</v>
      </c>
      <c r="C52" s="269"/>
      <c r="D52" s="224">
        <v>208644</v>
      </c>
      <c r="E52" s="224">
        <v>10671</v>
      </c>
      <c r="F52" s="224">
        <v>189330</v>
      </c>
      <c r="G52" s="224">
        <v>6733</v>
      </c>
      <c r="H52" s="224">
        <v>316703</v>
      </c>
      <c r="I52" s="224">
        <v>12917</v>
      </c>
      <c r="N52" s="235"/>
      <c r="O52" s="235"/>
      <c r="P52" s="235"/>
    </row>
    <row r="53" spans="2:27" x14ac:dyDescent="0.35">
      <c r="B53" s="269" t="s">
        <v>526</v>
      </c>
      <c r="C53" s="269"/>
      <c r="D53" s="224">
        <v>53410</v>
      </c>
      <c r="E53" s="224">
        <v>48</v>
      </c>
      <c r="F53" s="224">
        <v>51579</v>
      </c>
      <c r="G53" s="224">
        <v>63</v>
      </c>
      <c r="H53" s="224">
        <v>41536</v>
      </c>
      <c r="I53" s="224">
        <v>230</v>
      </c>
      <c r="N53" s="235"/>
      <c r="O53" s="235"/>
      <c r="P53" s="235"/>
    </row>
    <row r="54" spans="2:27" x14ac:dyDescent="0.35">
      <c r="B54" s="659" t="s">
        <v>527</v>
      </c>
      <c r="C54" s="660"/>
      <c r="D54" s="244">
        <v>0</v>
      </c>
      <c r="E54" s="244">
        <v>524</v>
      </c>
      <c r="F54" s="244">
        <v>0</v>
      </c>
      <c r="G54" s="244">
        <v>0</v>
      </c>
      <c r="H54" s="244">
        <v>0</v>
      </c>
      <c r="I54" s="244">
        <v>0</v>
      </c>
      <c r="N54" s="235"/>
      <c r="O54" s="235"/>
      <c r="P54" s="235"/>
      <c r="X54" s="90"/>
    </row>
    <row r="55" spans="2:27" x14ac:dyDescent="0.35">
      <c r="B55" s="659" t="s">
        <v>519</v>
      </c>
      <c r="C55" s="660"/>
      <c r="D55" s="272">
        <f>SUM(D52:D54)</f>
        <v>262054</v>
      </c>
      <c r="E55" s="272">
        <f t="shared" ref="E55:I55" si="1">SUM(E52:E54)</f>
        <v>11243</v>
      </c>
      <c r="F55" s="272">
        <f t="shared" si="1"/>
        <v>240909</v>
      </c>
      <c r="G55" s="272">
        <f t="shared" si="1"/>
        <v>6796</v>
      </c>
      <c r="H55" s="272">
        <f t="shared" si="1"/>
        <v>358239</v>
      </c>
      <c r="I55" s="272">
        <f t="shared" si="1"/>
        <v>13147</v>
      </c>
      <c r="N55" s="235"/>
      <c r="O55" s="235"/>
      <c r="P55" s="235"/>
    </row>
    <row r="57" spans="2:27" x14ac:dyDescent="0.35">
      <c r="B57" t="s">
        <v>528</v>
      </c>
    </row>
    <row r="59" spans="2:27" x14ac:dyDescent="0.35">
      <c r="B59" s="639"/>
      <c r="C59" s="641"/>
      <c r="D59" s="246">
        <v>2021</v>
      </c>
      <c r="E59" s="246">
        <v>2020</v>
      </c>
      <c r="F59" s="246">
        <v>2019</v>
      </c>
    </row>
    <row r="60" spans="2:27" x14ac:dyDescent="0.35">
      <c r="B60" s="659" t="s">
        <v>529</v>
      </c>
      <c r="C60" s="660"/>
      <c r="D60" s="224">
        <v>4636</v>
      </c>
      <c r="E60" s="224">
        <v>4176</v>
      </c>
      <c r="F60" s="224">
        <v>3762</v>
      </c>
    </row>
    <row r="61" spans="2:27" x14ac:dyDescent="0.35">
      <c r="B61" s="659" t="s">
        <v>530</v>
      </c>
      <c r="C61" s="660"/>
      <c r="D61" s="224">
        <v>1243</v>
      </c>
      <c r="E61" s="224">
        <v>2656</v>
      </c>
      <c r="F61" s="224">
        <v>1412</v>
      </c>
    </row>
    <row r="62" spans="2:27" x14ac:dyDescent="0.35">
      <c r="B62" s="659" t="s">
        <v>531</v>
      </c>
      <c r="C62" s="660"/>
      <c r="D62" s="224">
        <v>0</v>
      </c>
      <c r="E62" s="224">
        <v>190</v>
      </c>
      <c r="F62" s="224">
        <v>275</v>
      </c>
      <c r="AA62" s="238"/>
    </row>
    <row r="63" spans="2:27" x14ac:dyDescent="0.35">
      <c r="B63" s="659" t="s">
        <v>532</v>
      </c>
      <c r="C63" s="660"/>
      <c r="D63" s="224">
        <v>1508</v>
      </c>
      <c r="E63" s="224">
        <v>1594</v>
      </c>
      <c r="F63" s="224">
        <v>1492</v>
      </c>
      <c r="AA63" s="238"/>
    </row>
    <row r="64" spans="2:27" x14ac:dyDescent="0.35">
      <c r="B64" s="270" t="s">
        <v>533</v>
      </c>
      <c r="C64" s="271"/>
      <c r="D64" s="224">
        <v>821</v>
      </c>
      <c r="E64" s="224">
        <v>0</v>
      </c>
      <c r="F64" s="224">
        <v>0</v>
      </c>
      <c r="AA64" s="238"/>
    </row>
    <row r="65" spans="2:27" x14ac:dyDescent="0.35">
      <c r="B65" s="659" t="s">
        <v>534</v>
      </c>
      <c r="C65" s="660"/>
      <c r="D65" s="224">
        <v>3955</v>
      </c>
      <c r="E65" s="224">
        <v>8588</v>
      </c>
      <c r="F65" s="224">
        <v>3533</v>
      </c>
      <c r="AA65" s="238"/>
    </row>
    <row r="66" spans="2:27" x14ac:dyDescent="0.35">
      <c r="B66" s="662" t="s">
        <v>535</v>
      </c>
      <c r="C66" s="663"/>
      <c r="D66" s="244">
        <v>1610</v>
      </c>
      <c r="E66" s="244">
        <v>901</v>
      </c>
      <c r="F66" s="244">
        <v>0</v>
      </c>
      <c r="AA66" s="238"/>
    </row>
    <row r="67" spans="2:27" x14ac:dyDescent="0.35">
      <c r="B67" s="661" t="s">
        <v>519</v>
      </c>
      <c r="C67" s="661"/>
      <c r="D67" s="272">
        <f>SUM(D60:D66)</f>
        <v>13773</v>
      </c>
      <c r="E67" s="272">
        <f>SUM(E60:E66)</f>
        <v>18105</v>
      </c>
      <c r="F67" s="272">
        <f>SUM(F60:F66)</f>
        <v>10474</v>
      </c>
    </row>
    <row r="70" spans="2:27" x14ac:dyDescent="0.35">
      <c r="B70" t="s">
        <v>536</v>
      </c>
    </row>
    <row r="71" spans="2:27" x14ac:dyDescent="0.35">
      <c r="B71" s="653" t="s">
        <v>537</v>
      </c>
      <c r="C71" s="654"/>
      <c r="D71" s="654"/>
      <c r="E71" s="654"/>
      <c r="F71" s="654"/>
      <c r="G71" s="654"/>
      <c r="H71" s="654"/>
      <c r="I71" s="654"/>
      <c r="J71" s="654"/>
      <c r="K71" s="654"/>
      <c r="L71" s="654"/>
      <c r="M71" s="654"/>
    </row>
    <row r="72" spans="2:27" x14ac:dyDescent="0.35">
      <c r="B72" s="654"/>
      <c r="C72" s="654"/>
      <c r="D72" s="654"/>
      <c r="E72" s="654"/>
      <c r="F72" s="654"/>
      <c r="G72" s="654"/>
      <c r="H72" s="654"/>
      <c r="I72" s="654"/>
      <c r="J72" s="654"/>
      <c r="K72" s="654"/>
      <c r="L72" s="654"/>
      <c r="M72" s="654"/>
    </row>
    <row r="73" spans="2:27" x14ac:dyDescent="0.35">
      <c r="B73" s="654"/>
      <c r="C73" s="654"/>
      <c r="D73" s="654"/>
      <c r="E73" s="654"/>
      <c r="F73" s="654"/>
      <c r="G73" s="654"/>
      <c r="H73" s="654"/>
      <c r="I73" s="654"/>
      <c r="J73" s="654"/>
      <c r="K73" s="654"/>
      <c r="L73" s="654"/>
      <c r="M73" s="654"/>
    </row>
    <row r="74" spans="2:27" x14ac:dyDescent="0.35">
      <c r="B74" s="654"/>
      <c r="C74" s="654"/>
      <c r="D74" s="654"/>
      <c r="E74" s="654"/>
      <c r="F74" s="654"/>
      <c r="G74" s="654"/>
      <c r="H74" s="654"/>
      <c r="I74" s="654"/>
      <c r="J74" s="654"/>
      <c r="K74" s="654"/>
      <c r="L74" s="654"/>
      <c r="M74" s="654"/>
    </row>
    <row r="75" spans="2:27" x14ac:dyDescent="0.35">
      <c r="B75" s="654"/>
      <c r="C75" s="654"/>
      <c r="D75" s="654"/>
      <c r="E75" s="654"/>
      <c r="F75" s="654"/>
      <c r="G75" s="654"/>
      <c r="H75" s="654"/>
      <c r="I75" s="654"/>
      <c r="J75" s="654"/>
      <c r="K75" s="654"/>
      <c r="L75" s="654"/>
      <c r="M75" s="654"/>
    </row>
    <row r="76" spans="2:27" x14ac:dyDescent="0.35">
      <c r="B76" s="654"/>
      <c r="C76" s="654"/>
      <c r="D76" s="654"/>
      <c r="E76" s="654"/>
      <c r="F76" s="654"/>
      <c r="G76" s="654"/>
      <c r="H76" s="654"/>
      <c r="I76" s="654"/>
      <c r="J76" s="654"/>
      <c r="K76" s="654"/>
      <c r="L76" s="654"/>
      <c r="M76" s="654"/>
    </row>
    <row r="77" spans="2:27" x14ac:dyDescent="0.35">
      <c r="B77" s="654"/>
      <c r="C77" s="654"/>
      <c r="D77" s="654"/>
      <c r="E77" s="654"/>
      <c r="F77" s="654"/>
      <c r="G77" s="654"/>
      <c r="H77" s="654"/>
      <c r="I77" s="654"/>
      <c r="J77" s="654"/>
      <c r="K77" s="654"/>
      <c r="L77" s="654"/>
      <c r="M77" s="654"/>
    </row>
    <row r="78" spans="2:27" x14ac:dyDescent="0.35">
      <c r="B78" s="654"/>
      <c r="C78" s="654"/>
      <c r="D78" s="654"/>
      <c r="E78" s="654"/>
      <c r="F78" s="654"/>
      <c r="G78" s="654"/>
      <c r="H78" s="654"/>
      <c r="I78" s="654"/>
      <c r="J78" s="654"/>
      <c r="K78" s="654"/>
      <c r="L78" s="654"/>
      <c r="M78" s="654"/>
    </row>
    <row r="79" spans="2:27" x14ac:dyDescent="0.35">
      <c r="B79" s="654"/>
      <c r="C79" s="654"/>
      <c r="D79" s="654"/>
      <c r="E79" s="654"/>
      <c r="F79" s="654"/>
      <c r="G79" s="654"/>
      <c r="H79" s="654"/>
      <c r="I79" s="654"/>
      <c r="J79" s="654"/>
      <c r="K79" s="654"/>
      <c r="L79" s="654"/>
      <c r="M79" s="654"/>
    </row>
    <row r="80" spans="2:27" x14ac:dyDescent="0.35">
      <c r="B80" s="654"/>
      <c r="C80" s="654"/>
      <c r="D80" s="654"/>
      <c r="E80" s="654"/>
      <c r="F80" s="654"/>
      <c r="G80" s="654"/>
      <c r="H80" s="654"/>
      <c r="I80" s="654"/>
      <c r="J80" s="654"/>
      <c r="K80" s="654"/>
      <c r="L80" s="654"/>
      <c r="M80" s="654"/>
    </row>
    <row r="81" spans="2:13" x14ac:dyDescent="0.35">
      <c r="B81" s="654"/>
      <c r="C81" s="654"/>
      <c r="D81" s="654"/>
      <c r="E81" s="654"/>
      <c r="F81" s="654"/>
      <c r="G81" s="654"/>
      <c r="H81" s="654"/>
      <c r="I81" s="654"/>
      <c r="J81" s="654"/>
      <c r="K81" s="654"/>
      <c r="L81" s="654"/>
      <c r="M81" s="654"/>
    </row>
    <row r="82" spans="2:13" x14ac:dyDescent="0.35">
      <c r="B82" s="654"/>
      <c r="C82" s="654"/>
      <c r="D82" s="654"/>
      <c r="E82" s="654"/>
      <c r="F82" s="654"/>
      <c r="G82" s="654"/>
      <c r="H82" s="654"/>
      <c r="I82" s="654"/>
      <c r="J82" s="654"/>
      <c r="K82" s="654"/>
      <c r="L82" s="654"/>
      <c r="M82" s="654"/>
    </row>
    <row r="83" spans="2:13" x14ac:dyDescent="0.35">
      <c r="B83" s="654"/>
      <c r="C83" s="654"/>
      <c r="D83" s="654"/>
      <c r="E83" s="654"/>
      <c r="F83" s="654"/>
      <c r="G83" s="654"/>
      <c r="H83" s="654"/>
      <c r="I83" s="654"/>
      <c r="J83" s="654"/>
      <c r="K83" s="654"/>
      <c r="L83" s="654"/>
      <c r="M83" s="654"/>
    </row>
    <row r="84" spans="2:13" x14ac:dyDescent="0.35">
      <c r="B84" s="654"/>
      <c r="C84" s="654"/>
      <c r="D84" s="654"/>
      <c r="E84" s="654"/>
      <c r="F84" s="654"/>
      <c r="G84" s="654"/>
      <c r="H84" s="654"/>
      <c r="I84" s="654"/>
      <c r="J84" s="654"/>
      <c r="K84" s="654"/>
      <c r="L84" s="654"/>
      <c r="M84" s="654"/>
    </row>
    <row r="85" spans="2:13" x14ac:dyDescent="0.35">
      <c r="B85" s="654"/>
      <c r="C85" s="654"/>
      <c r="D85" s="654"/>
      <c r="E85" s="654"/>
      <c r="F85" s="654"/>
      <c r="G85" s="654"/>
      <c r="H85" s="654"/>
      <c r="I85" s="654"/>
      <c r="J85" s="654"/>
      <c r="K85" s="654"/>
      <c r="L85" s="654"/>
      <c r="M85" s="654"/>
    </row>
    <row r="86" spans="2:13" x14ac:dyDescent="0.35">
      <c r="B86" s="654"/>
      <c r="C86" s="654"/>
      <c r="D86" s="654"/>
      <c r="E86" s="654"/>
      <c r="F86" s="654"/>
      <c r="G86" s="654"/>
      <c r="H86" s="654"/>
      <c r="I86" s="654"/>
      <c r="J86" s="654"/>
      <c r="K86" s="654"/>
      <c r="L86" s="654"/>
      <c r="M86" s="654"/>
    </row>
    <row r="87" spans="2:13" x14ac:dyDescent="0.35">
      <c r="B87" s="654"/>
      <c r="C87" s="654"/>
      <c r="D87" s="654"/>
      <c r="E87" s="654"/>
      <c r="F87" s="654"/>
      <c r="G87" s="654"/>
      <c r="H87" s="654"/>
      <c r="I87" s="654"/>
      <c r="J87" s="654"/>
      <c r="K87" s="654"/>
      <c r="L87" s="654"/>
      <c r="M87" s="654"/>
    </row>
    <row r="88" spans="2:13" x14ac:dyDescent="0.35">
      <c r="B88" s="654"/>
      <c r="C88" s="654"/>
      <c r="D88" s="654"/>
      <c r="E88" s="654"/>
      <c r="F88" s="654"/>
      <c r="G88" s="654"/>
      <c r="H88" s="654"/>
      <c r="I88" s="654"/>
      <c r="J88" s="654"/>
      <c r="K88" s="654"/>
      <c r="L88" s="654"/>
      <c r="M88" s="654"/>
    </row>
    <row r="89" spans="2:13" x14ac:dyDescent="0.35">
      <c r="B89" s="654"/>
      <c r="C89" s="654"/>
      <c r="D89" s="654"/>
      <c r="E89" s="654"/>
      <c r="F89" s="654"/>
      <c r="G89" s="654"/>
      <c r="H89" s="654"/>
      <c r="I89" s="654"/>
      <c r="J89" s="654"/>
      <c r="K89" s="654"/>
      <c r="L89" s="654"/>
      <c r="M89" s="654"/>
    </row>
  </sheetData>
  <mergeCells count="21">
    <mergeCell ref="B60:C60"/>
    <mergeCell ref="B62:C62"/>
    <mergeCell ref="B63:C63"/>
    <mergeCell ref="B66:C66"/>
    <mergeCell ref="B65:C65"/>
    <mergeCell ref="H50:I50"/>
    <mergeCell ref="B71:M89"/>
    <mergeCell ref="B2:M46"/>
    <mergeCell ref="R3:AC15"/>
    <mergeCell ref="T17:U17"/>
    <mergeCell ref="V17:W17"/>
    <mergeCell ref="X17:Y17"/>
    <mergeCell ref="B55:C55"/>
    <mergeCell ref="B54:C54"/>
    <mergeCell ref="B50:C50"/>
    <mergeCell ref="B48:F48"/>
    <mergeCell ref="B59:C59"/>
    <mergeCell ref="D50:E50"/>
    <mergeCell ref="F50:G50"/>
    <mergeCell ref="B67:C67"/>
    <mergeCell ref="B61:C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R1</vt:lpstr>
      <vt:lpstr>R2</vt:lpstr>
      <vt:lpstr>R3</vt:lpstr>
      <vt:lpstr>R4</vt:lpstr>
      <vt:lpstr>V1</vt:lpstr>
      <vt:lpstr>V2</vt:lpstr>
      <vt:lpstr>Ukazatele</vt:lpstr>
      <vt:lpstr>Grafy k ukazatelům</vt:lpstr>
      <vt:lpstr>Ekonomická analýza</vt:lpstr>
    </vt:vector>
  </TitlesOfParts>
  <Manager/>
  <Company>VSE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NOBODY</dc:creator>
  <cp:keywords/>
  <dc:description/>
  <cp:lastModifiedBy>Martina Sponerová</cp:lastModifiedBy>
  <cp:revision/>
  <dcterms:created xsi:type="dcterms:W3CDTF">2008-12-30T08:49:33Z</dcterms:created>
  <dcterms:modified xsi:type="dcterms:W3CDTF">2024-04-11T12:58:14Z</dcterms:modified>
  <cp:category/>
  <cp:contentStatus/>
</cp:coreProperties>
</file>