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C:\Users\annez\Desktop\"/>
    </mc:Choice>
  </mc:AlternateContent>
  <xr:revisionPtr revIDLastSave="129" documentId="13_ncr:1_{038CD286-011F-4AF4-AD14-9DA4805700FA}" xr6:coauthVersionLast="47" xr6:coauthVersionMax="47" xr10:uidLastSave="{F8C4B29D-A72A-46A6-9F65-FCD5B56F38F2}"/>
  <bookViews>
    <workbookView xWindow="11424" yWindow="0" windowWidth="11712" windowHeight="12336" firstSheet="4" activeTab="9" xr2:uid="{0FA8F201-B375-4B48-AAE7-D2B3C7BA1212}"/>
  </bookViews>
  <sheets>
    <sheet name="Příklad 3" sheetId="1" r:id="rId1"/>
    <sheet name="Příklad 4" sheetId="2" r:id="rId2"/>
    <sheet name="Příklad 5" sheetId="3" r:id="rId3"/>
    <sheet name="Příklad 6" sheetId="4" r:id="rId4"/>
    <sheet name="Příklad 7" sheetId="5" r:id="rId5"/>
    <sheet name="Příklad 8" sheetId="6" r:id="rId6"/>
    <sheet name="Příklad 9" sheetId="7" r:id="rId7"/>
    <sheet name="Příklad 10" sheetId="8" r:id="rId8"/>
    <sheet name="Příklad 11" sheetId="9" r:id="rId9"/>
    <sheet name="Příklad 12" sheetId="10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8" l="1"/>
  <c r="C13" i="7"/>
  <c r="C14" i="6"/>
  <c r="C15" i="2"/>
  <c r="C17" i="10"/>
  <c r="C15" i="10"/>
  <c r="C13" i="10"/>
  <c r="C12" i="10"/>
  <c r="C10" i="10"/>
  <c r="C3" i="10"/>
  <c r="D6" i="10" s="1"/>
  <c r="C2" i="10"/>
  <c r="C16" i="9"/>
  <c r="C15" i="9"/>
  <c r="C11" i="9"/>
  <c r="C8" i="9"/>
  <c r="F6" i="9"/>
  <c r="F5" i="9"/>
  <c r="D6" i="9"/>
  <c r="D5" i="9"/>
  <c r="F3" i="9"/>
  <c r="F2" i="9"/>
  <c r="C3" i="9"/>
  <c r="C2" i="9"/>
  <c r="C19" i="8"/>
  <c r="C21" i="8" s="1"/>
  <c r="C18" i="8"/>
  <c r="D9" i="8"/>
  <c r="E9" i="8" s="1"/>
  <c r="D8" i="8"/>
  <c r="E8" i="8" s="1"/>
  <c r="D7" i="8"/>
  <c r="E7" i="8" s="1"/>
  <c r="D6" i="8"/>
  <c r="E6" i="8" s="1"/>
  <c r="D5" i="8"/>
  <c r="E5" i="8" s="1"/>
  <c r="D4" i="8"/>
  <c r="E4" i="8" s="1"/>
  <c r="D3" i="8"/>
  <c r="E3" i="8" s="1"/>
  <c r="D8" i="7"/>
  <c r="E8" i="7" s="1"/>
  <c r="D7" i="7"/>
  <c r="E7" i="7" s="1"/>
  <c r="D6" i="7"/>
  <c r="E6" i="7" s="1"/>
  <c r="D5" i="7"/>
  <c r="E5" i="7" s="1"/>
  <c r="D4" i="7"/>
  <c r="E4" i="7" s="1"/>
  <c r="D3" i="7"/>
  <c r="D9" i="7" s="1"/>
  <c r="C12" i="7" s="1"/>
  <c r="C17" i="3"/>
  <c r="C20" i="3" s="1"/>
  <c r="C18" i="6"/>
  <c r="E6" i="6"/>
  <c r="E7" i="6"/>
  <c r="E9" i="6"/>
  <c r="E3" i="6"/>
  <c r="D4" i="6"/>
  <c r="E4" i="6" s="1"/>
  <c r="E10" i="6" s="1"/>
  <c r="D5" i="6"/>
  <c r="E5" i="6" s="1"/>
  <c r="D6" i="6"/>
  <c r="D7" i="6"/>
  <c r="D8" i="6"/>
  <c r="E8" i="6" s="1"/>
  <c r="D9" i="6"/>
  <c r="D3" i="6"/>
  <c r="D10" i="6" s="1"/>
  <c r="C13" i="6" s="1"/>
  <c r="C14" i="5"/>
  <c r="C15" i="5"/>
  <c r="C11" i="5"/>
  <c r="C12" i="5" s="1"/>
  <c r="C19" i="5" s="1"/>
  <c r="C19" i="4"/>
  <c r="C14" i="4"/>
  <c r="C15" i="4"/>
  <c r="C11" i="4"/>
  <c r="C12" i="4" s="1"/>
  <c r="C15" i="3"/>
  <c r="C14" i="3"/>
  <c r="C12" i="3"/>
  <c r="C11" i="3"/>
  <c r="C18" i="2"/>
  <c r="C17" i="2"/>
  <c r="C19" i="1"/>
  <c r="C18" i="1"/>
  <c r="C16" i="1"/>
  <c r="C12" i="1"/>
  <c r="C18" i="7" l="1"/>
  <c r="C20" i="7" s="1"/>
  <c r="C16" i="6"/>
  <c r="C19" i="6"/>
  <c r="C21" i="6" s="1"/>
  <c r="F3" i="10"/>
  <c r="F6" i="10" s="1"/>
  <c r="F2" i="10"/>
  <c r="D5" i="10"/>
  <c r="E10" i="8"/>
  <c r="D10" i="8"/>
  <c r="C13" i="8" s="1"/>
  <c r="E3" i="7"/>
  <c r="E9" i="7" s="1"/>
  <c r="C15" i="7" s="1"/>
  <c r="C22" i="7" s="1"/>
  <c r="C19" i="3"/>
  <c r="C17" i="5"/>
  <c r="C17" i="4"/>
  <c r="C24" i="6" l="1"/>
  <c r="C23" i="6"/>
  <c r="F5" i="10"/>
  <c r="C16" i="8"/>
  <c r="C23" i="8" s="1"/>
</calcChain>
</file>

<file path=xl/sharedStrings.xml><?xml version="1.0" encoding="utf-8"?>
<sst xmlns="http://schemas.openxmlformats.org/spreadsheetml/2006/main" count="125" uniqueCount="50">
  <si>
    <t>průměrný plat 1</t>
  </si>
  <si>
    <t>průměrný plat 2</t>
  </si>
  <si>
    <t>n1</t>
  </si>
  <si>
    <t>n2</t>
  </si>
  <si>
    <t>směr. odch. pop. 1</t>
  </si>
  <si>
    <t>směr. odch. pop. 2</t>
  </si>
  <si>
    <t>a)</t>
  </si>
  <si>
    <t>b)</t>
  </si>
  <si>
    <t>z</t>
  </si>
  <si>
    <t>směr. odch. rozdílu</t>
  </si>
  <si>
    <t>dolní hranice IS</t>
  </si>
  <si>
    <t>horní hranice IS</t>
  </si>
  <si>
    <r>
      <t xml:space="preserve">H0: </t>
    </r>
    <r>
      <rPr>
        <sz val="11"/>
        <color theme="1"/>
        <rFont val="Aptos Narrow"/>
        <family val="2"/>
      </rPr>
      <t>μ</t>
    </r>
    <r>
      <rPr>
        <sz val="11"/>
        <color theme="1"/>
        <rFont val="Aptos Narrow"/>
        <family val="2"/>
        <charset val="238"/>
        <scheme val="minor"/>
      </rPr>
      <t>1 - μ2 =</t>
    </r>
  </si>
  <si>
    <t>H1: μ1 - μ2 ≠</t>
  </si>
  <si>
    <t>alfa</t>
  </si>
  <si>
    <t>kritická hodnota +-</t>
  </si>
  <si>
    <t>estimátor směr. odch. rozdílu</t>
  </si>
  <si>
    <t>průměrné množství 1</t>
  </si>
  <si>
    <t>průměrné množství 2</t>
  </si>
  <si>
    <t>vážená směr. odch. pro dva vzorky</t>
  </si>
  <si>
    <t>plocha v každém ocasu</t>
  </si>
  <si>
    <t>stupně volnosti</t>
  </si>
  <si>
    <t>t</t>
  </si>
  <si>
    <t>průměrný počet kalorií 1</t>
  </si>
  <si>
    <t>průměrný počet kalorií 2</t>
  </si>
  <si>
    <t>průměrný čas 1</t>
  </si>
  <si>
    <t>průměrný čas 2</t>
  </si>
  <si>
    <t>plocha v pravém konci</t>
  </si>
  <si>
    <t>kritická hodnota</t>
  </si>
  <si>
    <t>před</t>
  </si>
  <si>
    <t>po</t>
  </si>
  <si>
    <t>rozdíl d</t>
  </si>
  <si>
    <t>d^2</t>
  </si>
  <si>
    <t>odhad rozdílu d</t>
  </si>
  <si>
    <t>směr. odch. d</t>
  </si>
  <si>
    <t>směr. odch. odhadu d</t>
  </si>
  <si>
    <t>oblast v každém ocasu</t>
  </si>
  <si>
    <t>oblast v levém konci</t>
  </si>
  <si>
    <t>podíl vzorku 1</t>
  </si>
  <si>
    <t>q1</t>
  </si>
  <si>
    <t>podíl vzorku 2</t>
  </si>
  <si>
    <t>q2</t>
  </si>
  <si>
    <t>předpoklady</t>
  </si>
  <si>
    <t>n1p1</t>
  </si>
  <si>
    <t>n1q1</t>
  </si>
  <si>
    <t>n2p2</t>
  </si>
  <si>
    <t>n2q2</t>
  </si>
  <si>
    <t>oblast v pravém konci</t>
  </si>
  <si>
    <t>p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</si>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</sst>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0.000"/>
  </numFmts>
  <fonts count="3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1" fillId="0" borderId="5" xfId="0" applyFont="1" applyBorder="1"/>
    <xf numFmtId="0" fontId="1" fillId="0" borderId="0" xfId="0" applyFont="1"/>
    <xf numFmtId="0" fontId="0" fillId="0" borderId="7" xfId="0" applyBorder="1"/>
    <xf numFmtId="0" fontId="0" fillId="0" borderId="9" xfId="0" applyBorder="1"/>
    <xf numFmtId="0" fontId="1" fillId="0" borderId="7" xfId="0" applyFont="1" applyBorder="1"/>
    <xf numFmtId="0" fontId="1" fillId="0" borderId="9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1" xfId="0" applyFont="1" applyBorder="1"/>
    <xf numFmtId="0" fontId="1" fillId="0" borderId="15" xfId="0" applyFont="1" applyBorder="1"/>
    <xf numFmtId="0" fontId="1" fillId="0" borderId="12" xfId="0" applyFont="1" applyBorder="1"/>
    <xf numFmtId="171" fontId="0" fillId="0" borderId="6" xfId="0" applyNumberFormat="1" applyBorder="1"/>
    <xf numFmtId="171" fontId="0" fillId="2" borderId="8" xfId="0" applyNumberFormat="1" applyFill="1" applyBorder="1"/>
    <xf numFmtId="171" fontId="0" fillId="2" borderId="10" xfId="0" applyNumberFormat="1" applyFill="1" applyBorder="1"/>
    <xf numFmtId="2" fontId="0" fillId="0" borderId="6" xfId="0" applyNumberFormat="1" applyBorder="1"/>
    <xf numFmtId="2" fontId="0" fillId="0" borderId="0" xfId="0" applyNumberFormat="1"/>
    <xf numFmtId="2" fontId="0" fillId="2" borderId="8" xfId="0" applyNumberFormat="1" applyFill="1" applyBorder="1"/>
    <xf numFmtId="2" fontId="0" fillId="2" borderId="10" xfId="0" applyNumberFormat="1" applyFill="1" applyBorder="1"/>
    <xf numFmtId="2" fontId="0" fillId="2" borderId="6" xfId="0" applyNumberFormat="1" applyFill="1" applyBorder="1"/>
    <xf numFmtId="2" fontId="0" fillId="0" borderId="8" xfId="0" applyNumberFormat="1" applyBorder="1"/>
    <xf numFmtId="2" fontId="0" fillId="0" borderId="10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EA9CD-BB84-42BA-9689-95FDE6B3D407}">
  <dimension ref="B2:C19"/>
  <sheetViews>
    <sheetView workbookViewId="0">
      <selection activeCell="D21" sqref="D21"/>
    </sheetView>
  </sheetViews>
  <sheetFormatPr defaultRowHeight="14.45"/>
  <cols>
    <col min="2" max="2" width="18.7109375" customWidth="1"/>
    <col min="3" max="3" width="15.140625" customWidth="1"/>
  </cols>
  <sheetData>
    <row r="2" spans="2:3">
      <c r="B2" s="1" t="s">
        <v>0</v>
      </c>
      <c r="C2" s="2">
        <v>16834</v>
      </c>
    </row>
    <row r="3" spans="2:3">
      <c r="B3" s="3" t="s">
        <v>1</v>
      </c>
      <c r="C3" s="4">
        <v>15745</v>
      </c>
    </row>
    <row r="5" spans="2:3">
      <c r="B5" s="1" t="s">
        <v>2</v>
      </c>
      <c r="C5" s="2">
        <v>250</v>
      </c>
    </row>
    <row r="6" spans="2:3">
      <c r="B6" s="3" t="s">
        <v>3</v>
      </c>
      <c r="C6" s="4">
        <v>200</v>
      </c>
    </row>
    <row r="8" spans="2:3">
      <c r="B8" s="1" t="s">
        <v>4</v>
      </c>
      <c r="C8" s="2">
        <v>2160</v>
      </c>
    </row>
    <row r="9" spans="2:3">
      <c r="B9" s="3" t="s">
        <v>5</v>
      </c>
      <c r="C9" s="4">
        <v>1990</v>
      </c>
    </row>
    <row r="11" spans="2:3" ht="15" thickBot="1"/>
    <row r="12" spans="2:3" ht="15" thickBot="1">
      <c r="B12" s="8" t="s">
        <v>6</v>
      </c>
      <c r="C12" s="7">
        <f>C2-C3</f>
        <v>1089</v>
      </c>
    </row>
    <row r="14" spans="2:3" ht="15" thickBot="1">
      <c r="B14" s="9" t="s">
        <v>7</v>
      </c>
    </row>
    <row r="15" spans="2:3" ht="15" thickBot="1">
      <c r="B15" s="5" t="s">
        <v>8</v>
      </c>
      <c r="C15" s="6">
        <v>2.17</v>
      </c>
    </row>
    <row r="16" spans="2:3" ht="15" thickBot="1">
      <c r="B16" s="5" t="s">
        <v>9</v>
      </c>
      <c r="C16" s="25">
        <f>SQRT((C8^2/C5)+(C9^2/C6))</f>
        <v>196.11960636305591</v>
      </c>
    </row>
    <row r="17" spans="2:3" ht="15" thickBot="1">
      <c r="C17" s="26"/>
    </row>
    <row r="18" spans="2:3">
      <c r="B18" s="12" t="s">
        <v>10</v>
      </c>
      <c r="C18" s="27">
        <f>C12-C15*C16</f>
        <v>663.42045419216868</v>
      </c>
    </row>
    <row r="19" spans="2:3" ht="15" thickBot="1">
      <c r="B19" s="13" t="s">
        <v>11</v>
      </c>
      <c r="C19" s="28">
        <f>C12+C15*C16</f>
        <v>1514.5795458078314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579BB-92D8-472A-A56B-874B3DEF7BC7}">
  <dimension ref="B2:F17"/>
  <sheetViews>
    <sheetView tabSelected="1" workbookViewId="0">
      <selection activeCell="D17" sqref="D17"/>
    </sheetView>
  </sheetViews>
  <sheetFormatPr defaultRowHeight="14.45"/>
  <cols>
    <col min="2" max="2" width="19.28515625" bestFit="1" customWidth="1"/>
    <col min="3" max="3" width="12.7109375" customWidth="1"/>
    <col min="4" max="4" width="14" customWidth="1"/>
    <col min="5" max="5" width="12.140625" customWidth="1"/>
    <col min="6" max="6" width="14" customWidth="1"/>
  </cols>
  <sheetData>
    <row r="2" spans="2:6">
      <c r="B2" s="1" t="s">
        <v>38</v>
      </c>
      <c r="C2" s="2">
        <f>100/500</f>
        <v>0.2</v>
      </c>
      <c r="E2" s="1" t="s">
        <v>39</v>
      </c>
      <c r="F2" s="2">
        <f>1-C2</f>
        <v>0.8</v>
      </c>
    </row>
    <row r="3" spans="2:6">
      <c r="B3" s="3" t="s">
        <v>40</v>
      </c>
      <c r="C3" s="4">
        <f>68/400</f>
        <v>0.17</v>
      </c>
      <c r="E3" s="3" t="s">
        <v>41</v>
      </c>
      <c r="F3" s="4">
        <f>1-C3</f>
        <v>0.83</v>
      </c>
    </row>
    <row r="5" spans="2:6">
      <c r="B5" s="9" t="s">
        <v>42</v>
      </c>
      <c r="C5" s="1" t="s">
        <v>43</v>
      </c>
      <c r="D5" s="2">
        <f>500*C2</f>
        <v>100</v>
      </c>
      <c r="E5" s="1" t="s">
        <v>44</v>
      </c>
      <c r="F5" s="2">
        <f>500*F2</f>
        <v>400</v>
      </c>
    </row>
    <row r="6" spans="2:6">
      <c r="C6" s="3" t="s">
        <v>45</v>
      </c>
      <c r="D6" s="4">
        <f>400*C3</f>
        <v>68</v>
      </c>
      <c r="E6" s="3" t="s">
        <v>46</v>
      </c>
      <c r="F6" s="4">
        <f>400*F3</f>
        <v>332</v>
      </c>
    </row>
    <row r="8" spans="2:6" ht="15" thickBot="1"/>
    <row r="9" spans="2:6" ht="15" thickBot="1">
      <c r="B9" s="5" t="s">
        <v>14</v>
      </c>
      <c r="C9" s="6">
        <v>0.01</v>
      </c>
    </row>
    <row r="10" spans="2:6" ht="15" thickBot="1">
      <c r="B10" s="8" t="s">
        <v>47</v>
      </c>
      <c r="C10" s="29">
        <f>_xlfn.NORM.S.INV(1-C9)</f>
        <v>2.3263478740408408</v>
      </c>
    </row>
    <row r="11" spans="2:6" ht="15" thickBot="1"/>
    <row r="12" spans="2:6">
      <c r="B12" s="10" t="s">
        <v>48</v>
      </c>
      <c r="C12" s="30">
        <f>(D5+D6)/(500+400)</f>
        <v>0.18666666666666668</v>
      </c>
    </row>
    <row r="13" spans="2:6" ht="15" thickBot="1">
      <c r="B13" s="11" t="s">
        <v>49</v>
      </c>
      <c r="C13" s="31">
        <f>1-C12</f>
        <v>0.81333333333333335</v>
      </c>
    </row>
    <row r="14" spans="2:6" ht="15" thickBot="1">
      <c r="C14" s="26"/>
    </row>
    <row r="15" spans="2:6" ht="15" thickBot="1">
      <c r="B15" s="5" t="s">
        <v>9</v>
      </c>
      <c r="C15" s="25">
        <f>SQRT(C12*C13*(1/500+1/400))</f>
        <v>2.6138094804327265E-2</v>
      </c>
    </row>
    <row r="16" spans="2:6" ht="15" thickBot="1">
      <c r="C16" s="26"/>
    </row>
    <row r="17" spans="2:3" ht="15" thickBot="1">
      <c r="B17" s="8" t="s">
        <v>8</v>
      </c>
      <c r="C17" s="29">
        <f>((C2-C3)-0)/C15</f>
        <v>1.1477500645928249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68E57-1639-45FD-B280-E3E846F4F368}">
  <dimension ref="B2:C18"/>
  <sheetViews>
    <sheetView workbookViewId="0">
      <selection activeCell="F18" sqref="F18"/>
    </sheetView>
  </sheetViews>
  <sheetFormatPr defaultRowHeight="14.45"/>
  <cols>
    <col min="2" max="2" width="24.5703125" bestFit="1" customWidth="1"/>
    <col min="3" max="3" width="13.7109375" customWidth="1"/>
  </cols>
  <sheetData>
    <row r="2" spans="2:3">
      <c r="B2" s="1" t="s">
        <v>12</v>
      </c>
      <c r="C2" s="2">
        <v>0</v>
      </c>
    </row>
    <row r="3" spans="2:3">
      <c r="B3" s="3" t="s">
        <v>13</v>
      </c>
      <c r="C3" s="4">
        <v>0</v>
      </c>
    </row>
    <row r="5" spans="2:3">
      <c r="B5" s="1" t="s">
        <v>0</v>
      </c>
      <c r="C5" s="2">
        <v>16834</v>
      </c>
    </row>
    <row r="6" spans="2:3">
      <c r="B6" s="3" t="s">
        <v>1</v>
      </c>
      <c r="C6" s="4">
        <v>15745</v>
      </c>
    </row>
    <row r="8" spans="2:3">
      <c r="B8" s="1" t="s">
        <v>2</v>
      </c>
      <c r="C8" s="2">
        <v>250</v>
      </c>
    </row>
    <row r="9" spans="2:3">
      <c r="B9" s="3" t="s">
        <v>3</v>
      </c>
      <c r="C9" s="4">
        <v>200</v>
      </c>
    </row>
    <row r="11" spans="2:3">
      <c r="B11" s="1" t="s">
        <v>4</v>
      </c>
      <c r="C11" s="2">
        <v>2160</v>
      </c>
    </row>
    <row r="12" spans="2:3">
      <c r="B12" s="3" t="s">
        <v>5</v>
      </c>
      <c r="C12" s="4">
        <v>1990</v>
      </c>
    </row>
    <row r="14" spans="2:3" ht="15" thickBot="1">
      <c r="B14" s="1" t="s">
        <v>14</v>
      </c>
      <c r="C14" s="2">
        <v>0.05</v>
      </c>
    </row>
    <row r="15" spans="2:3" ht="15" thickBot="1">
      <c r="B15" s="8" t="s">
        <v>15</v>
      </c>
      <c r="C15" s="29">
        <f>_xlfn.NORM.S.INV(1-C14)</f>
        <v>1.6448536269514715</v>
      </c>
    </row>
    <row r="16" spans="2:3" ht="15" thickBot="1">
      <c r="C16" s="26"/>
    </row>
    <row r="17" spans="2:3" ht="15" thickBot="1">
      <c r="B17" s="5" t="s">
        <v>16</v>
      </c>
      <c r="C17" s="25">
        <f>SQRT((C11^2/C8)+(C12^2/C9))</f>
        <v>196.11960636305591</v>
      </c>
    </row>
    <row r="18" spans="2:3" ht="15" thickBot="1">
      <c r="B18" s="8" t="s">
        <v>8</v>
      </c>
      <c r="C18" s="29">
        <f>((C5-C6)-0)/C17</f>
        <v>5.5527339677811058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77BDE-1FF2-46BC-A57E-87FAE4346D1A}">
  <dimension ref="B2:C20"/>
  <sheetViews>
    <sheetView workbookViewId="0">
      <selection activeCell="E17" sqref="E17"/>
    </sheetView>
  </sheetViews>
  <sheetFormatPr defaultRowHeight="14.45"/>
  <cols>
    <col min="2" max="2" width="28.28515625" bestFit="1" customWidth="1"/>
    <col min="3" max="3" width="11.5703125" customWidth="1"/>
  </cols>
  <sheetData>
    <row r="2" spans="2:3">
      <c r="B2" s="1" t="s">
        <v>17</v>
      </c>
      <c r="C2" s="2">
        <v>80</v>
      </c>
    </row>
    <row r="3" spans="2:3">
      <c r="B3" s="3" t="s">
        <v>18</v>
      </c>
      <c r="C3" s="4">
        <v>77</v>
      </c>
    </row>
    <row r="5" spans="2:3">
      <c r="B5" s="1" t="s">
        <v>2</v>
      </c>
      <c r="C5" s="2">
        <v>15</v>
      </c>
    </row>
    <row r="6" spans="2:3">
      <c r="B6" s="3" t="s">
        <v>3</v>
      </c>
      <c r="C6" s="4">
        <v>12</v>
      </c>
    </row>
    <row r="8" spans="2:3">
      <c r="B8" s="1" t="s">
        <v>4</v>
      </c>
      <c r="C8" s="2">
        <v>5</v>
      </c>
    </row>
    <row r="9" spans="2:3">
      <c r="B9" s="3" t="s">
        <v>5</v>
      </c>
      <c r="C9" s="4">
        <v>6</v>
      </c>
    </row>
    <row r="10" spans="2:3" ht="15" thickBot="1"/>
    <row r="11" spans="2:3" ht="15" thickBot="1">
      <c r="B11" s="5" t="s">
        <v>19</v>
      </c>
      <c r="C11" s="25">
        <f>SQRT(((C5-1)*C8^2+(C6-1)*C9^2)/(C5+C6-2))</f>
        <v>5.4626001134990654</v>
      </c>
    </row>
    <row r="12" spans="2:3" ht="15" thickBot="1">
      <c r="B12" s="5" t="s">
        <v>16</v>
      </c>
      <c r="C12" s="25">
        <f>C11*SQRT(1/C5+1/C6)</f>
        <v>2.1156559266572628</v>
      </c>
    </row>
    <row r="13" spans="2:3" ht="15" thickBot="1"/>
    <row r="14" spans="2:3" ht="15" thickBot="1">
      <c r="B14" s="5" t="s">
        <v>20</v>
      </c>
      <c r="C14" s="6">
        <f>0.05/2</f>
        <v>2.5000000000000001E-2</v>
      </c>
    </row>
    <row r="15" spans="2:3" ht="15" thickBot="1">
      <c r="B15" s="5" t="s">
        <v>21</v>
      </c>
      <c r="C15" s="6">
        <f>C5+C6-2</f>
        <v>25</v>
      </c>
    </row>
    <row r="16" spans="2:3" ht="15" thickBot="1"/>
    <row r="17" spans="2:3" ht="15" thickBot="1">
      <c r="B17" s="5" t="s">
        <v>22</v>
      </c>
      <c r="C17" s="25">
        <f>_xlfn.T.INV(1-C14,C15)</f>
        <v>2.0595385527532977</v>
      </c>
    </row>
    <row r="18" spans="2:3" ht="15" thickBot="1">
      <c r="C18" s="26"/>
    </row>
    <row r="19" spans="2:3">
      <c r="B19" s="12" t="s">
        <v>10</v>
      </c>
      <c r="C19" s="27">
        <f>(C2-C3)-C17*C12</f>
        <v>-1.3572749453116355</v>
      </c>
    </row>
    <row r="20" spans="2:3" ht="15" thickBot="1">
      <c r="B20" s="13" t="s">
        <v>11</v>
      </c>
      <c r="C20" s="28">
        <f>(C2-C3)+C17*C12</f>
        <v>7.3572749453116355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207CA-48D0-4548-86F3-DAADB34934A4}">
  <dimension ref="B2:C19"/>
  <sheetViews>
    <sheetView workbookViewId="0">
      <selection activeCell="D19" sqref="D19"/>
    </sheetView>
  </sheetViews>
  <sheetFormatPr defaultRowHeight="14.45"/>
  <cols>
    <col min="2" max="2" width="28.28515625" bestFit="1" customWidth="1"/>
    <col min="3" max="3" width="11.42578125" customWidth="1"/>
  </cols>
  <sheetData>
    <row r="2" spans="2:3">
      <c r="B2" s="1" t="s">
        <v>23</v>
      </c>
      <c r="C2" s="2">
        <v>23</v>
      </c>
    </row>
    <row r="3" spans="2:3">
      <c r="B3" s="3" t="s">
        <v>24</v>
      </c>
      <c r="C3" s="4">
        <v>25</v>
      </c>
    </row>
    <row r="5" spans="2:3">
      <c r="B5" s="1" t="s">
        <v>2</v>
      </c>
      <c r="C5" s="2">
        <v>14</v>
      </c>
    </row>
    <row r="6" spans="2:3">
      <c r="B6" s="3" t="s">
        <v>3</v>
      </c>
      <c r="C6" s="4">
        <v>16</v>
      </c>
    </row>
    <row r="8" spans="2:3">
      <c r="B8" s="1" t="s">
        <v>4</v>
      </c>
      <c r="C8" s="2">
        <v>3</v>
      </c>
    </row>
    <row r="9" spans="2:3">
      <c r="B9" s="3" t="s">
        <v>5</v>
      </c>
      <c r="C9" s="4">
        <v>4</v>
      </c>
    </row>
    <row r="10" spans="2:3" ht="15" thickBot="1"/>
    <row r="11" spans="2:3" ht="15" thickBot="1">
      <c r="B11" s="5" t="s">
        <v>19</v>
      </c>
      <c r="C11" s="25">
        <f>SQRT(((C5-1)*C8^2+(C6-1)*C9^2)/(C5+C6-2))</f>
        <v>3.5707142142714252</v>
      </c>
    </row>
    <row r="12" spans="2:3" ht="15" thickBot="1">
      <c r="B12" s="5" t="s">
        <v>16</v>
      </c>
      <c r="C12" s="25">
        <f>C11*SQRT(1/C5+1/C6)</f>
        <v>1.306747598319693</v>
      </c>
    </row>
    <row r="13" spans="2:3" ht="15" thickBot="1"/>
    <row r="14" spans="2:3" ht="15" thickBot="1">
      <c r="B14" s="5" t="s">
        <v>20</v>
      </c>
      <c r="C14" s="6">
        <f>0.01/2</f>
        <v>5.0000000000000001E-3</v>
      </c>
    </row>
    <row r="15" spans="2:3" ht="15" thickBot="1">
      <c r="B15" s="5" t="s">
        <v>21</v>
      </c>
      <c r="C15" s="6">
        <f>C5+C6-2</f>
        <v>28</v>
      </c>
    </row>
    <row r="16" spans="2:3" ht="15" thickBot="1"/>
    <row r="17" spans="2:3" ht="15" thickBot="1">
      <c r="B17" s="8" t="s">
        <v>15</v>
      </c>
      <c r="C17" s="29">
        <f>_xlfn.T.INV(1-C14,C15)</f>
        <v>2.7632624554614447</v>
      </c>
    </row>
    <row r="18" spans="2:3" ht="15" thickBot="1">
      <c r="C18" s="26"/>
    </row>
    <row r="19" spans="2:3" ht="15" thickBot="1">
      <c r="B19" s="8" t="s">
        <v>22</v>
      </c>
      <c r="C19" s="29">
        <f>((C2-C3)-0)/C12</f>
        <v>-1.5305174484894706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297F2-E2BB-4083-9C5C-2FBE5AB69B85}">
  <dimension ref="B2:C19"/>
  <sheetViews>
    <sheetView workbookViewId="0">
      <selection activeCell="D20" sqref="D20"/>
    </sheetView>
  </sheetViews>
  <sheetFormatPr defaultRowHeight="14.45"/>
  <cols>
    <col min="2" max="2" width="28.28515625" bestFit="1" customWidth="1"/>
    <col min="3" max="3" width="10.7109375" customWidth="1"/>
  </cols>
  <sheetData>
    <row r="2" spans="2:3">
      <c r="B2" t="s">
        <v>25</v>
      </c>
      <c r="C2">
        <v>28.5</v>
      </c>
    </row>
    <row r="3" spans="2:3">
      <c r="B3" t="s">
        <v>26</v>
      </c>
      <c r="C3">
        <v>23.25</v>
      </c>
    </row>
    <row r="5" spans="2:3">
      <c r="B5" t="s">
        <v>2</v>
      </c>
      <c r="C5">
        <v>40</v>
      </c>
    </row>
    <row r="6" spans="2:3">
      <c r="B6" t="s">
        <v>3</v>
      </c>
      <c r="C6">
        <v>35</v>
      </c>
    </row>
    <row r="8" spans="2:3">
      <c r="B8" s="1" t="s">
        <v>4</v>
      </c>
      <c r="C8" s="2">
        <v>4</v>
      </c>
    </row>
    <row r="9" spans="2:3">
      <c r="B9" s="3" t="s">
        <v>5</v>
      </c>
      <c r="C9" s="4">
        <v>5</v>
      </c>
    </row>
    <row r="10" spans="2:3" ht="15" thickBot="1"/>
    <row r="11" spans="2:3" ht="15" thickBot="1">
      <c r="B11" s="5" t="s">
        <v>19</v>
      </c>
      <c r="C11" s="25">
        <f>SQRT(((C5-1)*C8^2+(C6-1)*C9^2)/(C5+C6-2))</f>
        <v>4.4935265462571614</v>
      </c>
    </row>
    <row r="12" spans="2:3" ht="15" thickBot="1">
      <c r="B12" s="5" t="s">
        <v>16</v>
      </c>
      <c r="C12" s="25">
        <f>C11*SQRT(1/C5+1/C6)</f>
        <v>1.0400492988466035</v>
      </c>
    </row>
    <row r="13" spans="2:3" ht="15" thickBot="1"/>
    <row r="14" spans="2:3" ht="15" thickBot="1">
      <c r="B14" s="5" t="s">
        <v>27</v>
      </c>
      <c r="C14" s="6">
        <f>0.025</f>
        <v>2.5000000000000001E-2</v>
      </c>
    </row>
    <row r="15" spans="2:3" ht="15" thickBot="1">
      <c r="B15" s="5" t="s">
        <v>21</v>
      </c>
      <c r="C15" s="6">
        <f>C5+C6-2</f>
        <v>73</v>
      </c>
    </row>
    <row r="16" spans="2:3" ht="15" thickBot="1"/>
    <row r="17" spans="2:3" ht="15" thickBot="1">
      <c r="B17" s="8" t="s">
        <v>28</v>
      </c>
      <c r="C17" s="29">
        <f>_xlfn.T.INV(1-C14,C15)</f>
        <v>1.9929971258898527</v>
      </c>
    </row>
    <row r="18" spans="2:3" ht="15" thickBot="1">
      <c r="C18" s="26"/>
    </row>
    <row r="19" spans="2:3" ht="15" thickBot="1">
      <c r="B19" s="8" t="s">
        <v>22</v>
      </c>
      <c r="C19" s="29">
        <f>((C2-C3)-0)/C12</f>
        <v>5.047837641756173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CC29A-662D-4674-AE7C-78782DD4C7EC}">
  <dimension ref="B2:E24"/>
  <sheetViews>
    <sheetView topLeftCell="A6" workbookViewId="0">
      <selection activeCell="D24" sqref="D24"/>
    </sheetView>
  </sheetViews>
  <sheetFormatPr defaultRowHeight="14.45"/>
  <cols>
    <col min="2" max="2" width="18.7109375" bestFit="1" customWidth="1"/>
    <col min="3" max="4" width="15.28515625" customWidth="1"/>
    <col min="5" max="5" width="14.28515625" customWidth="1"/>
  </cols>
  <sheetData>
    <row r="2" spans="2:5">
      <c r="B2" s="19" t="s">
        <v>29</v>
      </c>
      <c r="C2" s="20" t="s">
        <v>30</v>
      </c>
      <c r="D2" s="20" t="s">
        <v>31</v>
      </c>
      <c r="E2" s="21" t="s">
        <v>32</v>
      </c>
    </row>
    <row r="3" spans="2:5">
      <c r="B3" s="16">
        <v>210</v>
      </c>
      <c r="C3">
        <v>193</v>
      </c>
      <c r="D3">
        <f>B3-C3</f>
        <v>17</v>
      </c>
      <c r="E3" s="17">
        <f>D3^2</f>
        <v>289</v>
      </c>
    </row>
    <row r="4" spans="2:5">
      <c r="B4" s="16">
        <v>180</v>
      </c>
      <c r="C4">
        <v>186</v>
      </c>
      <c r="D4">
        <f t="shared" ref="D4:D9" si="0">B4-C4</f>
        <v>-6</v>
      </c>
      <c r="E4" s="17">
        <f t="shared" ref="E4:E9" si="1">D4^2</f>
        <v>36</v>
      </c>
    </row>
    <row r="5" spans="2:5">
      <c r="B5" s="16">
        <v>195</v>
      </c>
      <c r="C5">
        <v>186</v>
      </c>
      <c r="D5">
        <f t="shared" si="0"/>
        <v>9</v>
      </c>
      <c r="E5" s="17">
        <f t="shared" si="1"/>
        <v>81</v>
      </c>
    </row>
    <row r="6" spans="2:5">
      <c r="B6" s="16">
        <v>220</v>
      </c>
      <c r="C6">
        <v>223</v>
      </c>
      <c r="D6">
        <f t="shared" si="0"/>
        <v>-3</v>
      </c>
      <c r="E6" s="17">
        <f t="shared" si="1"/>
        <v>9</v>
      </c>
    </row>
    <row r="7" spans="2:5">
      <c r="B7" s="16">
        <v>231</v>
      </c>
      <c r="C7">
        <v>220</v>
      </c>
      <c r="D7">
        <f t="shared" si="0"/>
        <v>11</v>
      </c>
      <c r="E7" s="17">
        <f t="shared" si="1"/>
        <v>121</v>
      </c>
    </row>
    <row r="8" spans="2:5">
      <c r="B8" s="16">
        <v>199</v>
      </c>
      <c r="C8">
        <v>183</v>
      </c>
      <c r="D8">
        <f t="shared" si="0"/>
        <v>16</v>
      </c>
      <c r="E8" s="17">
        <f t="shared" si="1"/>
        <v>256</v>
      </c>
    </row>
    <row r="9" spans="2:5">
      <c r="B9" s="16">
        <v>224</v>
      </c>
      <c r="C9">
        <v>233</v>
      </c>
      <c r="D9">
        <f t="shared" si="0"/>
        <v>-9</v>
      </c>
      <c r="E9" s="17">
        <f t="shared" si="1"/>
        <v>81</v>
      </c>
    </row>
    <row r="10" spans="2:5">
      <c r="B10" s="14"/>
      <c r="C10" s="18"/>
      <c r="D10" s="18">
        <f>SUM(D3:D9)</f>
        <v>35</v>
      </c>
      <c r="E10" s="15">
        <f>SUM(E3:E9)</f>
        <v>873</v>
      </c>
    </row>
    <row r="12" spans="2:5" ht="15" thickBot="1"/>
    <row r="13" spans="2:5" ht="15" thickBot="1">
      <c r="B13" s="5" t="s">
        <v>33</v>
      </c>
      <c r="C13" s="6">
        <f>D10/COUNT(D3:D9)</f>
        <v>5</v>
      </c>
    </row>
    <row r="14" spans="2:5" ht="15" thickBot="1">
      <c r="B14" s="5" t="s">
        <v>34</v>
      </c>
      <c r="C14" s="25">
        <f>_xlfn.STDEV.S(D3:D9)</f>
        <v>10.785793124908958</v>
      </c>
    </row>
    <row r="15" spans="2:5" ht="15" thickBot="1">
      <c r="C15" s="26"/>
    </row>
    <row r="16" spans="2:5" ht="15" thickBot="1">
      <c r="B16" s="5" t="s">
        <v>35</v>
      </c>
      <c r="C16" s="25">
        <f>C14/SQRT(COUNT(D3:D9))</f>
        <v>4.07664661444276</v>
      </c>
    </row>
    <row r="17" spans="2:3" ht="15" thickBot="1"/>
    <row r="18" spans="2:3" ht="15" thickBot="1">
      <c r="B18" s="5" t="s">
        <v>36</v>
      </c>
      <c r="C18" s="6">
        <f>0.05/2</f>
        <v>2.5000000000000001E-2</v>
      </c>
    </row>
    <row r="19" spans="2:3" ht="15" thickBot="1">
      <c r="B19" s="5" t="s">
        <v>21</v>
      </c>
      <c r="C19" s="6">
        <f>COUNT(D3:D9)-1</f>
        <v>6</v>
      </c>
    </row>
    <row r="20" spans="2:3" ht="15" thickBot="1"/>
    <row r="21" spans="2:3" ht="15" thickBot="1">
      <c r="B21" s="5" t="s">
        <v>22</v>
      </c>
      <c r="C21" s="25">
        <f>_xlfn.T.INV(1-C18,C19)</f>
        <v>2.4469118511449688</v>
      </c>
    </row>
    <row r="22" spans="2:3" ht="15" thickBot="1">
      <c r="C22" s="26"/>
    </row>
    <row r="23" spans="2:3">
      <c r="B23" s="12" t="s">
        <v>10</v>
      </c>
      <c r="C23" s="27">
        <f>C13-C21*C16</f>
        <v>-4.9751949138100038</v>
      </c>
    </row>
    <row r="24" spans="2:3" ht="15" thickBot="1">
      <c r="B24" s="13" t="s">
        <v>11</v>
      </c>
      <c r="C24" s="28">
        <f>C13+C21*C16</f>
        <v>14.975194913810004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424FE-2266-4242-83F9-152B98EDDB16}">
  <dimension ref="B2:E22"/>
  <sheetViews>
    <sheetView workbookViewId="0">
      <selection activeCell="D22" sqref="D22"/>
    </sheetView>
  </sheetViews>
  <sheetFormatPr defaultRowHeight="14.45"/>
  <cols>
    <col min="2" max="2" width="22.28515625" customWidth="1"/>
    <col min="3" max="3" width="12" bestFit="1" customWidth="1"/>
    <col min="4" max="5" width="14.140625" customWidth="1"/>
  </cols>
  <sheetData>
    <row r="2" spans="2:5">
      <c r="B2" s="19" t="s">
        <v>29</v>
      </c>
      <c r="C2" s="20" t="s">
        <v>30</v>
      </c>
      <c r="D2" s="20" t="s">
        <v>31</v>
      </c>
      <c r="E2" s="21" t="s">
        <v>32</v>
      </c>
    </row>
    <row r="3" spans="2:5">
      <c r="B3" s="16">
        <v>12</v>
      </c>
      <c r="C3">
        <v>18</v>
      </c>
      <c r="D3">
        <f>B3-C3</f>
        <v>-6</v>
      </c>
      <c r="E3" s="17">
        <f>D3^2</f>
        <v>36</v>
      </c>
    </row>
    <row r="4" spans="2:5">
      <c r="B4" s="16">
        <v>18</v>
      </c>
      <c r="C4">
        <v>24</v>
      </c>
      <c r="D4">
        <f t="shared" ref="D4:D8" si="0">B4-C4</f>
        <v>-6</v>
      </c>
      <c r="E4" s="17">
        <f t="shared" ref="E4:E8" si="1">D4^2</f>
        <v>36</v>
      </c>
    </row>
    <row r="5" spans="2:5">
      <c r="B5" s="16">
        <v>25</v>
      </c>
      <c r="C5">
        <v>24</v>
      </c>
      <c r="D5">
        <f t="shared" si="0"/>
        <v>1</v>
      </c>
      <c r="E5" s="17">
        <f t="shared" si="1"/>
        <v>1</v>
      </c>
    </row>
    <row r="6" spans="2:5">
      <c r="B6" s="16">
        <v>9</v>
      </c>
      <c r="C6">
        <v>14</v>
      </c>
      <c r="D6">
        <f t="shared" si="0"/>
        <v>-5</v>
      </c>
      <c r="E6" s="17">
        <f t="shared" si="1"/>
        <v>25</v>
      </c>
    </row>
    <row r="7" spans="2:5">
      <c r="B7" s="16">
        <v>14</v>
      </c>
      <c r="C7">
        <v>19</v>
      </c>
      <c r="D7">
        <f t="shared" si="0"/>
        <v>-5</v>
      </c>
      <c r="E7" s="17">
        <f t="shared" si="1"/>
        <v>25</v>
      </c>
    </row>
    <row r="8" spans="2:5">
      <c r="B8" s="16">
        <v>16</v>
      </c>
      <c r="C8">
        <v>20</v>
      </c>
      <c r="D8">
        <f t="shared" si="0"/>
        <v>-4</v>
      </c>
      <c r="E8" s="17">
        <f t="shared" si="1"/>
        <v>16</v>
      </c>
    </row>
    <row r="9" spans="2:5">
      <c r="B9" s="14"/>
      <c r="C9" s="18"/>
      <c r="D9" s="18">
        <f>SUM(D3:D8)</f>
        <v>-25</v>
      </c>
      <c r="E9" s="15">
        <f>SUM(E3:E8)</f>
        <v>139</v>
      </c>
    </row>
    <row r="11" spans="2:5" ht="15" thickBot="1"/>
    <row r="12" spans="2:5" ht="15" thickBot="1">
      <c r="B12" s="5" t="s">
        <v>33</v>
      </c>
      <c r="C12" s="25">
        <f>D9/COUNT(D3:D8)</f>
        <v>-4.166666666666667</v>
      </c>
    </row>
    <row r="13" spans="2:5" ht="15" thickBot="1">
      <c r="B13" s="5" t="s">
        <v>34</v>
      </c>
      <c r="C13" s="25">
        <f>_xlfn.STDEV.S(D3:D8)</f>
        <v>2.6394443859772205</v>
      </c>
    </row>
    <row r="14" spans="2:5" ht="15" thickBot="1">
      <c r="C14" s="26"/>
    </row>
    <row r="15" spans="2:5" ht="15" thickBot="1">
      <c r="B15" s="5" t="s">
        <v>35</v>
      </c>
      <c r="C15" s="25">
        <f>C13/SQRT(COUNT(D3:D8))</f>
        <v>1.077548658349641</v>
      </c>
    </row>
    <row r="16" spans="2:5" ht="15" thickBot="1"/>
    <row r="17" spans="2:3" ht="15" thickBot="1">
      <c r="B17" s="5" t="s">
        <v>37</v>
      </c>
      <c r="C17" s="6">
        <v>0.01</v>
      </c>
    </row>
    <row r="18" spans="2:3" ht="15" thickBot="1">
      <c r="B18" s="5" t="s">
        <v>21</v>
      </c>
      <c r="C18" s="6">
        <f>COUNT(D3:D8)-1</f>
        <v>5</v>
      </c>
    </row>
    <row r="19" spans="2:3" ht="15" thickBot="1"/>
    <row r="20" spans="2:3" ht="15" thickBot="1">
      <c r="B20" s="8" t="s">
        <v>28</v>
      </c>
      <c r="C20" s="29">
        <f>_xlfn.T.INV(C17,C18)</f>
        <v>-3.3649299989072183</v>
      </c>
    </row>
    <row r="21" spans="2:3" ht="15" thickBot="1">
      <c r="B21" s="9"/>
      <c r="C21" s="26"/>
    </row>
    <row r="22" spans="2:3" ht="15" thickBot="1">
      <c r="B22" s="8" t="s">
        <v>22</v>
      </c>
      <c r="C22" s="29">
        <f>(C12-0)/C15</f>
        <v>-3.8668014055609121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ADD88-A0CE-4E72-9E2E-5AC3F2503553}">
  <dimension ref="B2:E23"/>
  <sheetViews>
    <sheetView workbookViewId="0">
      <selection activeCell="D23" sqref="D23"/>
    </sheetView>
  </sheetViews>
  <sheetFormatPr defaultRowHeight="14.45"/>
  <cols>
    <col min="2" max="2" width="21.7109375" customWidth="1"/>
    <col min="3" max="3" width="17" customWidth="1"/>
    <col min="4" max="4" width="11.7109375" customWidth="1"/>
    <col min="5" max="5" width="13.85546875" customWidth="1"/>
  </cols>
  <sheetData>
    <row r="2" spans="2:5">
      <c r="B2" s="19" t="s">
        <v>29</v>
      </c>
      <c r="C2" s="20" t="s">
        <v>30</v>
      </c>
      <c r="D2" s="20" t="s">
        <v>31</v>
      </c>
      <c r="E2" s="21" t="s">
        <v>32</v>
      </c>
    </row>
    <row r="3" spans="2:5">
      <c r="B3" s="16">
        <v>210</v>
      </c>
      <c r="C3">
        <v>193</v>
      </c>
      <c r="D3">
        <f>B3-C3</f>
        <v>17</v>
      </c>
      <c r="E3" s="17">
        <f>D3^2</f>
        <v>289</v>
      </c>
    </row>
    <row r="4" spans="2:5">
      <c r="B4" s="16">
        <v>180</v>
      </c>
      <c r="C4">
        <v>186</v>
      </c>
      <c r="D4">
        <f t="shared" ref="D4:D9" si="0">B4-C4</f>
        <v>-6</v>
      </c>
      <c r="E4" s="17">
        <f t="shared" ref="E4:E9" si="1">D4^2</f>
        <v>36</v>
      </c>
    </row>
    <row r="5" spans="2:5">
      <c r="B5" s="16">
        <v>195</v>
      </c>
      <c r="C5">
        <v>186</v>
      </c>
      <c r="D5">
        <f t="shared" si="0"/>
        <v>9</v>
      </c>
      <c r="E5" s="17">
        <f t="shared" si="1"/>
        <v>81</v>
      </c>
    </row>
    <row r="6" spans="2:5">
      <c r="B6" s="16">
        <v>220</v>
      </c>
      <c r="C6">
        <v>223</v>
      </c>
      <c r="D6">
        <f t="shared" si="0"/>
        <v>-3</v>
      </c>
      <c r="E6" s="17">
        <f t="shared" si="1"/>
        <v>9</v>
      </c>
    </row>
    <row r="7" spans="2:5">
      <c r="B7" s="16">
        <v>231</v>
      </c>
      <c r="C7">
        <v>220</v>
      </c>
      <c r="D7">
        <f t="shared" si="0"/>
        <v>11</v>
      </c>
      <c r="E7" s="17">
        <f t="shared" si="1"/>
        <v>121</v>
      </c>
    </row>
    <row r="8" spans="2:5">
      <c r="B8" s="16">
        <v>199</v>
      </c>
      <c r="C8">
        <v>183</v>
      </c>
      <c r="D8">
        <f t="shared" si="0"/>
        <v>16</v>
      </c>
      <c r="E8" s="17">
        <f t="shared" si="1"/>
        <v>256</v>
      </c>
    </row>
    <row r="9" spans="2:5">
      <c r="B9" s="16">
        <v>224</v>
      </c>
      <c r="C9">
        <v>233</v>
      </c>
      <c r="D9">
        <f t="shared" si="0"/>
        <v>-9</v>
      </c>
      <c r="E9" s="17">
        <f t="shared" si="1"/>
        <v>81</v>
      </c>
    </row>
    <row r="10" spans="2:5">
      <c r="B10" s="14"/>
      <c r="C10" s="18"/>
      <c r="D10" s="18">
        <f>SUM(D3:D9)</f>
        <v>35</v>
      </c>
      <c r="E10" s="15">
        <f>SUM(E3:E9)</f>
        <v>873</v>
      </c>
    </row>
    <row r="12" spans="2:5" ht="15" thickBot="1"/>
    <row r="13" spans="2:5" ht="15" thickBot="1">
      <c r="B13" s="5" t="s">
        <v>33</v>
      </c>
      <c r="C13" s="6">
        <f>D10/COUNT(D3:D9)</f>
        <v>5</v>
      </c>
    </row>
    <row r="14" spans="2:5" ht="15" thickBot="1">
      <c r="B14" s="5" t="s">
        <v>34</v>
      </c>
      <c r="C14" s="25">
        <f>_xlfn.STDEV.S(D3:D9)</f>
        <v>10.785793124908958</v>
      </c>
    </row>
    <row r="15" spans="2:5" ht="15" thickBot="1">
      <c r="C15" s="26"/>
    </row>
    <row r="16" spans="2:5" ht="15" thickBot="1">
      <c r="B16" s="5" t="s">
        <v>35</v>
      </c>
      <c r="C16" s="25">
        <f>C14/SQRT(COUNT(D3:D9))</f>
        <v>4.07664661444276</v>
      </c>
    </row>
    <row r="17" spans="2:3" ht="15" thickBot="1"/>
    <row r="18" spans="2:3" ht="15" thickBot="1">
      <c r="B18" s="5" t="s">
        <v>36</v>
      </c>
      <c r="C18" s="6">
        <f>0.05/2</f>
        <v>2.5000000000000001E-2</v>
      </c>
    </row>
    <row r="19" spans="2:3" ht="15" thickBot="1">
      <c r="B19" s="5" t="s">
        <v>21</v>
      </c>
      <c r="C19" s="6">
        <f>COUNT(D3:D9)-1</f>
        <v>6</v>
      </c>
    </row>
    <row r="20" spans="2:3" ht="15" thickBot="1"/>
    <row r="21" spans="2:3" ht="15" thickBot="1">
      <c r="B21" s="8" t="s">
        <v>15</v>
      </c>
      <c r="C21" s="29">
        <f>_xlfn.T.INV(1-C18,C19)</f>
        <v>2.4469118511449688</v>
      </c>
    </row>
    <row r="22" spans="2:3" ht="15" thickBot="1">
      <c r="C22" s="26"/>
    </row>
    <row r="23" spans="2:3" ht="15" thickBot="1">
      <c r="B23" s="8" t="s">
        <v>22</v>
      </c>
      <c r="C23" s="29">
        <f>(C13-0)/C16</f>
        <v>1.2264982650902287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7D8AD-A3C5-456D-B742-59DFCE53D52B}">
  <dimension ref="B2:F16"/>
  <sheetViews>
    <sheetView workbookViewId="0">
      <selection activeCell="D16" sqref="D16"/>
    </sheetView>
  </sheetViews>
  <sheetFormatPr defaultRowHeight="14.45"/>
  <cols>
    <col min="2" max="2" width="20.28515625" bestFit="1" customWidth="1"/>
    <col min="3" max="3" width="11.28515625" customWidth="1"/>
    <col min="4" max="4" width="11.7109375" customWidth="1"/>
    <col min="5" max="5" width="12" customWidth="1"/>
    <col min="6" max="6" width="12.42578125" customWidth="1"/>
  </cols>
  <sheetData>
    <row r="2" spans="2:6">
      <c r="B2" s="1" t="s">
        <v>38</v>
      </c>
      <c r="C2" s="2">
        <f>100/500</f>
        <v>0.2</v>
      </c>
      <c r="E2" s="1" t="s">
        <v>39</v>
      </c>
      <c r="F2" s="2">
        <f>1-C2</f>
        <v>0.8</v>
      </c>
    </row>
    <row r="3" spans="2:6">
      <c r="B3" s="3" t="s">
        <v>40</v>
      </c>
      <c r="C3" s="4">
        <f>68/400</f>
        <v>0.17</v>
      </c>
      <c r="E3" s="3" t="s">
        <v>41</v>
      </c>
      <c r="F3" s="4">
        <f>1-C3</f>
        <v>0.83</v>
      </c>
    </row>
    <row r="5" spans="2:6">
      <c r="B5" s="9" t="s">
        <v>42</v>
      </c>
      <c r="C5" s="1" t="s">
        <v>43</v>
      </c>
      <c r="D5" s="2">
        <f>500*C2</f>
        <v>100</v>
      </c>
      <c r="E5" s="1" t="s">
        <v>44</v>
      </c>
      <c r="F5" s="2">
        <f>500*F2</f>
        <v>400</v>
      </c>
    </row>
    <row r="6" spans="2:6">
      <c r="C6" s="3" t="s">
        <v>45</v>
      </c>
      <c r="D6" s="4">
        <f>400*C3</f>
        <v>68</v>
      </c>
      <c r="E6" s="3" t="s">
        <v>46</v>
      </c>
      <c r="F6" s="4">
        <f>400*F3</f>
        <v>332</v>
      </c>
    </row>
    <row r="7" spans="2:6" ht="15" thickBot="1"/>
    <row r="8" spans="2:6" ht="15" thickBot="1">
      <c r="B8" s="8" t="s">
        <v>6</v>
      </c>
      <c r="C8" s="7">
        <f>C2-C3</f>
        <v>0.03</v>
      </c>
    </row>
    <row r="10" spans="2:6" ht="15" thickBot="1">
      <c r="B10" s="9" t="s">
        <v>7</v>
      </c>
    </row>
    <row r="11" spans="2:6" ht="15" thickBot="1">
      <c r="B11" s="5" t="s">
        <v>9</v>
      </c>
      <c r="C11" s="22">
        <f>SQRT((C2*F2/500)+(C3*F3/400))</f>
        <v>2.5937424698685874E-2</v>
      </c>
    </row>
    <row r="12" spans="2:6" ht="15" thickBot="1"/>
    <row r="13" spans="2:6" ht="15" thickBot="1">
      <c r="B13" s="5" t="s">
        <v>8</v>
      </c>
      <c r="C13" s="6">
        <v>2.17</v>
      </c>
    </row>
    <row r="14" spans="2:6" ht="15" thickBot="1"/>
    <row r="15" spans="2:6">
      <c r="B15" s="12" t="s">
        <v>10</v>
      </c>
      <c r="C15" s="23">
        <f>C8-C13*C11</f>
        <v>-2.6284211596148348E-2</v>
      </c>
    </row>
    <row r="16" spans="2:6" ht="15" thickBot="1">
      <c r="B16" s="13" t="s">
        <v>11</v>
      </c>
      <c r="C16" s="24">
        <f>C8+C13*C11</f>
        <v>8.6284211596148352E-2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Aneta Žáčková</dc:creator>
  <cp:keywords/>
  <dc:description/>
  <cp:lastModifiedBy>Aneta Žáčková</cp:lastModifiedBy>
  <cp:revision/>
  <dcterms:created xsi:type="dcterms:W3CDTF">2024-11-26T08:52:20Z</dcterms:created>
  <dcterms:modified xsi:type="dcterms:W3CDTF">2024-11-26T15:28:47Z</dcterms:modified>
  <cp:category/>
  <cp:contentStatus/>
</cp:coreProperties>
</file>