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ownloads\"/>
    </mc:Choice>
  </mc:AlternateContent>
  <xr:revisionPtr revIDLastSave="0" documentId="8_{E59D6DAE-99B4-4B84-81CD-F95C06CE7868}" xr6:coauthVersionLast="47" xr6:coauthVersionMax="47" xr10:uidLastSave="{00000000-0000-0000-0000-000000000000}"/>
  <bookViews>
    <workbookView xWindow="-28920" yWindow="-120" windowWidth="29040" windowHeight="15720" xr2:uid="{9D02809B-B383-4B57-BE7F-16A043F1C1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3" i="1" l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G97" i="1"/>
  <c r="AT96" i="1"/>
  <c r="Z96" i="1"/>
  <c r="AA96" i="1"/>
  <c r="AB96" i="1" s="1"/>
  <c r="AC96" i="1" s="1"/>
  <c r="AD96" i="1" s="1"/>
  <c r="AE96" i="1" s="1"/>
  <c r="AF96" i="1" s="1"/>
  <c r="AG96" i="1" s="1"/>
  <c r="AH96" i="1" s="1"/>
  <c r="AI96" i="1" s="1"/>
  <c r="AJ96" i="1" s="1"/>
  <c r="AK96" i="1" s="1"/>
  <c r="AL96" i="1" s="1"/>
  <c r="AM96" i="1" s="1"/>
  <c r="AN96" i="1" s="1"/>
  <c r="AO96" i="1" s="1"/>
  <c r="AP96" i="1" s="1"/>
  <c r="AQ96" i="1" s="1"/>
  <c r="AR96" i="1" s="1"/>
  <c r="AS96" i="1" s="1"/>
  <c r="G96" i="1"/>
  <c r="H96" i="1"/>
  <c r="I96" i="1" s="1"/>
  <c r="J96" i="1" s="1"/>
  <c r="K96" i="1" s="1"/>
  <c r="B79" i="1"/>
  <c r="C68" i="1"/>
  <c r="E63" i="1"/>
  <c r="E60" i="1"/>
  <c r="B71" i="1" s="1"/>
  <c r="B74" i="1" s="1"/>
  <c r="B84" i="1" s="1"/>
  <c r="C55" i="1"/>
  <c r="B55" i="1"/>
  <c r="A55" i="1"/>
  <c r="B56" i="1" s="1"/>
  <c r="B25" i="1"/>
  <c r="B28" i="1" s="1"/>
  <c r="B26" i="1"/>
  <c r="B22" i="1"/>
  <c r="E13" i="1"/>
  <c r="B15" i="1" s="1"/>
  <c r="E12" i="1"/>
  <c r="E11" i="1"/>
  <c r="B7" i="1"/>
  <c r="G98" i="1" l="1"/>
  <c r="L96" i="1"/>
  <c r="M96" i="1" s="1"/>
  <c r="N96" i="1" s="1"/>
  <c r="O96" i="1" l="1"/>
  <c r="P96" i="1" l="1"/>
  <c r="Q96" i="1" l="1"/>
  <c r="R96" i="1" l="1"/>
  <c r="S96" i="1" l="1"/>
  <c r="T96" i="1" l="1"/>
  <c r="U96" i="1" l="1"/>
  <c r="V96" i="1" l="1"/>
  <c r="W96" i="1" l="1"/>
  <c r="X96" i="1" l="1"/>
  <c r="Y96" i="1" l="1"/>
</calcChain>
</file>

<file path=xl/sharedStrings.xml><?xml version="1.0" encoding="utf-8"?>
<sst xmlns="http://schemas.openxmlformats.org/spreadsheetml/2006/main" count="111" uniqueCount="79">
  <si>
    <t>1)</t>
  </si>
  <si>
    <t>c</t>
  </si>
  <si>
    <t xml:space="preserve">n </t>
  </si>
  <si>
    <t>ytm</t>
  </si>
  <si>
    <t>P</t>
  </si>
  <si>
    <t>Nominal</t>
  </si>
  <si>
    <t>2)</t>
  </si>
  <si>
    <t>p.a.</t>
  </si>
  <si>
    <t xml:space="preserve"> -&gt; </t>
  </si>
  <si>
    <t>p.s.</t>
  </si>
  <si>
    <t>3)</t>
  </si>
  <si>
    <t>t</t>
  </si>
  <si>
    <t>years</t>
  </si>
  <si>
    <t>4)</t>
  </si>
  <si>
    <t>P_a</t>
  </si>
  <si>
    <t>P_b</t>
  </si>
  <si>
    <t>P_a-P_b</t>
  </si>
  <si>
    <t>5)</t>
  </si>
  <si>
    <t>Predpokladejme… sazba se zvysi o 100 bp. …</t>
  </si>
  <si>
    <t>b) méně nez 5 % změna ceny (pokles)</t>
  </si>
  <si>
    <t>6)</t>
  </si>
  <si>
    <t>evidentne a) ma ytm &lt;5%</t>
  </si>
  <si>
    <t>tedy</t>
  </si>
  <si>
    <t>a)</t>
  </si>
  <si>
    <t>b)</t>
  </si>
  <si>
    <t xml:space="preserve">7) </t>
  </si>
  <si>
    <t>kratsi maturita + vyssi kupon = mensi riziko</t>
  </si>
  <si>
    <t>8)</t>
  </si>
  <si>
    <t>dluhopisy stejna maturita, pak ten s vyssim kuponem = mensi riziko/citlivost na zmenu ytm</t>
  </si>
  <si>
    <t>c)</t>
  </si>
  <si>
    <t>9)</t>
  </si>
  <si>
    <t>delsi doba splatnosti = vyssi citlivost na zmeny urokovych sazeb</t>
  </si>
  <si>
    <t>10)</t>
  </si>
  <si>
    <t>PV_1st_c</t>
  </si>
  <si>
    <t>PV_2nd_c</t>
  </si>
  <si>
    <t>Pv_3c+Pv_nominal</t>
  </si>
  <si>
    <t xml:space="preserve">P </t>
  </si>
  <si>
    <t>11)</t>
  </si>
  <si>
    <t>nominal</t>
  </si>
  <si>
    <t>Maturita</t>
  </si>
  <si>
    <t>vyplata kuponu</t>
  </si>
  <si>
    <t>10/4&amp;10/10</t>
  </si>
  <si>
    <t xml:space="preserve">p.a. </t>
  </si>
  <si>
    <t xml:space="preserve">p.s. </t>
  </si>
  <si>
    <t>Cena k 16/6/2014</t>
  </si>
  <si>
    <t>zakladna 30/360</t>
  </si>
  <si>
    <t>20+30+16</t>
  </si>
  <si>
    <t>Počet dnu od kuponu do data oceneni  (duben, kveten, cerven)</t>
  </si>
  <si>
    <t>počet pololeti od 10.4.2014 do 10.10.2016 je 5</t>
  </si>
  <si>
    <t>pak</t>
  </si>
  <si>
    <t>P_0</t>
  </si>
  <si>
    <t>FullPrice k 16.6.2014</t>
  </si>
  <si>
    <t>P_16-6-14</t>
  </si>
  <si>
    <t>Accrued interest …. Pomerna část kuponu, kt. Je 2,5 p.s.</t>
  </si>
  <si>
    <t xml:space="preserve">AI </t>
  </si>
  <si>
    <t>Pozn. 180 je polovina roku, tj. 360/2</t>
  </si>
  <si>
    <t>CleanPrice</t>
  </si>
  <si>
    <t>CP</t>
  </si>
  <si>
    <t>13)</t>
  </si>
  <si>
    <t>12)</t>
  </si>
  <si>
    <t>14)</t>
  </si>
  <si>
    <t>Možno resit metodou tecen (Newton-Rapson)</t>
  </si>
  <si>
    <t>Metodou pokusu a omylu - bude ilustrovano tak, ze si zapisi prolinkovanou funkci a zkousim rucne menit hodnotu sazby, kterou ocenuji dluhopis</t>
  </si>
  <si>
    <t>Metodou trojuhelniku - kdy najdu jednou vyssi a podruhe nizsi sazbu a provadim linearni aproximaci - viz firemni finance a vypocty IRR</t>
  </si>
  <si>
    <t>Pomoci fce v excelu</t>
  </si>
  <si>
    <t>d)</t>
  </si>
  <si>
    <t>ad - b</t>
  </si>
  <si>
    <t>N</t>
  </si>
  <si>
    <t>T</t>
  </si>
  <si>
    <t>?</t>
  </si>
  <si>
    <t>Price</t>
  </si>
  <si>
    <t>cf</t>
  </si>
  <si>
    <t>dcf</t>
  </si>
  <si>
    <t>proxy sazba</t>
  </si>
  <si>
    <t>Pozn. Ytm musí byt mensi nez kupon, protože aktualni cena je vyssi nez face falue</t>
  </si>
  <si>
    <t xml:space="preserve">ytm </t>
  </si>
  <si>
    <t>aprox.</t>
  </si>
  <si>
    <t>Vypočtenou P</t>
  </si>
  <si>
    <t>komparuji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</si>
</sst>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C1335-CB56-4008-9663-5914A32D4D43}">
  <dimension ref="A1:AT103"/>
  <sheetViews>
    <sheetView tabSelected="1" topLeftCell="A83" zoomScale="205" zoomScaleNormal="205" workbookViewId="0">
      <selection activeCell="G100" sqref="G100"/>
    </sheetView>
  </sheetViews>
  <sheetFormatPr defaultRowHeight="15" x14ac:dyDescent="0.25"/>
  <cols>
    <col min="1" max="1" width="11.5703125" customWidth="1"/>
    <col min="2" max="2" width="11" bestFit="1" customWidth="1"/>
    <col min="4" max="4" width="3.28515625" customWidth="1"/>
    <col min="5" max="5" width="9.5703125" bestFit="1" customWidth="1"/>
  </cols>
  <sheetData>
    <row r="1" spans="1:6" x14ac:dyDescent="0.25">
      <c r="A1" t="s">
        <v>0</v>
      </c>
    </row>
    <row r="2" spans="1:6" x14ac:dyDescent="0.25">
      <c r="A2" t="s">
        <v>5</v>
      </c>
      <c r="B2">
        <v>100</v>
      </c>
    </row>
    <row r="3" spans="1:6" x14ac:dyDescent="0.25">
      <c r="A3" t="s">
        <v>1</v>
      </c>
      <c r="B3">
        <v>5.5E-2</v>
      </c>
    </row>
    <row r="4" spans="1:6" x14ac:dyDescent="0.25">
      <c r="A4" t="s">
        <v>2</v>
      </c>
      <c r="B4">
        <v>3</v>
      </c>
    </row>
    <row r="5" spans="1:6" x14ac:dyDescent="0.25">
      <c r="A5" t="s">
        <v>3</v>
      </c>
      <c r="B5">
        <v>0.05</v>
      </c>
    </row>
    <row r="7" spans="1:6" ht="15.75" x14ac:dyDescent="0.25">
      <c r="A7" t="s">
        <v>4</v>
      </c>
      <c r="B7" s="2">
        <f>B2*B3*(1-(1+B5)^-B4)/B5+B2/(1+B5)^B4</f>
        <v>101.36162401468523</v>
      </c>
    </row>
    <row r="9" spans="1:6" x14ac:dyDescent="0.25">
      <c r="A9" t="s">
        <v>6</v>
      </c>
    </row>
    <row r="10" spans="1:6" x14ac:dyDescent="0.25">
      <c r="A10" t="s">
        <v>5</v>
      </c>
      <c r="B10">
        <v>100</v>
      </c>
    </row>
    <row r="11" spans="1:6" x14ac:dyDescent="0.25">
      <c r="A11" t="s">
        <v>1</v>
      </c>
      <c r="B11">
        <v>0.05</v>
      </c>
      <c r="C11" t="s">
        <v>7</v>
      </c>
      <c r="D11" t="s">
        <v>8</v>
      </c>
      <c r="E11">
        <f>B11/2</f>
        <v>2.5000000000000001E-2</v>
      </c>
      <c r="F11" t="s">
        <v>9</v>
      </c>
    </row>
    <row r="12" spans="1:6" x14ac:dyDescent="0.25">
      <c r="A12" t="s">
        <v>2</v>
      </c>
      <c r="B12">
        <v>7</v>
      </c>
      <c r="D12" t="s">
        <v>8</v>
      </c>
      <c r="E12">
        <f>2*B12</f>
        <v>14</v>
      </c>
    </row>
    <row r="13" spans="1:6" x14ac:dyDescent="0.25">
      <c r="A13" t="s">
        <v>3</v>
      </c>
      <c r="B13">
        <v>0.03</v>
      </c>
      <c r="C13" t="s">
        <v>7</v>
      </c>
      <c r="D13" t="s">
        <v>8</v>
      </c>
      <c r="E13">
        <f>B13/2</f>
        <v>1.4999999999999999E-2</v>
      </c>
      <c r="F13" t="s">
        <v>9</v>
      </c>
    </row>
    <row r="15" spans="1:6" ht="15.75" x14ac:dyDescent="0.25">
      <c r="A15" t="s">
        <v>4</v>
      </c>
      <c r="B15" s="2">
        <f>B10*E11*(1-(1+E13)^(-E12))/E13+B10/(1+E13)^E12</f>
        <v>112.54338150110271</v>
      </c>
    </row>
    <row r="17" spans="1:3" x14ac:dyDescent="0.25">
      <c r="A17" t="s">
        <v>10</v>
      </c>
    </row>
    <row r="18" spans="1:3" x14ac:dyDescent="0.25">
      <c r="A18" t="s">
        <v>5</v>
      </c>
      <c r="B18">
        <v>100</v>
      </c>
    </row>
    <row r="19" spans="1:3" x14ac:dyDescent="0.25">
      <c r="A19" t="s">
        <v>3</v>
      </c>
      <c r="B19">
        <v>4.4999999999999998E-2</v>
      </c>
    </row>
    <row r="20" spans="1:3" x14ac:dyDescent="0.25">
      <c r="A20" t="s">
        <v>11</v>
      </c>
      <c r="B20">
        <v>15</v>
      </c>
      <c r="C20" t="s">
        <v>12</v>
      </c>
    </row>
    <row r="22" spans="1:3" ht="15.75" x14ac:dyDescent="0.25">
      <c r="A22" t="s">
        <v>4</v>
      </c>
      <c r="B22" s="2">
        <f>B18/(1+B19)^B20</f>
        <v>51.672044231576791</v>
      </c>
    </row>
    <row r="24" spans="1:3" x14ac:dyDescent="0.25">
      <c r="A24" t="s">
        <v>13</v>
      </c>
    </row>
    <row r="25" spans="1:3" x14ac:dyDescent="0.25">
      <c r="A25" t="s">
        <v>14</v>
      </c>
      <c r="B25">
        <f>5*(1-1.04^-2)/0.04+100/1.04^2</f>
        <v>101.88609467455622</v>
      </c>
    </row>
    <row r="26" spans="1:3" x14ac:dyDescent="0.25">
      <c r="A26" t="s">
        <v>15</v>
      </c>
      <c r="B26">
        <f>3*(1-1.04^-2)/0.04+100/1.04^2</f>
        <v>98.113905325443781</v>
      </c>
    </row>
    <row r="28" spans="1:3" ht="15.75" x14ac:dyDescent="0.25">
      <c r="A28" t="s">
        <v>16</v>
      </c>
      <c r="B28" s="2">
        <f>B25-B26</f>
        <v>3.7721893491124376</v>
      </c>
    </row>
    <row r="31" spans="1:3" x14ac:dyDescent="0.25">
      <c r="A31" t="s">
        <v>17</v>
      </c>
    </row>
    <row r="32" spans="1:3" x14ac:dyDescent="0.25">
      <c r="A32" t="s">
        <v>18</v>
      </c>
    </row>
    <row r="34" spans="1:2" x14ac:dyDescent="0.25">
      <c r="A34" t="s">
        <v>19</v>
      </c>
    </row>
    <row r="35" spans="1:2" ht="15.75" x14ac:dyDescent="0.25">
      <c r="B35" s="2" t="s">
        <v>24</v>
      </c>
    </row>
    <row r="36" spans="1:2" x14ac:dyDescent="0.25">
      <c r="A36" t="s">
        <v>20</v>
      </c>
    </row>
    <row r="37" spans="1:2" x14ac:dyDescent="0.25">
      <c r="A37" t="s">
        <v>21</v>
      </c>
    </row>
    <row r="38" spans="1:2" ht="15.75" x14ac:dyDescent="0.25">
      <c r="A38" t="s">
        <v>22</v>
      </c>
      <c r="B38" s="2" t="s">
        <v>23</v>
      </c>
    </row>
    <row r="41" spans="1:2" x14ac:dyDescent="0.25">
      <c r="A41" t="s">
        <v>25</v>
      </c>
    </row>
    <row r="42" spans="1:2" x14ac:dyDescent="0.25">
      <c r="A42" t="s">
        <v>26</v>
      </c>
    </row>
    <row r="43" spans="1:2" ht="15.75" x14ac:dyDescent="0.25">
      <c r="A43" t="s">
        <v>22</v>
      </c>
      <c r="B43" s="2" t="s">
        <v>24</v>
      </c>
    </row>
    <row r="45" spans="1:2" x14ac:dyDescent="0.25">
      <c r="A45" t="s">
        <v>27</v>
      </c>
    </row>
    <row r="46" spans="1:2" x14ac:dyDescent="0.25">
      <c r="A46" t="s">
        <v>28</v>
      </c>
    </row>
    <row r="47" spans="1:2" ht="15.75" x14ac:dyDescent="0.25">
      <c r="A47" t="s">
        <v>22</v>
      </c>
      <c r="B47" s="2" t="s">
        <v>24</v>
      </c>
    </row>
    <row r="48" spans="1:2" ht="15.75" x14ac:dyDescent="0.25">
      <c r="B48" s="2"/>
    </row>
    <row r="49" spans="1:6" ht="15.75" x14ac:dyDescent="0.25">
      <c r="A49" t="s">
        <v>30</v>
      </c>
      <c r="B49" s="2"/>
    </row>
    <row r="50" spans="1:6" x14ac:dyDescent="0.25">
      <c r="A50" t="s">
        <v>31</v>
      </c>
    </row>
    <row r="51" spans="1:6" ht="15.75" x14ac:dyDescent="0.25">
      <c r="A51" t="s">
        <v>22</v>
      </c>
      <c r="B51" s="2" t="s">
        <v>23</v>
      </c>
      <c r="C51" s="6"/>
    </row>
    <row r="53" spans="1:6" x14ac:dyDescent="0.25">
      <c r="A53" t="s">
        <v>32</v>
      </c>
    </row>
    <row r="54" spans="1:6" x14ac:dyDescent="0.25">
      <c r="A54" t="s">
        <v>33</v>
      </c>
      <c r="B54" t="s">
        <v>34</v>
      </c>
      <c r="C54" t="s">
        <v>35</v>
      </c>
    </row>
    <row r="55" spans="1:6" x14ac:dyDescent="0.25">
      <c r="A55">
        <f>10/(1+0.08)</f>
        <v>9.2592592592592595</v>
      </c>
      <c r="B55">
        <f>10/(1+0.09)^2</f>
        <v>8.4167999326655991</v>
      </c>
      <c r="C55">
        <f>110/(1+0.095)^3</f>
        <v>83.781923650104218</v>
      </c>
    </row>
    <row r="56" spans="1:6" ht="15.75" x14ac:dyDescent="0.25">
      <c r="A56" t="s">
        <v>36</v>
      </c>
      <c r="B56" s="2">
        <f>SUM(A55:C55)</f>
        <v>101.45798284202908</v>
      </c>
    </row>
    <row r="58" spans="1:6" x14ac:dyDescent="0.25">
      <c r="A58" t="s">
        <v>37</v>
      </c>
    </row>
    <row r="59" spans="1:6" x14ac:dyDescent="0.25">
      <c r="A59" t="s">
        <v>38</v>
      </c>
      <c r="B59">
        <v>100</v>
      </c>
    </row>
    <row r="60" spans="1:6" x14ac:dyDescent="0.25">
      <c r="A60" t="s">
        <v>1</v>
      </c>
      <c r="B60">
        <v>0.05</v>
      </c>
      <c r="C60" t="s">
        <v>42</v>
      </c>
      <c r="D60" t="s">
        <v>8</v>
      </c>
      <c r="E60">
        <f>B60/2</f>
        <v>2.5000000000000001E-2</v>
      </c>
      <c r="F60" t="s">
        <v>9</v>
      </c>
    </row>
    <row r="61" spans="1:6" x14ac:dyDescent="0.25">
      <c r="A61" t="s">
        <v>39</v>
      </c>
      <c r="B61" s="3">
        <v>42653</v>
      </c>
    </row>
    <row r="62" spans="1:6" x14ac:dyDescent="0.25">
      <c r="A62" t="s">
        <v>40</v>
      </c>
      <c r="B62" t="s">
        <v>41</v>
      </c>
    </row>
    <row r="63" spans="1:6" x14ac:dyDescent="0.25">
      <c r="A63" t="s">
        <v>3</v>
      </c>
      <c r="B63">
        <v>0.04</v>
      </c>
      <c r="C63" t="s">
        <v>7</v>
      </c>
      <c r="D63" t="s">
        <v>8</v>
      </c>
      <c r="E63">
        <f>B63/2</f>
        <v>0.02</v>
      </c>
      <c r="F63" t="s">
        <v>43</v>
      </c>
    </row>
    <row r="65" spans="1:5" x14ac:dyDescent="0.25">
      <c r="A65" t="s">
        <v>44</v>
      </c>
    </row>
    <row r="66" spans="1:5" x14ac:dyDescent="0.25">
      <c r="A66" t="s">
        <v>45</v>
      </c>
    </row>
    <row r="67" spans="1:5" x14ac:dyDescent="0.25">
      <c r="A67" t="s">
        <v>47</v>
      </c>
    </row>
    <row r="68" spans="1:5" x14ac:dyDescent="0.25">
      <c r="A68" t="s">
        <v>11</v>
      </c>
      <c r="B68" t="s">
        <v>46</v>
      </c>
      <c r="C68">
        <f>20+30+16</f>
        <v>66</v>
      </c>
    </row>
    <row r="69" spans="1:5" x14ac:dyDescent="0.25">
      <c r="A69" t="s">
        <v>48</v>
      </c>
    </row>
    <row r="70" spans="1:5" x14ac:dyDescent="0.25">
      <c r="A70" t="s">
        <v>49</v>
      </c>
    </row>
    <row r="71" spans="1:5" ht="15.75" x14ac:dyDescent="0.25">
      <c r="A71" t="s">
        <v>50</v>
      </c>
      <c r="B71" s="4">
        <f>E60*B59*(1-(1+E63)^-5)/E63+B59/(1+E63)^5</f>
        <v>102.35672975425209</v>
      </c>
    </row>
    <row r="73" spans="1:5" x14ac:dyDescent="0.25">
      <c r="A73" t="s">
        <v>51</v>
      </c>
    </row>
    <row r="74" spans="1:5" ht="15.75" x14ac:dyDescent="0.25">
      <c r="A74" s="1" t="s">
        <v>52</v>
      </c>
      <c r="B74" s="2">
        <f>B71*(1+E63)^(C68/180)</f>
        <v>103.10264296389231</v>
      </c>
      <c r="E74" t="s">
        <v>55</v>
      </c>
    </row>
    <row r="75" spans="1:5" ht="15.75" x14ac:dyDescent="0.25">
      <c r="A75" s="1"/>
      <c r="B75" s="2"/>
    </row>
    <row r="76" spans="1:5" ht="15.75" x14ac:dyDescent="0.25">
      <c r="A76" s="1"/>
      <c r="B76" s="2"/>
    </row>
    <row r="77" spans="1:5" x14ac:dyDescent="0.25">
      <c r="A77" t="s">
        <v>59</v>
      </c>
    </row>
    <row r="78" spans="1:5" x14ac:dyDescent="0.25">
      <c r="A78" t="s">
        <v>53</v>
      </c>
    </row>
    <row r="79" spans="1:5" ht="15.75" x14ac:dyDescent="0.25">
      <c r="A79" t="s">
        <v>54</v>
      </c>
      <c r="B79" s="2">
        <f>2.5*66/180</f>
        <v>0.91666666666666663</v>
      </c>
    </row>
    <row r="82" spans="1:46" x14ac:dyDescent="0.25">
      <c r="A82" t="s">
        <v>58</v>
      </c>
    </row>
    <row r="83" spans="1:46" x14ac:dyDescent="0.25">
      <c r="A83" t="s">
        <v>56</v>
      </c>
    </row>
    <row r="84" spans="1:46" ht="15.75" x14ac:dyDescent="0.25">
      <c r="A84" t="s">
        <v>57</v>
      </c>
      <c r="B84" s="2">
        <f>B74-B79</f>
        <v>102.18597629722564</v>
      </c>
    </row>
    <row r="86" spans="1:46" x14ac:dyDescent="0.25">
      <c r="A86" t="s">
        <v>60</v>
      </c>
    </row>
    <row r="87" spans="1:46" x14ac:dyDescent="0.25">
      <c r="A87" t="s">
        <v>23</v>
      </c>
      <c r="B87" t="s">
        <v>61</v>
      </c>
    </row>
    <row r="88" spans="1:46" x14ac:dyDescent="0.25">
      <c r="A88" t="s">
        <v>24</v>
      </c>
      <c r="B88" t="s">
        <v>62</v>
      </c>
    </row>
    <row r="89" spans="1:46" x14ac:dyDescent="0.25">
      <c r="A89" t="s">
        <v>29</v>
      </c>
      <c r="B89" t="s">
        <v>63</v>
      </c>
    </row>
    <row r="90" spans="1:46" x14ac:dyDescent="0.25">
      <c r="A90" t="s">
        <v>65</v>
      </c>
      <c r="B90" t="s">
        <v>64</v>
      </c>
    </row>
    <row r="92" spans="1:46" x14ac:dyDescent="0.25">
      <c r="B92" t="s">
        <v>66</v>
      </c>
      <c r="F92" t="s">
        <v>74</v>
      </c>
    </row>
    <row r="93" spans="1:46" x14ac:dyDescent="0.25">
      <c r="B93" t="s">
        <v>67</v>
      </c>
      <c r="C93">
        <v>100</v>
      </c>
    </row>
    <row r="94" spans="1:46" x14ac:dyDescent="0.25">
      <c r="B94" t="s">
        <v>1</v>
      </c>
      <c r="C94">
        <v>0.05</v>
      </c>
      <c r="F94" t="s">
        <v>73</v>
      </c>
      <c r="G94">
        <v>4.1827999999999997E-2</v>
      </c>
    </row>
    <row r="95" spans="1:46" x14ac:dyDescent="0.25">
      <c r="B95" t="s">
        <v>68</v>
      </c>
      <c r="C95">
        <v>20</v>
      </c>
      <c r="D95" t="s">
        <v>12</v>
      </c>
      <c r="F95" t="s">
        <v>11</v>
      </c>
      <c r="G95">
        <v>1</v>
      </c>
      <c r="H95">
        <v>2</v>
      </c>
      <c r="I95">
        <v>3</v>
      </c>
      <c r="J95">
        <v>4</v>
      </c>
      <c r="K95">
        <v>5</v>
      </c>
      <c r="L95">
        <v>6</v>
      </c>
      <c r="M95">
        <v>7</v>
      </c>
      <c r="N95">
        <v>8</v>
      </c>
      <c r="O95">
        <v>9</v>
      </c>
      <c r="P95">
        <v>10</v>
      </c>
      <c r="Q95">
        <v>11</v>
      </c>
      <c r="R95">
        <v>12</v>
      </c>
      <c r="S95">
        <v>13</v>
      </c>
      <c r="T95">
        <v>14</v>
      </c>
      <c r="U95">
        <v>15</v>
      </c>
      <c r="V95">
        <v>16</v>
      </c>
      <c r="W95">
        <v>17</v>
      </c>
      <c r="X95">
        <v>18</v>
      </c>
      <c r="Y95">
        <v>19</v>
      </c>
      <c r="Z95">
        <v>20</v>
      </c>
      <c r="AA95">
        <v>21</v>
      </c>
      <c r="AB95">
        <v>22</v>
      </c>
      <c r="AC95">
        <v>23</v>
      </c>
      <c r="AD95">
        <v>24</v>
      </c>
      <c r="AE95">
        <v>25</v>
      </c>
      <c r="AF95">
        <v>26</v>
      </c>
      <c r="AG95">
        <v>27</v>
      </c>
      <c r="AH95">
        <v>28</v>
      </c>
      <c r="AI95">
        <v>29</v>
      </c>
      <c r="AJ95">
        <v>30</v>
      </c>
      <c r="AK95">
        <v>31</v>
      </c>
      <c r="AL95">
        <v>32</v>
      </c>
      <c r="AM95">
        <v>33</v>
      </c>
      <c r="AN95">
        <v>34</v>
      </c>
      <c r="AO95">
        <v>35</v>
      </c>
      <c r="AP95">
        <v>36</v>
      </c>
      <c r="AQ95">
        <v>37</v>
      </c>
      <c r="AR95">
        <v>38</v>
      </c>
      <c r="AS95">
        <v>39</v>
      </c>
      <c r="AT95">
        <v>40</v>
      </c>
    </row>
    <row r="96" spans="1:46" x14ac:dyDescent="0.25">
      <c r="A96" s="5" t="s">
        <v>77</v>
      </c>
      <c r="B96" t="s">
        <v>3</v>
      </c>
      <c r="C96" t="s">
        <v>69</v>
      </c>
      <c r="F96" t="s">
        <v>71</v>
      </c>
      <c r="G96">
        <f>C94*C93/2</f>
        <v>2.5</v>
      </c>
      <c r="H96">
        <f>G96</f>
        <v>2.5</v>
      </c>
      <c r="I96">
        <f t="shared" ref="I96:AS96" si="0">H96</f>
        <v>2.5</v>
      </c>
      <c r="J96">
        <f t="shared" si="0"/>
        <v>2.5</v>
      </c>
      <c r="K96">
        <f t="shared" si="0"/>
        <v>2.5</v>
      </c>
      <c r="L96">
        <f t="shared" si="0"/>
        <v>2.5</v>
      </c>
      <c r="M96">
        <f t="shared" si="0"/>
        <v>2.5</v>
      </c>
      <c r="N96">
        <f t="shared" si="0"/>
        <v>2.5</v>
      </c>
      <c r="O96">
        <f t="shared" si="0"/>
        <v>2.5</v>
      </c>
      <c r="P96">
        <f t="shared" si="0"/>
        <v>2.5</v>
      </c>
      <c r="Q96">
        <f t="shared" si="0"/>
        <v>2.5</v>
      </c>
      <c r="R96">
        <f t="shared" si="0"/>
        <v>2.5</v>
      </c>
      <c r="S96">
        <f t="shared" si="0"/>
        <v>2.5</v>
      </c>
      <c r="T96">
        <f t="shared" si="0"/>
        <v>2.5</v>
      </c>
      <c r="U96">
        <f t="shared" si="0"/>
        <v>2.5</v>
      </c>
      <c r="V96">
        <f t="shared" si="0"/>
        <v>2.5</v>
      </c>
      <c r="W96">
        <f t="shared" si="0"/>
        <v>2.5</v>
      </c>
      <c r="X96">
        <f t="shared" si="0"/>
        <v>2.5</v>
      </c>
      <c r="Y96">
        <f t="shared" si="0"/>
        <v>2.5</v>
      </c>
      <c r="Z96">
        <f t="shared" si="0"/>
        <v>2.5</v>
      </c>
      <c r="AA96">
        <f t="shared" si="0"/>
        <v>2.5</v>
      </c>
      <c r="AB96">
        <f t="shared" si="0"/>
        <v>2.5</v>
      </c>
      <c r="AC96">
        <f t="shared" si="0"/>
        <v>2.5</v>
      </c>
      <c r="AD96">
        <f t="shared" si="0"/>
        <v>2.5</v>
      </c>
      <c r="AE96">
        <f t="shared" si="0"/>
        <v>2.5</v>
      </c>
      <c r="AF96">
        <f t="shared" si="0"/>
        <v>2.5</v>
      </c>
      <c r="AG96">
        <f t="shared" si="0"/>
        <v>2.5</v>
      </c>
      <c r="AH96">
        <f t="shared" si="0"/>
        <v>2.5</v>
      </c>
      <c r="AI96">
        <f t="shared" si="0"/>
        <v>2.5</v>
      </c>
      <c r="AJ96">
        <f t="shared" si="0"/>
        <v>2.5</v>
      </c>
      <c r="AK96">
        <f t="shared" si="0"/>
        <v>2.5</v>
      </c>
      <c r="AL96">
        <f t="shared" si="0"/>
        <v>2.5</v>
      </c>
      <c r="AM96">
        <f t="shared" si="0"/>
        <v>2.5</v>
      </c>
      <c r="AN96">
        <f t="shared" si="0"/>
        <v>2.5</v>
      </c>
      <c r="AO96">
        <f t="shared" si="0"/>
        <v>2.5</v>
      </c>
      <c r="AP96">
        <f t="shared" si="0"/>
        <v>2.5</v>
      </c>
      <c r="AQ96">
        <f t="shared" si="0"/>
        <v>2.5</v>
      </c>
      <c r="AR96">
        <f t="shared" si="0"/>
        <v>2.5</v>
      </c>
      <c r="AS96">
        <f t="shared" si="0"/>
        <v>2.5</v>
      </c>
      <c r="AT96">
        <f>AS96+100</f>
        <v>102.5</v>
      </c>
    </row>
    <row r="97" spans="1:46" x14ac:dyDescent="0.25">
      <c r="A97" s="5" t="s">
        <v>78</v>
      </c>
      <c r="B97" t="s">
        <v>70</v>
      </c>
      <c r="C97">
        <v>111</v>
      </c>
      <c r="F97" t="s">
        <v>72</v>
      </c>
      <c r="G97">
        <f>G96/(1+$G$94/2)^G95</f>
        <v>2.4487860877605749</v>
      </c>
      <c r="H97">
        <f t="shared" ref="H97:AT97" si="1">H96/(1+$G$94/2)^H95</f>
        <v>2.3986213214438972</v>
      </c>
      <c r="I97">
        <f t="shared" si="1"/>
        <v>2.3494842087030805</v>
      </c>
      <c r="J97">
        <f t="shared" si="1"/>
        <v>2.3013536974741071</v>
      </c>
      <c r="K97">
        <f t="shared" si="1"/>
        <v>2.2542091669563811</v>
      </c>
      <c r="L97">
        <f t="shared" si="1"/>
        <v>2.2080304187780571</v>
      </c>
      <c r="M97">
        <f t="shared" si="1"/>
        <v>2.1627976683423449</v>
      </c>
      <c r="N97">
        <f t="shared" si="1"/>
        <v>2.1184915363510979</v>
      </c>
      <c r="O97">
        <f t="shared" si="1"/>
        <v>2.075093040502038</v>
      </c>
      <c r="P97">
        <f t="shared" si="1"/>
        <v>2.0325835873560734</v>
      </c>
      <c r="Q97">
        <f t="shared" si="1"/>
        <v>1.9909449643712132</v>
      </c>
      <c r="R97">
        <f t="shared" si="1"/>
        <v>1.9501593320996804</v>
      </c>
      <c r="S97">
        <f t="shared" si="1"/>
        <v>1.9102092165448612</v>
      </c>
      <c r="T97">
        <f t="shared" si="1"/>
        <v>1.8710775016748336</v>
      </c>
      <c r="U97">
        <f t="shared" si="1"/>
        <v>1.8327474220892586</v>
      </c>
      <c r="V97">
        <f t="shared" si="1"/>
        <v>1.7952025558364941</v>
      </c>
      <c r="W97">
        <f t="shared" si="1"/>
        <v>1.7584268173778534</v>
      </c>
      <c r="X97">
        <f t="shared" si="1"/>
        <v>1.7224044506959972</v>
      </c>
      <c r="Y97">
        <f t="shared" si="1"/>
        <v>1.6871200225445013</v>
      </c>
      <c r="Z97">
        <f t="shared" si="1"/>
        <v>1.6525584158357132</v>
      </c>
      <c r="AA97">
        <f t="shared" si="1"/>
        <v>1.6187048231640599</v>
      </c>
      <c r="AB97">
        <f t="shared" si="1"/>
        <v>1.5855447404620369</v>
      </c>
      <c r="AC97">
        <f t="shared" si="1"/>
        <v>1.5530639607861552</v>
      </c>
      <c r="AD97">
        <f t="shared" si="1"/>
        <v>1.5212485682301888</v>
      </c>
      <c r="AE97">
        <f t="shared" si="1"/>
        <v>1.4900849319631122</v>
      </c>
      <c r="AF97">
        <f t="shared" si="1"/>
        <v>1.4595597003891729</v>
      </c>
      <c r="AG97">
        <f t="shared" si="1"/>
        <v>1.4296597954275998</v>
      </c>
      <c r="AH97">
        <f t="shared" si="1"/>
        <v>1.4003724069094947</v>
      </c>
      <c r="AI97">
        <f t="shared" si="1"/>
        <v>1.3716849870895047</v>
      </c>
      <c r="AJ97">
        <f t="shared" si="1"/>
        <v>1.3435852452699293</v>
      </c>
      <c r="AK97">
        <f t="shared" si="1"/>
        <v>1.3160611425349533</v>
      </c>
      <c r="AL97">
        <f t="shared" si="1"/>
        <v>1.2891008865927522</v>
      </c>
      <c r="AM97">
        <f t="shared" si="1"/>
        <v>1.2626929267232618</v>
      </c>
      <c r="AN97">
        <f t="shared" si="1"/>
        <v>1.2368259488294426</v>
      </c>
      <c r="AO97">
        <f t="shared" si="1"/>
        <v>1.2114888705899249</v>
      </c>
      <c r="AP97">
        <f t="shared" si="1"/>
        <v>1.186670836710952</v>
      </c>
      <c r="AQ97">
        <f t="shared" si="1"/>
        <v>1.1623612142755921</v>
      </c>
      <c r="AR97">
        <f t="shared" si="1"/>
        <v>1.1385495881882237</v>
      </c>
      <c r="AS97">
        <f t="shared" si="1"/>
        <v>1.1152257567123416</v>
      </c>
      <c r="AT97">
        <f t="shared" si="1"/>
        <v>44.78756881109085</v>
      </c>
    </row>
    <row r="98" spans="1:46" x14ac:dyDescent="0.25">
      <c r="F98" s="1" t="s">
        <v>4</v>
      </c>
      <c r="G98" s="1">
        <f>SUM(G97:AT97)</f>
        <v>111.0003565746776</v>
      </c>
    </row>
    <row r="100" spans="1:46" ht="15.75" x14ac:dyDescent="0.25">
      <c r="C100" t="s">
        <v>75</v>
      </c>
      <c r="D100" t="s">
        <v>76</v>
      </c>
      <c r="E100" s="2">
        <v>4.1779999999999998E-2</v>
      </c>
    </row>
    <row r="103" spans="1:46" x14ac:dyDescent="0.25">
      <c r="E103">
        <f>(5+(111-100)/20)/((100+5)/2)</f>
        <v>0.10571428571428571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Benada</dc:creator>
  <cp:lastModifiedBy>Luděk Benada</cp:lastModifiedBy>
  <dcterms:created xsi:type="dcterms:W3CDTF">2023-10-09T16:06:44Z</dcterms:created>
  <dcterms:modified xsi:type="dcterms:W3CDTF">2024-10-07T17:47:11Z</dcterms:modified>
</cp:coreProperties>
</file>